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CG_DKS\ECG_UKS_SMT\БЛАГОТВОРИТЕЛЬНОСТЬ\2024\Ульяновскцемент\1. Ремонт инж. систем строительного колледжа\"/>
    </mc:Choice>
  </mc:AlternateContent>
  <bookViews>
    <workbookView xWindow="0" yWindow="0" windowWidth="21570" windowHeight="10215"/>
  </bookViews>
  <sheets>
    <sheet name="1" sheetId="6" r:id="rId1"/>
    <sheet name="Source" sheetId="1" r:id="rId2"/>
    <sheet name="SourceObSm" sheetId="2" r:id="rId3"/>
    <sheet name="SmtRes" sheetId="3" r:id="rId4"/>
    <sheet name="EtalonRes" sheetId="4" r:id="rId5"/>
    <sheet name="SrcKA" sheetId="5" r:id="rId6"/>
  </sheets>
  <definedNames>
    <definedName name="_xlnm.Print_Titles" localSheetId="0">'1'!$32:$32</definedName>
    <definedName name="_xlnm.Print_Area" localSheetId="0">'1'!$A$1:$L$813</definedName>
  </definedNames>
  <calcPr calcId="162913" iterate="1"/>
</workbook>
</file>

<file path=xl/calcChain.xml><?xml version="1.0" encoding="utf-8"?>
<calcChain xmlns="http://schemas.openxmlformats.org/spreadsheetml/2006/main">
  <c r="I18" i="6" l="1"/>
  <c r="AF782" i="6"/>
  <c r="AF766" i="6"/>
  <c r="AF337" i="6"/>
  <c r="AD11" i="6"/>
  <c r="AD9" i="6"/>
  <c r="I811" i="6"/>
  <c r="I808" i="6"/>
  <c r="I805" i="6"/>
  <c r="D811" i="6"/>
  <c r="D808" i="6"/>
  <c r="D805" i="6"/>
  <c r="J802" i="6"/>
  <c r="C802" i="6"/>
  <c r="J801" i="6"/>
  <c r="C801" i="6"/>
  <c r="J800" i="6"/>
  <c r="C800" i="6"/>
  <c r="J799" i="6"/>
  <c r="C799" i="6"/>
  <c r="J798" i="6"/>
  <c r="C798" i="6"/>
  <c r="J797" i="6"/>
  <c r="C797" i="6"/>
  <c r="J796" i="6"/>
  <c r="C796" i="6"/>
  <c r="J795" i="6"/>
  <c r="C795" i="6"/>
  <c r="J794" i="6"/>
  <c r="C794" i="6"/>
  <c r="J793" i="6"/>
  <c r="C793" i="6"/>
  <c r="J792" i="6"/>
  <c r="C792" i="6"/>
  <c r="J791" i="6"/>
  <c r="C791" i="6"/>
  <c r="J790" i="6"/>
  <c r="C790" i="6"/>
  <c r="J789" i="6"/>
  <c r="C789" i="6"/>
  <c r="J788" i="6"/>
  <c r="C788" i="6"/>
  <c r="J787" i="6"/>
  <c r="C787" i="6"/>
  <c r="J786" i="6"/>
  <c r="C786" i="6"/>
  <c r="J785" i="6"/>
  <c r="C785" i="6"/>
  <c r="I24" i="6"/>
  <c r="I23" i="6"/>
  <c r="G23" i="6" s="1"/>
  <c r="I22" i="6"/>
  <c r="I21" i="6"/>
  <c r="I20" i="6"/>
  <c r="I19" i="6"/>
  <c r="A782" i="6"/>
  <c r="J780" i="6"/>
  <c r="C780" i="6"/>
  <c r="A777" i="6"/>
  <c r="Q775" i="6"/>
  <c r="L775" i="6"/>
  <c r="Z775" i="6"/>
  <c r="Y775" i="6"/>
  <c r="X775" i="6"/>
  <c r="W775" i="6"/>
  <c r="K774" i="6"/>
  <c r="J775" i="6" s="1"/>
  <c r="P775" i="6" s="1"/>
  <c r="H774" i="6"/>
  <c r="G775" i="6" s="1"/>
  <c r="O775" i="6" s="1"/>
  <c r="J774" i="6"/>
  <c r="G774" i="6"/>
  <c r="F774" i="6"/>
  <c r="V774" i="6"/>
  <c r="T774" i="6"/>
  <c r="U774" i="6"/>
  <c r="S774" i="6"/>
  <c r="E774" i="6"/>
  <c r="D774" i="6"/>
  <c r="I774" i="6"/>
  <c r="C774" i="6"/>
  <c r="Q773" i="6"/>
  <c r="P773" i="6"/>
  <c r="J777" i="6" s="1"/>
  <c r="L773" i="6"/>
  <c r="Z773" i="6"/>
  <c r="Y773" i="6"/>
  <c r="X773" i="6"/>
  <c r="W773" i="6"/>
  <c r="K772" i="6"/>
  <c r="J773" i="6" s="1"/>
  <c r="H772" i="6"/>
  <c r="G773" i="6" s="1"/>
  <c r="O773" i="6" s="1"/>
  <c r="G777" i="6" s="1"/>
  <c r="J772" i="6"/>
  <c r="G772" i="6"/>
  <c r="F772" i="6"/>
  <c r="V772" i="6"/>
  <c r="T772" i="6"/>
  <c r="U772" i="6"/>
  <c r="S772" i="6"/>
  <c r="E772" i="6"/>
  <c r="D772" i="6"/>
  <c r="I772" i="6"/>
  <c r="C772" i="6"/>
  <c r="A771" i="6"/>
  <c r="J769" i="6"/>
  <c r="C769" i="6"/>
  <c r="A766" i="6"/>
  <c r="L764" i="6"/>
  <c r="Q764" i="6" s="1"/>
  <c r="Z764" i="6"/>
  <c r="Y764" i="6"/>
  <c r="X764" i="6"/>
  <c r="W764" i="6"/>
  <c r="K763" i="6"/>
  <c r="J764" i="6" s="1"/>
  <c r="P764" i="6" s="1"/>
  <c r="J763" i="6"/>
  <c r="H763" i="6"/>
  <c r="G764" i="6" s="1"/>
  <c r="O764" i="6" s="1"/>
  <c r="G763" i="6"/>
  <c r="F763" i="6"/>
  <c r="V763" i="6"/>
  <c r="T763" i="6"/>
  <c r="U763" i="6"/>
  <c r="S763" i="6"/>
  <c r="E763" i="6"/>
  <c r="D763" i="6"/>
  <c r="I763" i="6"/>
  <c r="L762" i="6"/>
  <c r="Q762" i="6" s="1"/>
  <c r="J762" i="6"/>
  <c r="P762" i="6" s="1"/>
  <c r="G762" i="6"/>
  <c r="O762" i="6" s="1"/>
  <c r="Z762" i="6"/>
  <c r="Y762" i="6"/>
  <c r="X762" i="6"/>
  <c r="K761" i="6"/>
  <c r="J761" i="6"/>
  <c r="H761" i="6"/>
  <c r="W762" i="6" s="1"/>
  <c r="G761" i="6"/>
  <c r="F761" i="6"/>
  <c r="V761" i="6"/>
  <c r="T761" i="6"/>
  <c r="U761" i="6"/>
  <c r="S761" i="6"/>
  <c r="E761" i="6"/>
  <c r="D761" i="6"/>
  <c r="I761" i="6"/>
  <c r="Q760" i="6"/>
  <c r="L760" i="6"/>
  <c r="G760" i="6"/>
  <c r="O760" i="6" s="1"/>
  <c r="Z760" i="6"/>
  <c r="Y760" i="6"/>
  <c r="X760" i="6"/>
  <c r="W760" i="6"/>
  <c r="K759" i="6"/>
  <c r="J760" i="6" s="1"/>
  <c r="P760" i="6" s="1"/>
  <c r="J759" i="6"/>
  <c r="H759" i="6"/>
  <c r="G759" i="6"/>
  <c r="F759" i="6"/>
  <c r="V759" i="6"/>
  <c r="T759" i="6"/>
  <c r="U759" i="6"/>
  <c r="S759" i="6"/>
  <c r="E759" i="6"/>
  <c r="D759" i="6"/>
  <c r="I759" i="6"/>
  <c r="Q758" i="6"/>
  <c r="P758" i="6"/>
  <c r="L758" i="6"/>
  <c r="Z758" i="6"/>
  <c r="Y758" i="6"/>
  <c r="X758" i="6"/>
  <c r="W758" i="6"/>
  <c r="K757" i="6"/>
  <c r="J758" i="6" s="1"/>
  <c r="J757" i="6"/>
  <c r="H757" i="6"/>
  <c r="G758" i="6" s="1"/>
  <c r="O758" i="6" s="1"/>
  <c r="G757" i="6"/>
  <c r="F757" i="6"/>
  <c r="V757" i="6"/>
  <c r="T757" i="6"/>
  <c r="U757" i="6"/>
  <c r="S757" i="6"/>
  <c r="E757" i="6"/>
  <c r="D757" i="6"/>
  <c r="I757" i="6"/>
  <c r="P756" i="6"/>
  <c r="L756" i="6"/>
  <c r="Q756" i="6" s="1"/>
  <c r="Z756" i="6"/>
  <c r="Y756" i="6"/>
  <c r="X756" i="6"/>
  <c r="W756" i="6"/>
  <c r="K755" i="6"/>
  <c r="J756" i="6" s="1"/>
  <c r="J755" i="6"/>
  <c r="H755" i="6"/>
  <c r="G756" i="6" s="1"/>
  <c r="O756" i="6" s="1"/>
  <c r="G755" i="6"/>
  <c r="F755" i="6"/>
  <c r="V755" i="6"/>
  <c r="T755" i="6"/>
  <c r="U755" i="6"/>
  <c r="S755" i="6"/>
  <c r="E755" i="6"/>
  <c r="D755" i="6"/>
  <c r="I755" i="6"/>
  <c r="L754" i="6"/>
  <c r="Q754" i="6" s="1"/>
  <c r="Z754" i="6"/>
  <c r="Y754" i="6"/>
  <c r="X754" i="6"/>
  <c r="H752" i="6"/>
  <c r="K751" i="6"/>
  <c r="H751" i="6"/>
  <c r="G754" i="6" s="1"/>
  <c r="O754" i="6" s="1"/>
  <c r="L753" i="6"/>
  <c r="G753" i="6"/>
  <c r="E753" i="6"/>
  <c r="J752" i="6"/>
  <c r="F752" i="6"/>
  <c r="E752" i="6"/>
  <c r="J751" i="6"/>
  <c r="F751" i="6"/>
  <c r="E751" i="6"/>
  <c r="K750" i="6"/>
  <c r="J750" i="6"/>
  <c r="H750" i="6"/>
  <c r="G750" i="6"/>
  <c r="F750" i="6"/>
  <c r="C749" i="6"/>
  <c r="V748" i="6"/>
  <c r="K752" i="6" s="1"/>
  <c r="T748" i="6"/>
  <c r="U748" i="6"/>
  <c r="S748" i="6"/>
  <c r="F748" i="6"/>
  <c r="E748" i="6"/>
  <c r="D748" i="6"/>
  <c r="I748" i="6"/>
  <c r="C748" i="6"/>
  <c r="L747" i="6"/>
  <c r="Q747" i="6" s="1"/>
  <c r="J747" i="6"/>
  <c r="P747" i="6" s="1"/>
  <c r="G747" i="6"/>
  <c r="O747" i="6" s="1"/>
  <c r="Z747" i="6"/>
  <c r="Y747" i="6"/>
  <c r="X747" i="6"/>
  <c r="K746" i="6"/>
  <c r="J746" i="6"/>
  <c r="H746" i="6"/>
  <c r="W747" i="6" s="1"/>
  <c r="G746" i="6"/>
  <c r="F746" i="6"/>
  <c r="V746" i="6"/>
  <c r="T746" i="6"/>
  <c r="U746" i="6"/>
  <c r="S746" i="6"/>
  <c r="E746" i="6"/>
  <c r="D746" i="6"/>
  <c r="I746" i="6"/>
  <c r="Q745" i="6"/>
  <c r="L745" i="6"/>
  <c r="Z745" i="6"/>
  <c r="Y745" i="6"/>
  <c r="X745" i="6"/>
  <c r="L744" i="6"/>
  <c r="G744" i="6"/>
  <c r="E744" i="6"/>
  <c r="J743" i="6"/>
  <c r="F743" i="6"/>
  <c r="E743" i="6"/>
  <c r="J742" i="6"/>
  <c r="F742" i="6"/>
  <c r="E742" i="6"/>
  <c r="K741" i="6"/>
  <c r="J741" i="6"/>
  <c r="H741" i="6"/>
  <c r="G741" i="6"/>
  <c r="F741" i="6"/>
  <c r="K740" i="6"/>
  <c r="J740" i="6"/>
  <c r="R740" i="6"/>
  <c r="H740" i="6"/>
  <c r="G740" i="6"/>
  <c r="F740" i="6"/>
  <c r="K739" i="6"/>
  <c r="J739" i="6"/>
  <c r="H739" i="6"/>
  <c r="G739" i="6"/>
  <c r="F739" i="6"/>
  <c r="K738" i="6"/>
  <c r="J738" i="6"/>
  <c r="R738" i="6"/>
  <c r="H738" i="6"/>
  <c r="G738" i="6"/>
  <c r="F738" i="6"/>
  <c r="C737" i="6"/>
  <c r="V736" i="6"/>
  <c r="K743" i="6" s="1"/>
  <c r="T736" i="6"/>
  <c r="K742" i="6" s="1"/>
  <c r="U736" i="6"/>
  <c r="H743" i="6" s="1"/>
  <c r="S736" i="6"/>
  <c r="H742" i="6" s="1"/>
  <c r="F736" i="6"/>
  <c r="E736" i="6"/>
  <c r="D736" i="6"/>
  <c r="I736" i="6"/>
  <c r="C736" i="6"/>
  <c r="Q735" i="6"/>
  <c r="L735" i="6"/>
  <c r="Z735" i="6"/>
  <c r="Y735" i="6"/>
  <c r="X735" i="6"/>
  <c r="W735" i="6"/>
  <c r="K734" i="6"/>
  <c r="J735" i="6" s="1"/>
  <c r="P735" i="6" s="1"/>
  <c r="J734" i="6"/>
  <c r="H734" i="6"/>
  <c r="G735" i="6" s="1"/>
  <c r="O735" i="6" s="1"/>
  <c r="G734" i="6"/>
  <c r="F734" i="6"/>
  <c r="V734" i="6"/>
  <c r="T734" i="6"/>
  <c r="U734" i="6"/>
  <c r="S734" i="6"/>
  <c r="E734" i="6"/>
  <c r="D734" i="6"/>
  <c r="I734" i="6"/>
  <c r="L733" i="6"/>
  <c r="Q733" i="6" s="1"/>
  <c r="Z733" i="6"/>
  <c r="Y733" i="6"/>
  <c r="X733" i="6"/>
  <c r="W733" i="6"/>
  <c r="K732" i="6"/>
  <c r="J733" i="6" s="1"/>
  <c r="P733" i="6" s="1"/>
  <c r="J732" i="6"/>
  <c r="H732" i="6"/>
  <c r="G733" i="6" s="1"/>
  <c r="O733" i="6" s="1"/>
  <c r="G732" i="6"/>
  <c r="F732" i="6"/>
  <c r="V732" i="6"/>
  <c r="T732" i="6"/>
  <c r="U732" i="6"/>
  <c r="S732" i="6"/>
  <c r="E732" i="6"/>
  <c r="D732" i="6"/>
  <c r="I732" i="6"/>
  <c r="L731" i="6"/>
  <c r="Q731" i="6" s="1"/>
  <c r="J731" i="6"/>
  <c r="P731" i="6" s="1"/>
  <c r="Z731" i="6"/>
  <c r="Y731" i="6"/>
  <c r="X731" i="6"/>
  <c r="K730" i="6"/>
  <c r="J730" i="6"/>
  <c r="H730" i="6"/>
  <c r="W731" i="6" s="1"/>
  <c r="G730" i="6"/>
  <c r="F730" i="6"/>
  <c r="V730" i="6"/>
  <c r="T730" i="6"/>
  <c r="U730" i="6"/>
  <c r="S730" i="6"/>
  <c r="E730" i="6"/>
  <c r="D730" i="6"/>
  <c r="I730" i="6"/>
  <c r="Q729" i="6"/>
  <c r="L729" i="6"/>
  <c r="Z729" i="6"/>
  <c r="Y729" i="6"/>
  <c r="X729" i="6"/>
  <c r="H726" i="6"/>
  <c r="G729" i="6" s="1"/>
  <c r="O729" i="6" s="1"/>
  <c r="L728" i="6"/>
  <c r="G728" i="6"/>
  <c r="E728" i="6"/>
  <c r="J727" i="6"/>
  <c r="F727" i="6"/>
  <c r="E727" i="6"/>
  <c r="J726" i="6"/>
  <c r="F726" i="6"/>
  <c r="E726" i="6"/>
  <c r="K725" i="6"/>
  <c r="J725" i="6"/>
  <c r="H725" i="6"/>
  <c r="G725" i="6"/>
  <c r="F725" i="6"/>
  <c r="K724" i="6"/>
  <c r="J724" i="6"/>
  <c r="R724" i="6"/>
  <c r="H724" i="6"/>
  <c r="G724" i="6"/>
  <c r="F724" i="6"/>
  <c r="K723" i="6"/>
  <c r="J723" i="6"/>
  <c r="H723" i="6"/>
  <c r="G723" i="6"/>
  <c r="F723" i="6"/>
  <c r="K722" i="6"/>
  <c r="J722" i="6"/>
  <c r="H722" i="6"/>
  <c r="G722" i="6"/>
  <c r="F722" i="6"/>
  <c r="C721" i="6"/>
  <c r="V720" i="6"/>
  <c r="K727" i="6" s="1"/>
  <c r="T720" i="6"/>
  <c r="K726" i="6" s="1"/>
  <c r="U720" i="6"/>
  <c r="H727" i="6" s="1"/>
  <c r="S720" i="6"/>
  <c r="F720" i="6"/>
  <c r="E720" i="6"/>
  <c r="D720" i="6"/>
  <c r="I720" i="6"/>
  <c r="C720" i="6"/>
  <c r="Q719" i="6"/>
  <c r="L719" i="6"/>
  <c r="Z719" i="6"/>
  <c r="Y719" i="6"/>
  <c r="X719" i="6"/>
  <c r="L718" i="6"/>
  <c r="G718" i="6"/>
  <c r="E718" i="6"/>
  <c r="J717" i="6"/>
  <c r="F717" i="6"/>
  <c r="E717" i="6"/>
  <c r="J716" i="6"/>
  <c r="F716" i="6"/>
  <c r="E716" i="6"/>
  <c r="K715" i="6"/>
  <c r="J715" i="6"/>
  <c r="H715" i="6"/>
  <c r="W719" i="6" s="1"/>
  <c r="G715" i="6"/>
  <c r="F715" i="6"/>
  <c r="K714" i="6"/>
  <c r="J714" i="6"/>
  <c r="H714" i="6"/>
  <c r="R714" i="6" s="1"/>
  <c r="G714" i="6"/>
  <c r="F714" i="6"/>
  <c r="K713" i="6"/>
  <c r="J713" i="6"/>
  <c r="H713" i="6"/>
  <c r="G713" i="6"/>
  <c r="F713" i="6"/>
  <c r="K712" i="6"/>
  <c r="J712" i="6"/>
  <c r="R712" i="6"/>
  <c r="H712" i="6"/>
  <c r="G712" i="6"/>
  <c r="F712" i="6"/>
  <c r="C711" i="6"/>
  <c r="V710" i="6"/>
  <c r="K717" i="6" s="1"/>
  <c r="T710" i="6"/>
  <c r="K716" i="6" s="1"/>
  <c r="U710" i="6"/>
  <c r="H717" i="6" s="1"/>
  <c r="S710" i="6"/>
  <c r="H716" i="6" s="1"/>
  <c r="F710" i="6"/>
  <c r="E710" i="6"/>
  <c r="D710" i="6"/>
  <c r="I710" i="6"/>
  <c r="C710" i="6"/>
  <c r="Q709" i="6"/>
  <c r="P709" i="6"/>
  <c r="L709" i="6"/>
  <c r="Z709" i="6"/>
  <c r="Y709" i="6"/>
  <c r="X709" i="6"/>
  <c r="W709" i="6"/>
  <c r="K708" i="6"/>
  <c r="J709" i="6" s="1"/>
  <c r="J708" i="6"/>
  <c r="H708" i="6"/>
  <c r="G709" i="6" s="1"/>
  <c r="O709" i="6" s="1"/>
  <c r="G708" i="6"/>
  <c r="F708" i="6"/>
  <c r="V708" i="6"/>
  <c r="T708" i="6"/>
  <c r="U708" i="6"/>
  <c r="S708" i="6"/>
  <c r="E708" i="6"/>
  <c r="D708" i="6"/>
  <c r="I708" i="6"/>
  <c r="L707" i="6"/>
  <c r="Q707" i="6" s="1"/>
  <c r="Z707" i="6"/>
  <c r="Y707" i="6"/>
  <c r="X707" i="6"/>
  <c r="W707" i="6"/>
  <c r="K706" i="6"/>
  <c r="J707" i="6" s="1"/>
  <c r="P707" i="6" s="1"/>
  <c r="J706" i="6"/>
  <c r="H706" i="6"/>
  <c r="G707" i="6" s="1"/>
  <c r="O707" i="6" s="1"/>
  <c r="G706" i="6"/>
  <c r="F706" i="6"/>
  <c r="V706" i="6"/>
  <c r="T706" i="6"/>
  <c r="U706" i="6"/>
  <c r="S706" i="6"/>
  <c r="E706" i="6"/>
  <c r="D706" i="6"/>
  <c r="I706" i="6"/>
  <c r="L705" i="6"/>
  <c r="Q705" i="6" s="1"/>
  <c r="J705" i="6"/>
  <c r="P705" i="6" s="1"/>
  <c r="G705" i="6"/>
  <c r="O705" i="6" s="1"/>
  <c r="Z705" i="6"/>
  <c r="Y705" i="6"/>
  <c r="X705" i="6"/>
  <c r="K704" i="6"/>
  <c r="J704" i="6"/>
  <c r="H704" i="6"/>
  <c r="W705" i="6" s="1"/>
  <c r="G704" i="6"/>
  <c r="F704" i="6"/>
  <c r="V704" i="6"/>
  <c r="T704" i="6"/>
  <c r="U704" i="6"/>
  <c r="S704" i="6"/>
  <c r="E704" i="6"/>
  <c r="D704" i="6"/>
  <c r="I704" i="6"/>
  <c r="Q703" i="6"/>
  <c r="L703" i="6"/>
  <c r="G703" i="6"/>
  <c r="O703" i="6" s="1"/>
  <c r="Z703" i="6"/>
  <c r="Y703" i="6"/>
  <c r="W703" i="6"/>
  <c r="K700" i="6"/>
  <c r="H700" i="6"/>
  <c r="L702" i="6"/>
  <c r="G702" i="6"/>
  <c r="E702" i="6"/>
  <c r="J701" i="6"/>
  <c r="E701" i="6"/>
  <c r="J700" i="6"/>
  <c r="E700" i="6"/>
  <c r="K699" i="6"/>
  <c r="J699" i="6"/>
  <c r="H699" i="6"/>
  <c r="G699" i="6"/>
  <c r="F699" i="6"/>
  <c r="K698" i="6"/>
  <c r="J698" i="6"/>
  <c r="H698" i="6"/>
  <c r="G698" i="6"/>
  <c r="F698" i="6"/>
  <c r="V697" i="6"/>
  <c r="K701" i="6" s="1"/>
  <c r="T697" i="6"/>
  <c r="U697" i="6"/>
  <c r="H701" i="6" s="1"/>
  <c r="S697" i="6"/>
  <c r="F697" i="6"/>
  <c r="E697" i="6"/>
  <c r="D697" i="6"/>
  <c r="I697" i="6"/>
  <c r="C697" i="6"/>
  <c r="L696" i="6"/>
  <c r="Q696" i="6" s="1"/>
  <c r="J696" i="6"/>
  <c r="P696" i="6" s="1"/>
  <c r="Z696" i="6"/>
  <c r="Y696" i="6"/>
  <c r="X696" i="6"/>
  <c r="K695" i="6"/>
  <c r="J695" i="6"/>
  <c r="H695" i="6"/>
  <c r="G695" i="6"/>
  <c r="F695" i="6"/>
  <c r="V695" i="6"/>
  <c r="T695" i="6"/>
  <c r="U695" i="6"/>
  <c r="S695" i="6"/>
  <c r="E695" i="6"/>
  <c r="D695" i="6"/>
  <c r="I695" i="6"/>
  <c r="Q694" i="6"/>
  <c r="L694" i="6"/>
  <c r="Z694" i="6"/>
  <c r="Y694" i="6"/>
  <c r="W694" i="6"/>
  <c r="H692" i="6"/>
  <c r="L693" i="6"/>
  <c r="G693" i="6"/>
  <c r="E693" i="6"/>
  <c r="J692" i="6"/>
  <c r="E692" i="6"/>
  <c r="J691" i="6"/>
  <c r="E691" i="6"/>
  <c r="K690" i="6"/>
  <c r="J690" i="6"/>
  <c r="H690" i="6"/>
  <c r="G690" i="6"/>
  <c r="F690" i="6"/>
  <c r="K689" i="6"/>
  <c r="J689" i="6"/>
  <c r="H689" i="6"/>
  <c r="R689" i="6" s="1"/>
  <c r="G689" i="6"/>
  <c r="F689" i="6"/>
  <c r="K688" i="6"/>
  <c r="J688" i="6"/>
  <c r="H688" i="6"/>
  <c r="G688" i="6"/>
  <c r="F688" i="6"/>
  <c r="K687" i="6"/>
  <c r="J694" i="6" s="1"/>
  <c r="P694" i="6" s="1"/>
  <c r="J687" i="6"/>
  <c r="R687" i="6"/>
  <c r="H687" i="6"/>
  <c r="G687" i="6"/>
  <c r="F687" i="6"/>
  <c r="V686" i="6"/>
  <c r="K692" i="6" s="1"/>
  <c r="T686" i="6"/>
  <c r="K691" i="6" s="1"/>
  <c r="U686" i="6"/>
  <c r="S686" i="6"/>
  <c r="H691" i="6" s="1"/>
  <c r="X694" i="6" s="1"/>
  <c r="F686" i="6"/>
  <c r="E686" i="6"/>
  <c r="D686" i="6"/>
  <c r="I686" i="6"/>
  <c r="C686" i="6"/>
  <c r="L685" i="6"/>
  <c r="Q685" i="6" s="1"/>
  <c r="J685" i="6"/>
  <c r="P685" i="6" s="1"/>
  <c r="Z685" i="6"/>
  <c r="Y685" i="6"/>
  <c r="X685" i="6"/>
  <c r="K684" i="6"/>
  <c r="J684" i="6"/>
  <c r="H684" i="6"/>
  <c r="G684" i="6"/>
  <c r="F684" i="6"/>
  <c r="V684" i="6"/>
  <c r="T684" i="6"/>
  <c r="U684" i="6"/>
  <c r="S684" i="6"/>
  <c r="E684" i="6"/>
  <c r="D684" i="6"/>
  <c r="I684" i="6"/>
  <c r="L683" i="6"/>
  <c r="Q683" i="6" s="1"/>
  <c r="Z683" i="6"/>
  <c r="Y683" i="6"/>
  <c r="W683" i="6"/>
  <c r="H680" i="6"/>
  <c r="L682" i="6"/>
  <c r="G682" i="6"/>
  <c r="E682" i="6"/>
  <c r="J681" i="6"/>
  <c r="E681" i="6"/>
  <c r="J680" i="6"/>
  <c r="E680" i="6"/>
  <c r="K679" i="6"/>
  <c r="J679" i="6"/>
  <c r="H679" i="6"/>
  <c r="G679" i="6"/>
  <c r="F679" i="6"/>
  <c r="K678" i="6"/>
  <c r="J678" i="6"/>
  <c r="H678" i="6"/>
  <c r="R678" i="6" s="1"/>
  <c r="G678" i="6"/>
  <c r="F678" i="6"/>
  <c r="K677" i="6"/>
  <c r="J677" i="6"/>
  <c r="H677" i="6"/>
  <c r="G677" i="6"/>
  <c r="F677" i="6"/>
  <c r="K676" i="6"/>
  <c r="J676" i="6"/>
  <c r="R676" i="6"/>
  <c r="H676" i="6"/>
  <c r="G676" i="6"/>
  <c r="F676" i="6"/>
  <c r="C675" i="6"/>
  <c r="V674" i="6"/>
  <c r="K681" i="6" s="1"/>
  <c r="T674" i="6"/>
  <c r="K680" i="6" s="1"/>
  <c r="U674" i="6"/>
  <c r="H681" i="6" s="1"/>
  <c r="S674" i="6"/>
  <c r="F674" i="6"/>
  <c r="E674" i="6"/>
  <c r="D674" i="6"/>
  <c r="I674" i="6"/>
  <c r="C674" i="6"/>
  <c r="Q673" i="6"/>
  <c r="P673" i="6"/>
  <c r="L673" i="6"/>
  <c r="Z673" i="6"/>
  <c r="Y673" i="6"/>
  <c r="X673" i="6"/>
  <c r="W673" i="6"/>
  <c r="K672" i="6"/>
  <c r="J673" i="6" s="1"/>
  <c r="J672" i="6"/>
  <c r="H672" i="6"/>
  <c r="G673" i="6" s="1"/>
  <c r="O673" i="6" s="1"/>
  <c r="G672" i="6"/>
  <c r="F672" i="6"/>
  <c r="V672" i="6"/>
  <c r="T672" i="6"/>
  <c r="U672" i="6"/>
  <c r="S672" i="6"/>
  <c r="E672" i="6"/>
  <c r="D672" i="6"/>
  <c r="I672" i="6"/>
  <c r="L671" i="6"/>
  <c r="Q671" i="6" s="1"/>
  <c r="Z671" i="6"/>
  <c r="Y671" i="6"/>
  <c r="W671" i="6"/>
  <c r="K669" i="6"/>
  <c r="H669" i="6"/>
  <c r="K668" i="6"/>
  <c r="H668" i="6"/>
  <c r="L670" i="6"/>
  <c r="G670" i="6"/>
  <c r="E670" i="6"/>
  <c r="J669" i="6"/>
  <c r="E669" i="6"/>
  <c r="J668" i="6"/>
  <c r="E668" i="6"/>
  <c r="K667" i="6"/>
  <c r="J667" i="6"/>
  <c r="H667" i="6"/>
  <c r="G667" i="6"/>
  <c r="F667" i="6"/>
  <c r="K666" i="6"/>
  <c r="J666" i="6"/>
  <c r="R666" i="6"/>
  <c r="H666" i="6"/>
  <c r="G666" i="6"/>
  <c r="F666" i="6"/>
  <c r="K665" i="6"/>
  <c r="J665" i="6"/>
  <c r="H665" i="6"/>
  <c r="G665" i="6"/>
  <c r="F665" i="6"/>
  <c r="K664" i="6"/>
  <c r="J664" i="6"/>
  <c r="H664" i="6"/>
  <c r="G664" i="6"/>
  <c r="F664" i="6"/>
  <c r="C663" i="6"/>
  <c r="V662" i="6"/>
  <c r="T662" i="6"/>
  <c r="U662" i="6"/>
  <c r="S662" i="6"/>
  <c r="F662" i="6"/>
  <c r="E662" i="6"/>
  <c r="D662" i="6"/>
  <c r="I662" i="6"/>
  <c r="C662" i="6"/>
  <c r="L661" i="6"/>
  <c r="Q661" i="6" s="1"/>
  <c r="J661" i="6"/>
  <c r="P661" i="6" s="1"/>
  <c r="Z661" i="6"/>
  <c r="Y661" i="6"/>
  <c r="X661" i="6"/>
  <c r="K660" i="6"/>
  <c r="J660" i="6"/>
  <c r="H660" i="6"/>
  <c r="W661" i="6" s="1"/>
  <c r="G660" i="6"/>
  <c r="F660" i="6"/>
  <c r="V660" i="6"/>
  <c r="T660" i="6"/>
  <c r="U660" i="6"/>
  <c r="S660" i="6"/>
  <c r="E660" i="6"/>
  <c r="D660" i="6"/>
  <c r="I660" i="6"/>
  <c r="Q659" i="6"/>
  <c r="L659" i="6"/>
  <c r="Z659" i="6"/>
  <c r="Y659" i="6"/>
  <c r="X659" i="6"/>
  <c r="W659" i="6"/>
  <c r="K657" i="6"/>
  <c r="L658" i="6"/>
  <c r="G658" i="6"/>
  <c r="E658" i="6"/>
  <c r="J657" i="6"/>
  <c r="E657" i="6"/>
  <c r="J656" i="6"/>
  <c r="E656" i="6"/>
  <c r="K655" i="6"/>
  <c r="J655" i="6"/>
  <c r="H655" i="6"/>
  <c r="G655" i="6"/>
  <c r="F655" i="6"/>
  <c r="K654" i="6"/>
  <c r="J654" i="6"/>
  <c r="H654" i="6"/>
  <c r="R654" i="6" s="1"/>
  <c r="G654" i="6"/>
  <c r="F654" i="6"/>
  <c r="K653" i="6"/>
  <c r="J653" i="6"/>
  <c r="H653" i="6"/>
  <c r="G653" i="6"/>
  <c r="F653" i="6"/>
  <c r="K652" i="6"/>
  <c r="J652" i="6"/>
  <c r="R652" i="6"/>
  <c r="H652" i="6"/>
  <c r="G652" i="6"/>
  <c r="F652" i="6"/>
  <c r="C651" i="6"/>
  <c r="V650" i="6"/>
  <c r="T650" i="6"/>
  <c r="K656" i="6" s="1"/>
  <c r="U650" i="6"/>
  <c r="H657" i="6" s="1"/>
  <c r="S650" i="6"/>
  <c r="H656" i="6" s="1"/>
  <c r="F650" i="6"/>
  <c r="E650" i="6"/>
  <c r="D650" i="6"/>
  <c r="I650" i="6"/>
  <c r="C650" i="6"/>
  <c r="L649" i="6"/>
  <c r="Q649" i="6" s="1"/>
  <c r="Z649" i="6"/>
  <c r="Y649" i="6"/>
  <c r="X649" i="6"/>
  <c r="W649" i="6"/>
  <c r="K648" i="6"/>
  <c r="J649" i="6" s="1"/>
  <c r="P649" i="6" s="1"/>
  <c r="J648" i="6"/>
  <c r="H648" i="6"/>
  <c r="G649" i="6" s="1"/>
  <c r="O649" i="6" s="1"/>
  <c r="G648" i="6"/>
  <c r="F648" i="6"/>
  <c r="V648" i="6"/>
  <c r="T648" i="6"/>
  <c r="U648" i="6"/>
  <c r="S648" i="6"/>
  <c r="E648" i="6"/>
  <c r="D648" i="6"/>
  <c r="I648" i="6"/>
  <c r="L647" i="6"/>
  <c r="Q647" i="6" s="1"/>
  <c r="G647" i="6"/>
  <c r="O647" i="6" s="1"/>
  <c r="Z647" i="6"/>
  <c r="Y647" i="6"/>
  <c r="W647" i="6"/>
  <c r="H645" i="6"/>
  <c r="H644" i="6"/>
  <c r="L646" i="6"/>
  <c r="G646" i="6"/>
  <c r="E646" i="6"/>
  <c r="J645" i="6"/>
  <c r="E645" i="6"/>
  <c r="J644" i="6"/>
  <c r="E644" i="6"/>
  <c r="K643" i="6"/>
  <c r="J643" i="6"/>
  <c r="H643" i="6"/>
  <c r="G643" i="6"/>
  <c r="F643" i="6"/>
  <c r="K642" i="6"/>
  <c r="J642" i="6"/>
  <c r="R642" i="6"/>
  <c r="H642" i="6"/>
  <c r="G642" i="6"/>
  <c r="F642" i="6"/>
  <c r="K641" i="6"/>
  <c r="J641" i="6"/>
  <c r="H641" i="6"/>
  <c r="G641" i="6"/>
  <c r="F641" i="6"/>
  <c r="K640" i="6"/>
  <c r="J647" i="6" s="1"/>
  <c r="P647" i="6" s="1"/>
  <c r="J640" i="6"/>
  <c r="H640" i="6"/>
  <c r="R640" i="6" s="1"/>
  <c r="G640" i="6"/>
  <c r="F640" i="6"/>
  <c r="C639" i="6"/>
  <c r="V638" i="6"/>
  <c r="K645" i="6" s="1"/>
  <c r="T638" i="6"/>
  <c r="K644" i="6" s="1"/>
  <c r="U638" i="6"/>
  <c r="S638" i="6"/>
  <c r="F638" i="6"/>
  <c r="E638" i="6"/>
  <c r="D638" i="6"/>
  <c r="I638" i="6"/>
  <c r="C638" i="6"/>
  <c r="Q637" i="6"/>
  <c r="L637" i="6"/>
  <c r="G637" i="6"/>
  <c r="O637" i="6" s="1"/>
  <c r="Z637" i="6"/>
  <c r="Y637" i="6"/>
  <c r="X637" i="6"/>
  <c r="W637" i="6"/>
  <c r="K636" i="6"/>
  <c r="J637" i="6" s="1"/>
  <c r="P637" i="6" s="1"/>
  <c r="J636" i="6"/>
  <c r="H636" i="6"/>
  <c r="G636" i="6"/>
  <c r="F636" i="6"/>
  <c r="V636" i="6"/>
  <c r="T636" i="6"/>
  <c r="U636" i="6"/>
  <c r="S636" i="6"/>
  <c r="E636" i="6"/>
  <c r="D636" i="6"/>
  <c r="I636" i="6"/>
  <c r="Q635" i="6"/>
  <c r="L635" i="6"/>
  <c r="Z635" i="6"/>
  <c r="Y635" i="6"/>
  <c r="W635" i="6"/>
  <c r="K633" i="6"/>
  <c r="H633" i="6"/>
  <c r="H632" i="6"/>
  <c r="L634" i="6"/>
  <c r="G634" i="6"/>
  <c r="E634" i="6"/>
  <c r="J633" i="6"/>
  <c r="E633" i="6"/>
  <c r="J632" i="6"/>
  <c r="E632" i="6"/>
  <c r="K631" i="6"/>
  <c r="J631" i="6"/>
  <c r="H631" i="6"/>
  <c r="G631" i="6"/>
  <c r="F631" i="6"/>
  <c r="K630" i="6"/>
  <c r="J630" i="6"/>
  <c r="H630" i="6"/>
  <c r="R630" i="6" s="1"/>
  <c r="G630" i="6"/>
  <c r="F630" i="6"/>
  <c r="K629" i="6"/>
  <c r="J629" i="6"/>
  <c r="H629" i="6"/>
  <c r="G629" i="6"/>
  <c r="F629" i="6"/>
  <c r="K628" i="6"/>
  <c r="J635" i="6" s="1"/>
  <c r="P635" i="6" s="1"/>
  <c r="J628" i="6"/>
  <c r="H628" i="6"/>
  <c r="X635" i="6" s="1"/>
  <c r="G628" i="6"/>
  <c r="F628" i="6"/>
  <c r="C627" i="6"/>
  <c r="V626" i="6"/>
  <c r="T626" i="6"/>
  <c r="K632" i="6" s="1"/>
  <c r="U626" i="6"/>
  <c r="S626" i="6"/>
  <c r="F626" i="6"/>
  <c r="E626" i="6"/>
  <c r="D626" i="6"/>
  <c r="I626" i="6"/>
  <c r="C626" i="6"/>
  <c r="L625" i="6"/>
  <c r="Q625" i="6" s="1"/>
  <c r="J625" i="6"/>
  <c r="P625" i="6" s="1"/>
  <c r="G625" i="6"/>
  <c r="O625" i="6" s="1"/>
  <c r="Z625" i="6"/>
  <c r="Y625" i="6"/>
  <c r="X625" i="6"/>
  <c r="K624" i="6"/>
  <c r="J624" i="6"/>
  <c r="H624" i="6"/>
  <c r="W625" i="6" s="1"/>
  <c r="G624" i="6"/>
  <c r="F624" i="6"/>
  <c r="V624" i="6"/>
  <c r="T624" i="6"/>
  <c r="U624" i="6"/>
  <c r="S624" i="6"/>
  <c r="E624" i="6"/>
  <c r="D624" i="6"/>
  <c r="I624" i="6"/>
  <c r="Q623" i="6"/>
  <c r="L623" i="6"/>
  <c r="Z623" i="6"/>
  <c r="Y623" i="6"/>
  <c r="W623" i="6"/>
  <c r="K621" i="6"/>
  <c r="L622" i="6"/>
  <c r="G622" i="6"/>
  <c r="E622" i="6"/>
  <c r="J621" i="6"/>
  <c r="E621" i="6"/>
  <c r="J620" i="6"/>
  <c r="E620" i="6"/>
  <c r="K619" i="6"/>
  <c r="J619" i="6"/>
  <c r="H619" i="6"/>
  <c r="G619" i="6"/>
  <c r="F619" i="6"/>
  <c r="K618" i="6"/>
  <c r="J618" i="6"/>
  <c r="H618" i="6"/>
  <c r="R618" i="6" s="1"/>
  <c r="G618" i="6"/>
  <c r="F618" i="6"/>
  <c r="K617" i="6"/>
  <c r="J617" i="6"/>
  <c r="H617" i="6"/>
  <c r="G617" i="6"/>
  <c r="F617" i="6"/>
  <c r="K616" i="6"/>
  <c r="J616" i="6"/>
  <c r="R616" i="6"/>
  <c r="H616" i="6"/>
  <c r="G616" i="6"/>
  <c r="F616" i="6"/>
  <c r="C615" i="6"/>
  <c r="V614" i="6"/>
  <c r="T614" i="6"/>
  <c r="K620" i="6" s="1"/>
  <c r="U614" i="6"/>
  <c r="H621" i="6" s="1"/>
  <c r="S614" i="6"/>
  <c r="H620" i="6" s="1"/>
  <c r="F614" i="6"/>
  <c r="E614" i="6"/>
  <c r="D614" i="6"/>
  <c r="I614" i="6"/>
  <c r="C614" i="6"/>
  <c r="Q613" i="6"/>
  <c r="O613" i="6"/>
  <c r="L613" i="6"/>
  <c r="G613" i="6"/>
  <c r="Z613" i="6"/>
  <c r="Y613" i="6"/>
  <c r="X613" i="6"/>
  <c r="W613" i="6"/>
  <c r="K612" i="6"/>
  <c r="J613" i="6" s="1"/>
  <c r="P613" i="6" s="1"/>
  <c r="J612" i="6"/>
  <c r="H612" i="6"/>
  <c r="G612" i="6"/>
  <c r="F612" i="6"/>
  <c r="V612" i="6"/>
  <c r="T612" i="6"/>
  <c r="U612" i="6"/>
  <c r="S612" i="6"/>
  <c r="E612" i="6"/>
  <c r="D612" i="6"/>
  <c r="I612" i="6"/>
  <c r="L611" i="6"/>
  <c r="Q611" i="6" s="1"/>
  <c r="Z611" i="6"/>
  <c r="Y611" i="6"/>
  <c r="W611" i="6"/>
  <c r="H609" i="6"/>
  <c r="K608" i="6"/>
  <c r="H608" i="6"/>
  <c r="L610" i="6"/>
  <c r="G610" i="6"/>
  <c r="E610" i="6"/>
  <c r="J609" i="6"/>
  <c r="E609" i="6"/>
  <c r="J608" i="6"/>
  <c r="E608" i="6"/>
  <c r="K607" i="6"/>
  <c r="J607" i="6"/>
  <c r="H607" i="6"/>
  <c r="G607" i="6"/>
  <c r="F607" i="6"/>
  <c r="K606" i="6"/>
  <c r="J606" i="6"/>
  <c r="R606" i="6"/>
  <c r="H606" i="6"/>
  <c r="G606" i="6"/>
  <c r="F606" i="6"/>
  <c r="K605" i="6"/>
  <c r="J605" i="6"/>
  <c r="H605" i="6"/>
  <c r="G611" i="6" s="1"/>
  <c r="O611" i="6" s="1"/>
  <c r="G605" i="6"/>
  <c r="F605" i="6"/>
  <c r="K604" i="6"/>
  <c r="J604" i="6"/>
  <c r="R604" i="6"/>
  <c r="H604" i="6"/>
  <c r="X611" i="6" s="1"/>
  <c r="G604" i="6"/>
  <c r="F604" i="6"/>
  <c r="C603" i="6"/>
  <c r="V602" i="6"/>
  <c r="K609" i="6" s="1"/>
  <c r="T602" i="6"/>
  <c r="U602" i="6"/>
  <c r="S602" i="6"/>
  <c r="F602" i="6"/>
  <c r="E602" i="6"/>
  <c r="D602" i="6"/>
  <c r="I602" i="6"/>
  <c r="C602" i="6"/>
  <c r="Q601" i="6"/>
  <c r="L601" i="6"/>
  <c r="G601" i="6"/>
  <c r="O601" i="6" s="1"/>
  <c r="Z601" i="6"/>
  <c r="Y601" i="6"/>
  <c r="X601" i="6"/>
  <c r="K600" i="6"/>
  <c r="J601" i="6" s="1"/>
  <c r="P601" i="6" s="1"/>
  <c r="J600" i="6"/>
  <c r="H600" i="6"/>
  <c r="W601" i="6" s="1"/>
  <c r="G600" i="6"/>
  <c r="F600" i="6"/>
  <c r="V600" i="6"/>
  <c r="T600" i="6"/>
  <c r="U600" i="6"/>
  <c r="S600" i="6"/>
  <c r="E600" i="6"/>
  <c r="D600" i="6"/>
  <c r="I600" i="6"/>
  <c r="Q599" i="6"/>
  <c r="P599" i="6"/>
  <c r="L599" i="6"/>
  <c r="Z599" i="6"/>
  <c r="Y599" i="6"/>
  <c r="W599" i="6"/>
  <c r="K597" i="6"/>
  <c r="K596" i="6"/>
  <c r="L598" i="6"/>
  <c r="G598" i="6"/>
  <c r="E598" i="6"/>
  <c r="J597" i="6"/>
  <c r="E597" i="6"/>
  <c r="J596" i="6"/>
  <c r="E596" i="6"/>
  <c r="K595" i="6"/>
  <c r="J595" i="6"/>
  <c r="H595" i="6"/>
  <c r="G595" i="6"/>
  <c r="F595" i="6"/>
  <c r="K594" i="6"/>
  <c r="J594" i="6"/>
  <c r="R594" i="6"/>
  <c r="H594" i="6"/>
  <c r="G594" i="6"/>
  <c r="F594" i="6"/>
  <c r="K593" i="6"/>
  <c r="J599" i="6" s="1"/>
  <c r="J593" i="6"/>
  <c r="H593" i="6"/>
  <c r="G593" i="6"/>
  <c r="F593" i="6"/>
  <c r="K592" i="6"/>
  <c r="J592" i="6"/>
  <c r="R592" i="6"/>
  <c r="H592" i="6"/>
  <c r="G592" i="6"/>
  <c r="F592" i="6"/>
  <c r="C591" i="6"/>
  <c r="V590" i="6"/>
  <c r="T590" i="6"/>
  <c r="U590" i="6"/>
  <c r="H597" i="6" s="1"/>
  <c r="S590" i="6"/>
  <c r="H596" i="6" s="1"/>
  <c r="F590" i="6"/>
  <c r="E590" i="6"/>
  <c r="D590" i="6"/>
  <c r="I590" i="6"/>
  <c r="C590" i="6"/>
  <c r="L589" i="6"/>
  <c r="Q589" i="6" s="1"/>
  <c r="J589" i="6"/>
  <c r="P589" i="6" s="1"/>
  <c r="Z589" i="6"/>
  <c r="Y589" i="6"/>
  <c r="X589" i="6"/>
  <c r="K588" i="6"/>
  <c r="J588" i="6"/>
  <c r="H588" i="6"/>
  <c r="G588" i="6"/>
  <c r="F588" i="6"/>
  <c r="V588" i="6"/>
  <c r="T588" i="6"/>
  <c r="U588" i="6"/>
  <c r="S588" i="6"/>
  <c r="E588" i="6"/>
  <c r="D588" i="6"/>
  <c r="I588" i="6"/>
  <c r="L587" i="6"/>
  <c r="Q587" i="6" s="1"/>
  <c r="Z587" i="6"/>
  <c r="Y587" i="6"/>
  <c r="W587" i="6"/>
  <c r="H584" i="6"/>
  <c r="L586" i="6"/>
  <c r="G586" i="6"/>
  <c r="E586" i="6"/>
  <c r="J585" i="6"/>
  <c r="E585" i="6"/>
  <c r="J584" i="6"/>
  <c r="E584" i="6"/>
  <c r="K583" i="6"/>
  <c r="J583" i="6"/>
  <c r="H583" i="6"/>
  <c r="G587" i="6" s="1"/>
  <c r="O587" i="6" s="1"/>
  <c r="G583" i="6"/>
  <c r="F583" i="6"/>
  <c r="K582" i="6"/>
  <c r="J582" i="6"/>
  <c r="H582" i="6"/>
  <c r="R582" i="6" s="1"/>
  <c r="G582" i="6"/>
  <c r="F582" i="6"/>
  <c r="K581" i="6"/>
  <c r="J581" i="6"/>
  <c r="H581" i="6"/>
  <c r="G581" i="6"/>
  <c r="F581" i="6"/>
  <c r="K580" i="6"/>
  <c r="J580" i="6"/>
  <c r="R580" i="6"/>
  <c r="H580" i="6"/>
  <c r="G580" i="6"/>
  <c r="F580" i="6"/>
  <c r="C579" i="6"/>
  <c r="V578" i="6"/>
  <c r="K585" i="6" s="1"/>
  <c r="T578" i="6"/>
  <c r="K584" i="6" s="1"/>
  <c r="U578" i="6"/>
  <c r="H585" i="6" s="1"/>
  <c r="S578" i="6"/>
  <c r="F578" i="6"/>
  <c r="E578" i="6"/>
  <c r="D578" i="6"/>
  <c r="I578" i="6"/>
  <c r="C578" i="6"/>
  <c r="Q577" i="6"/>
  <c r="L577" i="6"/>
  <c r="Z577" i="6"/>
  <c r="Y577" i="6"/>
  <c r="X577" i="6"/>
  <c r="W577" i="6"/>
  <c r="K576" i="6"/>
  <c r="J577" i="6" s="1"/>
  <c r="P577" i="6" s="1"/>
  <c r="J576" i="6"/>
  <c r="H576" i="6"/>
  <c r="G577" i="6" s="1"/>
  <c r="O577" i="6" s="1"/>
  <c r="G576" i="6"/>
  <c r="F576" i="6"/>
  <c r="V576" i="6"/>
  <c r="T576" i="6"/>
  <c r="U576" i="6"/>
  <c r="S576" i="6"/>
  <c r="E576" i="6"/>
  <c r="D576" i="6"/>
  <c r="I576" i="6"/>
  <c r="L575" i="6"/>
  <c r="Q575" i="6" s="1"/>
  <c r="Z575" i="6"/>
  <c r="Y575" i="6"/>
  <c r="W575" i="6"/>
  <c r="L574" i="6"/>
  <c r="G574" i="6"/>
  <c r="E574" i="6"/>
  <c r="J573" i="6"/>
  <c r="E573" i="6"/>
  <c r="J572" i="6"/>
  <c r="E572" i="6"/>
  <c r="K571" i="6"/>
  <c r="J571" i="6"/>
  <c r="H571" i="6"/>
  <c r="G571" i="6"/>
  <c r="F571" i="6"/>
  <c r="K570" i="6"/>
  <c r="J570" i="6"/>
  <c r="R570" i="6"/>
  <c r="H570" i="6"/>
  <c r="G570" i="6"/>
  <c r="F570" i="6"/>
  <c r="C569" i="6"/>
  <c r="V568" i="6"/>
  <c r="K573" i="6" s="1"/>
  <c r="T568" i="6"/>
  <c r="K572" i="6" s="1"/>
  <c r="J575" i="6" s="1"/>
  <c r="P575" i="6" s="1"/>
  <c r="U568" i="6"/>
  <c r="H573" i="6" s="1"/>
  <c r="S568" i="6"/>
  <c r="H572" i="6" s="1"/>
  <c r="F568" i="6"/>
  <c r="E568" i="6"/>
  <c r="D568" i="6"/>
  <c r="I568" i="6"/>
  <c r="C568" i="6"/>
  <c r="Q567" i="6"/>
  <c r="L567" i="6"/>
  <c r="Z567" i="6"/>
  <c r="Y567" i="6"/>
  <c r="X567" i="6"/>
  <c r="W567" i="6"/>
  <c r="K566" i="6"/>
  <c r="J567" i="6" s="1"/>
  <c r="P567" i="6" s="1"/>
  <c r="J566" i="6"/>
  <c r="H566" i="6"/>
  <c r="G567" i="6" s="1"/>
  <c r="O567" i="6" s="1"/>
  <c r="G566" i="6"/>
  <c r="F566" i="6"/>
  <c r="V566" i="6"/>
  <c r="T566" i="6"/>
  <c r="U566" i="6"/>
  <c r="S566" i="6"/>
  <c r="E566" i="6"/>
  <c r="D566" i="6"/>
  <c r="I566" i="6"/>
  <c r="L565" i="6"/>
  <c r="Q565" i="6" s="1"/>
  <c r="Z565" i="6"/>
  <c r="Y565" i="6"/>
  <c r="W565" i="6"/>
  <c r="H563" i="6"/>
  <c r="K562" i="6"/>
  <c r="J565" i="6" s="1"/>
  <c r="P565" i="6" s="1"/>
  <c r="H562" i="6"/>
  <c r="L564" i="6"/>
  <c r="G564" i="6"/>
  <c r="E564" i="6"/>
  <c r="J563" i="6"/>
  <c r="E563" i="6"/>
  <c r="J562" i="6"/>
  <c r="E562" i="6"/>
  <c r="K561" i="6"/>
  <c r="J561" i="6"/>
  <c r="H561" i="6"/>
  <c r="G561" i="6"/>
  <c r="F561" i="6"/>
  <c r="K560" i="6"/>
  <c r="J560" i="6"/>
  <c r="R560" i="6"/>
  <c r="H560" i="6"/>
  <c r="G560" i="6"/>
  <c r="F560" i="6"/>
  <c r="K559" i="6"/>
  <c r="J559" i="6"/>
  <c r="H559" i="6"/>
  <c r="G559" i="6"/>
  <c r="F559" i="6"/>
  <c r="K558" i="6"/>
  <c r="J558" i="6"/>
  <c r="H558" i="6"/>
  <c r="G558" i="6"/>
  <c r="F558" i="6"/>
  <c r="C557" i="6"/>
  <c r="V556" i="6"/>
  <c r="K563" i="6" s="1"/>
  <c r="T556" i="6"/>
  <c r="U556" i="6"/>
  <c r="S556" i="6"/>
  <c r="F556" i="6"/>
  <c r="E556" i="6"/>
  <c r="D556" i="6"/>
  <c r="I556" i="6"/>
  <c r="C556" i="6"/>
  <c r="L555" i="6"/>
  <c r="Q555" i="6" s="1"/>
  <c r="J555" i="6"/>
  <c r="P555" i="6" s="1"/>
  <c r="Z555" i="6"/>
  <c r="Y555" i="6"/>
  <c r="X555" i="6"/>
  <c r="K554" i="6"/>
  <c r="J554" i="6"/>
  <c r="H554" i="6"/>
  <c r="G554" i="6"/>
  <c r="F554" i="6"/>
  <c r="V554" i="6"/>
  <c r="T554" i="6"/>
  <c r="U554" i="6"/>
  <c r="S554" i="6"/>
  <c r="E554" i="6"/>
  <c r="D554" i="6"/>
  <c r="I554" i="6"/>
  <c r="Q553" i="6"/>
  <c r="L553" i="6"/>
  <c r="Z553" i="6"/>
  <c r="Y553" i="6"/>
  <c r="X553" i="6"/>
  <c r="K552" i="6"/>
  <c r="J552" i="6"/>
  <c r="Z552" i="6"/>
  <c r="Y552" i="6"/>
  <c r="X552" i="6"/>
  <c r="W552" i="6"/>
  <c r="H552" i="6"/>
  <c r="F552" i="6"/>
  <c r="V552" i="6"/>
  <c r="T552" i="6"/>
  <c r="U552" i="6"/>
  <c r="S552" i="6"/>
  <c r="E552" i="6"/>
  <c r="D552" i="6"/>
  <c r="C552" i="6"/>
  <c r="L551" i="6"/>
  <c r="G551" i="6"/>
  <c r="E551" i="6"/>
  <c r="J550" i="6"/>
  <c r="F550" i="6"/>
  <c r="E550" i="6"/>
  <c r="J549" i="6"/>
  <c r="F549" i="6"/>
  <c r="E549" i="6"/>
  <c r="K548" i="6"/>
  <c r="J548" i="6"/>
  <c r="H548" i="6"/>
  <c r="G548" i="6"/>
  <c r="F548" i="6"/>
  <c r="K547" i="6"/>
  <c r="J547" i="6"/>
  <c r="H547" i="6"/>
  <c r="R547" i="6" s="1"/>
  <c r="G547" i="6"/>
  <c r="F547" i="6"/>
  <c r="K546" i="6"/>
  <c r="J546" i="6"/>
  <c r="H546" i="6"/>
  <c r="G546" i="6"/>
  <c r="F546" i="6"/>
  <c r="K545" i="6"/>
  <c r="J545" i="6"/>
  <c r="H545" i="6"/>
  <c r="G545" i="6"/>
  <c r="F545" i="6"/>
  <c r="C544" i="6"/>
  <c r="V543" i="6"/>
  <c r="T543" i="6"/>
  <c r="K549" i="6" s="1"/>
  <c r="U543" i="6"/>
  <c r="H550" i="6" s="1"/>
  <c r="W553" i="6" s="1"/>
  <c r="S543" i="6"/>
  <c r="H549" i="6" s="1"/>
  <c r="F543" i="6"/>
  <c r="E543" i="6"/>
  <c r="D543" i="6"/>
  <c r="I543" i="6"/>
  <c r="C543" i="6"/>
  <c r="Q542" i="6"/>
  <c r="O542" i="6"/>
  <c r="L542" i="6"/>
  <c r="G542" i="6"/>
  <c r="Z542" i="6"/>
  <c r="Y542" i="6"/>
  <c r="X542" i="6"/>
  <c r="W542" i="6"/>
  <c r="K541" i="6"/>
  <c r="J542" i="6" s="1"/>
  <c r="P542" i="6" s="1"/>
  <c r="J541" i="6"/>
  <c r="H541" i="6"/>
  <c r="G541" i="6"/>
  <c r="F541" i="6"/>
  <c r="V541" i="6"/>
  <c r="T541" i="6"/>
  <c r="U541" i="6"/>
  <c r="S541" i="6"/>
  <c r="E541" i="6"/>
  <c r="D541" i="6"/>
  <c r="I541" i="6"/>
  <c r="L540" i="6"/>
  <c r="Q540" i="6" s="1"/>
  <c r="J540" i="6"/>
  <c r="P540" i="6" s="1"/>
  <c r="G540" i="6"/>
  <c r="O540" i="6" s="1"/>
  <c r="Z540" i="6"/>
  <c r="Y540" i="6"/>
  <c r="X540" i="6"/>
  <c r="K538" i="6"/>
  <c r="H538" i="6"/>
  <c r="K537" i="6"/>
  <c r="H537" i="6"/>
  <c r="L539" i="6"/>
  <c r="G539" i="6"/>
  <c r="E539" i="6"/>
  <c r="J538" i="6"/>
  <c r="F538" i="6"/>
  <c r="E538" i="6"/>
  <c r="J537" i="6"/>
  <c r="F537" i="6"/>
  <c r="E537" i="6"/>
  <c r="K536" i="6"/>
  <c r="J536" i="6"/>
  <c r="H536" i="6"/>
  <c r="G536" i="6"/>
  <c r="F536" i="6"/>
  <c r="K535" i="6"/>
  <c r="J535" i="6"/>
  <c r="H535" i="6"/>
  <c r="R535" i="6" s="1"/>
  <c r="G535" i="6"/>
  <c r="F535" i="6"/>
  <c r="K534" i="6"/>
  <c r="J534" i="6"/>
  <c r="H534" i="6"/>
  <c r="G534" i="6"/>
  <c r="F534" i="6"/>
  <c r="K533" i="6"/>
  <c r="J533" i="6"/>
  <c r="H533" i="6"/>
  <c r="G533" i="6"/>
  <c r="F533" i="6"/>
  <c r="V532" i="6"/>
  <c r="T532" i="6"/>
  <c r="U532" i="6"/>
  <c r="S532" i="6"/>
  <c r="F532" i="6"/>
  <c r="E532" i="6"/>
  <c r="D532" i="6"/>
  <c r="I532" i="6"/>
  <c r="C532" i="6"/>
  <c r="L531" i="6"/>
  <c r="Q531" i="6" s="1"/>
  <c r="J531" i="6"/>
  <c r="P531" i="6" s="1"/>
  <c r="G531" i="6"/>
  <c r="O531" i="6" s="1"/>
  <c r="Z531" i="6"/>
  <c r="Y531" i="6"/>
  <c r="X531" i="6"/>
  <c r="K530" i="6"/>
  <c r="J530" i="6"/>
  <c r="H530" i="6"/>
  <c r="W531" i="6" s="1"/>
  <c r="G530" i="6"/>
  <c r="F530" i="6"/>
  <c r="V530" i="6"/>
  <c r="T530" i="6"/>
  <c r="U530" i="6"/>
  <c r="S530" i="6"/>
  <c r="E530" i="6"/>
  <c r="D530" i="6"/>
  <c r="I530" i="6"/>
  <c r="Q529" i="6"/>
  <c r="L529" i="6"/>
  <c r="G529" i="6"/>
  <c r="O529" i="6" s="1"/>
  <c r="Z529" i="6"/>
  <c r="Y529" i="6"/>
  <c r="X529" i="6"/>
  <c r="W529" i="6"/>
  <c r="K528" i="6"/>
  <c r="J529" i="6" s="1"/>
  <c r="P529" i="6" s="1"/>
  <c r="J528" i="6"/>
  <c r="H528" i="6"/>
  <c r="G528" i="6"/>
  <c r="F528" i="6"/>
  <c r="V528" i="6"/>
  <c r="T528" i="6"/>
  <c r="U528" i="6"/>
  <c r="S528" i="6"/>
  <c r="E528" i="6"/>
  <c r="D528" i="6"/>
  <c r="I528" i="6"/>
  <c r="L527" i="6"/>
  <c r="Q527" i="6" s="1"/>
  <c r="G527" i="6"/>
  <c r="O527" i="6" s="1"/>
  <c r="Z527" i="6"/>
  <c r="Y527" i="6"/>
  <c r="X527" i="6"/>
  <c r="C526" i="6"/>
  <c r="K525" i="6"/>
  <c r="J527" i="6" s="1"/>
  <c r="P527" i="6" s="1"/>
  <c r="J525" i="6"/>
  <c r="H525" i="6"/>
  <c r="W527" i="6" s="1"/>
  <c r="G525" i="6"/>
  <c r="F525" i="6"/>
  <c r="V525" i="6"/>
  <c r="T525" i="6"/>
  <c r="U525" i="6"/>
  <c r="S525" i="6"/>
  <c r="E525" i="6"/>
  <c r="D525" i="6"/>
  <c r="I525" i="6"/>
  <c r="L524" i="6"/>
  <c r="Q524" i="6" s="1"/>
  <c r="Z524" i="6"/>
  <c r="Y524" i="6"/>
  <c r="X524" i="6"/>
  <c r="H520" i="6"/>
  <c r="K523" i="6"/>
  <c r="J523" i="6"/>
  <c r="Z523" i="6"/>
  <c r="Y523" i="6"/>
  <c r="X523" i="6"/>
  <c r="H523" i="6"/>
  <c r="W523" i="6" s="1"/>
  <c r="F523" i="6"/>
  <c r="V523" i="6"/>
  <c r="T523" i="6"/>
  <c r="U523" i="6"/>
  <c r="S523" i="6"/>
  <c r="E523" i="6"/>
  <c r="D523" i="6"/>
  <c r="C523" i="6"/>
  <c r="K522" i="6"/>
  <c r="J522" i="6"/>
  <c r="Z522" i="6"/>
  <c r="Y522" i="6"/>
  <c r="X522" i="6"/>
  <c r="H522" i="6"/>
  <c r="W522" i="6" s="1"/>
  <c r="F522" i="6"/>
  <c r="V522" i="6"/>
  <c r="T522" i="6"/>
  <c r="K519" i="6" s="1"/>
  <c r="J524" i="6" s="1"/>
  <c r="P524" i="6" s="1"/>
  <c r="U522" i="6"/>
  <c r="S522" i="6"/>
  <c r="E522" i="6"/>
  <c r="D522" i="6"/>
  <c r="C522" i="6"/>
  <c r="L521" i="6"/>
  <c r="G521" i="6"/>
  <c r="E521" i="6"/>
  <c r="J520" i="6"/>
  <c r="F520" i="6"/>
  <c r="E520" i="6"/>
  <c r="J519" i="6"/>
  <c r="F519" i="6"/>
  <c r="E519" i="6"/>
  <c r="K518" i="6"/>
  <c r="J518" i="6"/>
  <c r="H518" i="6"/>
  <c r="G518" i="6"/>
  <c r="F518" i="6"/>
  <c r="K517" i="6"/>
  <c r="J517" i="6"/>
  <c r="R517" i="6"/>
  <c r="H517" i="6"/>
  <c r="G517" i="6"/>
  <c r="F517" i="6"/>
  <c r="K516" i="6"/>
  <c r="J516" i="6"/>
  <c r="H516" i="6"/>
  <c r="G516" i="6"/>
  <c r="F516" i="6"/>
  <c r="K515" i="6"/>
  <c r="J515" i="6"/>
  <c r="H515" i="6"/>
  <c r="G515" i="6"/>
  <c r="F515" i="6"/>
  <c r="C514" i="6"/>
  <c r="V513" i="6"/>
  <c r="K520" i="6" s="1"/>
  <c r="T513" i="6"/>
  <c r="U513" i="6"/>
  <c r="S513" i="6"/>
  <c r="F513" i="6"/>
  <c r="E513" i="6"/>
  <c r="D513" i="6"/>
  <c r="I513" i="6"/>
  <c r="C513" i="6"/>
  <c r="P512" i="6"/>
  <c r="L512" i="6"/>
  <c r="Q512" i="6" s="1"/>
  <c r="J512" i="6"/>
  <c r="G512" i="6"/>
  <c r="O512" i="6" s="1"/>
  <c r="Z512" i="6"/>
  <c r="Y512" i="6"/>
  <c r="X512" i="6"/>
  <c r="W512" i="6"/>
  <c r="K511" i="6"/>
  <c r="J511" i="6"/>
  <c r="H511" i="6"/>
  <c r="G511" i="6"/>
  <c r="F511" i="6"/>
  <c r="V511" i="6"/>
  <c r="T511" i="6"/>
  <c r="U511" i="6"/>
  <c r="S511" i="6"/>
  <c r="E511" i="6"/>
  <c r="D511" i="6"/>
  <c r="I511" i="6"/>
  <c r="Q510" i="6"/>
  <c r="P510" i="6"/>
  <c r="L510" i="6"/>
  <c r="G510" i="6"/>
  <c r="O510" i="6" s="1"/>
  <c r="Z510" i="6"/>
  <c r="Y510" i="6"/>
  <c r="X510" i="6"/>
  <c r="W510" i="6"/>
  <c r="K509" i="6"/>
  <c r="J510" i="6" s="1"/>
  <c r="J509" i="6"/>
  <c r="H509" i="6"/>
  <c r="G509" i="6"/>
  <c r="F509" i="6"/>
  <c r="V509" i="6"/>
  <c r="T509" i="6"/>
  <c r="U509" i="6"/>
  <c r="S509" i="6"/>
  <c r="E509" i="6"/>
  <c r="D509" i="6"/>
  <c r="I509" i="6"/>
  <c r="L508" i="6"/>
  <c r="Q508" i="6" s="1"/>
  <c r="G508" i="6"/>
  <c r="O508" i="6" s="1"/>
  <c r="Z508" i="6"/>
  <c r="Y508" i="6"/>
  <c r="X508" i="6"/>
  <c r="C507" i="6"/>
  <c r="K506" i="6"/>
  <c r="J508" i="6" s="1"/>
  <c r="P508" i="6" s="1"/>
  <c r="J506" i="6"/>
  <c r="H506" i="6"/>
  <c r="W508" i="6" s="1"/>
  <c r="G506" i="6"/>
  <c r="F506" i="6"/>
  <c r="V506" i="6"/>
  <c r="T506" i="6"/>
  <c r="U506" i="6"/>
  <c r="S506" i="6"/>
  <c r="E506" i="6"/>
  <c r="D506" i="6"/>
  <c r="I506" i="6"/>
  <c r="L505" i="6"/>
  <c r="Q505" i="6" s="1"/>
  <c r="Z505" i="6"/>
  <c r="Y505" i="6"/>
  <c r="X505" i="6"/>
  <c r="H500" i="6"/>
  <c r="K504" i="6"/>
  <c r="J504" i="6"/>
  <c r="Z504" i="6"/>
  <c r="Y504" i="6"/>
  <c r="X504" i="6"/>
  <c r="H504" i="6"/>
  <c r="W504" i="6" s="1"/>
  <c r="F504" i="6"/>
  <c r="V504" i="6"/>
  <c r="T504" i="6"/>
  <c r="U504" i="6"/>
  <c r="S504" i="6"/>
  <c r="E504" i="6"/>
  <c r="D504" i="6"/>
  <c r="C504" i="6"/>
  <c r="K503" i="6"/>
  <c r="J503" i="6"/>
  <c r="Z503" i="6"/>
  <c r="Y503" i="6"/>
  <c r="X503" i="6"/>
  <c r="W503" i="6"/>
  <c r="H503" i="6"/>
  <c r="F503" i="6"/>
  <c r="V503" i="6"/>
  <c r="T503" i="6"/>
  <c r="U503" i="6"/>
  <c r="S503" i="6"/>
  <c r="E503" i="6"/>
  <c r="D503" i="6"/>
  <c r="C503" i="6"/>
  <c r="K502" i="6"/>
  <c r="J502" i="6"/>
  <c r="Z502" i="6"/>
  <c r="Y502" i="6"/>
  <c r="X502" i="6"/>
  <c r="H502" i="6"/>
  <c r="W502" i="6" s="1"/>
  <c r="F502" i="6"/>
  <c r="V502" i="6"/>
  <c r="T502" i="6"/>
  <c r="U502" i="6"/>
  <c r="S502" i="6"/>
  <c r="E502" i="6"/>
  <c r="D502" i="6"/>
  <c r="C502" i="6"/>
  <c r="L501" i="6"/>
  <c r="G501" i="6"/>
  <c r="E501" i="6"/>
  <c r="J500" i="6"/>
  <c r="F500" i="6"/>
  <c r="E500" i="6"/>
  <c r="J499" i="6"/>
  <c r="F499" i="6"/>
  <c r="E499" i="6"/>
  <c r="K498" i="6"/>
  <c r="J498" i="6"/>
  <c r="H498" i="6"/>
  <c r="G498" i="6"/>
  <c r="F498" i="6"/>
  <c r="K497" i="6"/>
  <c r="J497" i="6"/>
  <c r="H497" i="6"/>
  <c r="R497" i="6" s="1"/>
  <c r="G497" i="6"/>
  <c r="F497" i="6"/>
  <c r="K496" i="6"/>
  <c r="J496" i="6"/>
  <c r="H496" i="6"/>
  <c r="G496" i="6"/>
  <c r="F496" i="6"/>
  <c r="K495" i="6"/>
  <c r="J495" i="6"/>
  <c r="R495" i="6"/>
  <c r="H495" i="6"/>
  <c r="G495" i="6"/>
  <c r="F495" i="6"/>
  <c r="C494" i="6"/>
  <c r="V493" i="6"/>
  <c r="K500" i="6" s="1"/>
  <c r="T493" i="6"/>
  <c r="K499" i="6" s="1"/>
  <c r="U493" i="6"/>
  <c r="S493" i="6"/>
  <c r="F493" i="6"/>
  <c r="E493" i="6"/>
  <c r="D493" i="6"/>
  <c r="I493" i="6"/>
  <c r="C493" i="6"/>
  <c r="Q492" i="6"/>
  <c r="O492" i="6"/>
  <c r="L492" i="6"/>
  <c r="G492" i="6"/>
  <c r="Z492" i="6"/>
  <c r="Y492" i="6"/>
  <c r="X492" i="6"/>
  <c r="K491" i="6"/>
  <c r="J492" i="6" s="1"/>
  <c r="P492" i="6" s="1"/>
  <c r="J491" i="6"/>
  <c r="H491" i="6"/>
  <c r="W492" i="6" s="1"/>
  <c r="G491" i="6"/>
  <c r="F491" i="6"/>
  <c r="V491" i="6"/>
  <c r="T491" i="6"/>
  <c r="U491" i="6"/>
  <c r="S491" i="6"/>
  <c r="E491" i="6"/>
  <c r="D491" i="6"/>
  <c r="I491" i="6"/>
  <c r="Q490" i="6"/>
  <c r="L490" i="6"/>
  <c r="Z490" i="6"/>
  <c r="Y490" i="6"/>
  <c r="X490" i="6"/>
  <c r="K488" i="6"/>
  <c r="K487" i="6"/>
  <c r="L489" i="6"/>
  <c r="G489" i="6"/>
  <c r="E489" i="6"/>
  <c r="J488" i="6"/>
  <c r="E488" i="6"/>
  <c r="J487" i="6"/>
  <c r="E487" i="6"/>
  <c r="K486" i="6"/>
  <c r="J486" i="6"/>
  <c r="H486" i="6"/>
  <c r="R486" i="6" s="1"/>
  <c r="G486" i="6"/>
  <c r="F486" i="6"/>
  <c r="K485" i="6"/>
  <c r="J485" i="6"/>
  <c r="H485" i="6"/>
  <c r="G485" i="6"/>
  <c r="F485" i="6"/>
  <c r="K484" i="6"/>
  <c r="J484" i="6"/>
  <c r="R484" i="6"/>
  <c r="H484" i="6"/>
  <c r="G484" i="6"/>
  <c r="F484" i="6"/>
  <c r="C483" i="6"/>
  <c r="V482" i="6"/>
  <c r="T482" i="6"/>
  <c r="U482" i="6"/>
  <c r="H488" i="6" s="1"/>
  <c r="S482" i="6"/>
  <c r="H487" i="6" s="1"/>
  <c r="W490" i="6" s="1"/>
  <c r="F482" i="6"/>
  <c r="E482" i="6"/>
  <c r="D482" i="6"/>
  <c r="I482" i="6"/>
  <c r="C482" i="6"/>
  <c r="Q481" i="6"/>
  <c r="L481" i="6"/>
  <c r="Z481" i="6"/>
  <c r="Y481" i="6"/>
  <c r="X481" i="6"/>
  <c r="K478" i="6"/>
  <c r="K480" i="6"/>
  <c r="J480" i="6"/>
  <c r="Z480" i="6"/>
  <c r="Y480" i="6"/>
  <c r="X480" i="6"/>
  <c r="H480" i="6"/>
  <c r="W480" i="6" s="1"/>
  <c r="F480" i="6"/>
  <c r="V480" i="6"/>
  <c r="T480" i="6"/>
  <c r="U480" i="6"/>
  <c r="S480" i="6"/>
  <c r="E480" i="6"/>
  <c r="D480" i="6"/>
  <c r="C480" i="6"/>
  <c r="L479" i="6"/>
  <c r="G479" i="6"/>
  <c r="E479" i="6"/>
  <c r="J478" i="6"/>
  <c r="F478" i="6"/>
  <c r="E478" i="6"/>
  <c r="J477" i="6"/>
  <c r="F477" i="6"/>
  <c r="E477" i="6"/>
  <c r="K476" i="6"/>
  <c r="J476" i="6"/>
  <c r="H476" i="6"/>
  <c r="R476" i="6" s="1"/>
  <c r="G476" i="6"/>
  <c r="F476" i="6"/>
  <c r="K475" i="6"/>
  <c r="J475" i="6"/>
  <c r="H475" i="6"/>
  <c r="G475" i="6"/>
  <c r="F475" i="6"/>
  <c r="K474" i="6"/>
  <c r="J474" i="6"/>
  <c r="H474" i="6"/>
  <c r="G474" i="6"/>
  <c r="F474" i="6"/>
  <c r="C473" i="6"/>
  <c r="V472" i="6"/>
  <c r="T472" i="6"/>
  <c r="K477" i="6" s="1"/>
  <c r="U472" i="6"/>
  <c r="H478" i="6" s="1"/>
  <c r="S472" i="6"/>
  <c r="H477" i="6" s="1"/>
  <c r="W481" i="6" s="1"/>
  <c r="F472" i="6"/>
  <c r="E472" i="6"/>
  <c r="D472" i="6"/>
  <c r="I472" i="6"/>
  <c r="C472" i="6"/>
  <c r="L471" i="6"/>
  <c r="Q471" i="6" s="1"/>
  <c r="Z471" i="6"/>
  <c r="Y471" i="6"/>
  <c r="X471" i="6"/>
  <c r="H467" i="6"/>
  <c r="K470" i="6"/>
  <c r="J470" i="6"/>
  <c r="Z470" i="6"/>
  <c r="Y470" i="6"/>
  <c r="X470" i="6"/>
  <c r="W470" i="6"/>
  <c r="H470" i="6"/>
  <c r="F470" i="6"/>
  <c r="V470" i="6"/>
  <c r="T470" i="6"/>
  <c r="U470" i="6"/>
  <c r="S470" i="6"/>
  <c r="E470" i="6"/>
  <c r="D470" i="6"/>
  <c r="C470" i="6"/>
  <c r="L469" i="6"/>
  <c r="G469" i="6"/>
  <c r="E469" i="6"/>
  <c r="J468" i="6"/>
  <c r="F468" i="6"/>
  <c r="E468" i="6"/>
  <c r="J467" i="6"/>
  <c r="F467" i="6"/>
  <c r="E467" i="6"/>
  <c r="K466" i="6"/>
  <c r="J466" i="6"/>
  <c r="H466" i="6"/>
  <c r="G466" i="6"/>
  <c r="F466" i="6"/>
  <c r="K465" i="6"/>
  <c r="J465" i="6"/>
  <c r="R465" i="6"/>
  <c r="H465" i="6"/>
  <c r="G465" i="6"/>
  <c r="F465" i="6"/>
  <c r="K464" i="6"/>
  <c r="J464" i="6"/>
  <c r="H464" i="6"/>
  <c r="G464" i="6"/>
  <c r="F464" i="6"/>
  <c r="K463" i="6"/>
  <c r="J463" i="6"/>
  <c r="R463" i="6"/>
  <c r="H463" i="6"/>
  <c r="G463" i="6"/>
  <c r="F463" i="6"/>
  <c r="C462" i="6"/>
  <c r="V461" i="6"/>
  <c r="K468" i="6" s="1"/>
  <c r="T461" i="6"/>
  <c r="K467" i="6" s="1"/>
  <c r="U461" i="6"/>
  <c r="H468" i="6" s="1"/>
  <c r="S461" i="6"/>
  <c r="F461" i="6"/>
  <c r="E461" i="6"/>
  <c r="D461" i="6"/>
  <c r="I461" i="6"/>
  <c r="C461" i="6"/>
  <c r="Q460" i="6"/>
  <c r="O460" i="6"/>
  <c r="L460" i="6"/>
  <c r="G460" i="6"/>
  <c r="Z460" i="6"/>
  <c r="Y460" i="6"/>
  <c r="X460" i="6"/>
  <c r="W460" i="6"/>
  <c r="K459" i="6"/>
  <c r="J460" i="6" s="1"/>
  <c r="P460" i="6" s="1"/>
  <c r="J459" i="6"/>
  <c r="H459" i="6"/>
  <c r="G459" i="6"/>
  <c r="F459" i="6"/>
  <c r="V459" i="6"/>
  <c r="T459" i="6"/>
  <c r="U459" i="6"/>
  <c r="S459" i="6"/>
  <c r="E459" i="6"/>
  <c r="D459" i="6"/>
  <c r="I459" i="6"/>
  <c r="L458" i="6"/>
  <c r="Q458" i="6" s="1"/>
  <c r="J458" i="6"/>
  <c r="P458" i="6" s="1"/>
  <c r="Z458" i="6"/>
  <c r="Y458" i="6"/>
  <c r="X458" i="6"/>
  <c r="K456" i="6"/>
  <c r="H456" i="6"/>
  <c r="K455" i="6"/>
  <c r="H455" i="6"/>
  <c r="L457" i="6"/>
  <c r="G457" i="6"/>
  <c r="E457" i="6"/>
  <c r="J456" i="6"/>
  <c r="F456" i="6"/>
  <c r="E456" i="6"/>
  <c r="J455" i="6"/>
  <c r="F455" i="6"/>
  <c r="E455" i="6"/>
  <c r="K454" i="6"/>
  <c r="J454" i="6"/>
  <c r="H454" i="6"/>
  <c r="G454" i="6"/>
  <c r="F454" i="6"/>
  <c r="K453" i="6"/>
  <c r="J453" i="6"/>
  <c r="H453" i="6"/>
  <c r="R453" i="6" s="1"/>
  <c r="G453" i="6"/>
  <c r="F453" i="6"/>
  <c r="K452" i="6"/>
  <c r="J452" i="6"/>
  <c r="H452" i="6"/>
  <c r="G458" i="6" s="1"/>
  <c r="O458" i="6" s="1"/>
  <c r="G452" i="6"/>
  <c r="F452" i="6"/>
  <c r="K451" i="6"/>
  <c r="J451" i="6"/>
  <c r="H451" i="6"/>
  <c r="R451" i="6" s="1"/>
  <c r="G451" i="6"/>
  <c r="F451" i="6"/>
  <c r="C450" i="6"/>
  <c r="V449" i="6"/>
  <c r="T449" i="6"/>
  <c r="U449" i="6"/>
  <c r="S449" i="6"/>
  <c r="F449" i="6"/>
  <c r="E449" i="6"/>
  <c r="D449" i="6"/>
  <c r="I449" i="6"/>
  <c r="C449" i="6"/>
  <c r="Q448" i="6"/>
  <c r="L448" i="6"/>
  <c r="G448" i="6"/>
  <c r="O448" i="6" s="1"/>
  <c r="Z448" i="6"/>
  <c r="Y448" i="6"/>
  <c r="X448" i="6"/>
  <c r="K447" i="6"/>
  <c r="J448" i="6" s="1"/>
  <c r="P448" i="6" s="1"/>
  <c r="J447" i="6"/>
  <c r="H447" i="6"/>
  <c r="W448" i="6" s="1"/>
  <c r="G447" i="6"/>
  <c r="F447" i="6"/>
  <c r="V447" i="6"/>
  <c r="T447" i="6"/>
  <c r="U447" i="6"/>
  <c r="S447" i="6"/>
  <c r="E447" i="6"/>
  <c r="D447" i="6"/>
  <c r="I447" i="6"/>
  <c r="Q446" i="6"/>
  <c r="L446" i="6"/>
  <c r="Z446" i="6"/>
  <c r="Y446" i="6"/>
  <c r="X446" i="6"/>
  <c r="K442" i="6"/>
  <c r="H442" i="6"/>
  <c r="K445" i="6"/>
  <c r="J445" i="6"/>
  <c r="Z445" i="6"/>
  <c r="Y445" i="6"/>
  <c r="X445" i="6"/>
  <c r="H445" i="6"/>
  <c r="W445" i="6" s="1"/>
  <c r="F445" i="6"/>
  <c r="V445" i="6"/>
  <c r="T445" i="6"/>
  <c r="U445" i="6"/>
  <c r="S445" i="6"/>
  <c r="E445" i="6"/>
  <c r="D445" i="6"/>
  <c r="C445" i="6"/>
  <c r="L444" i="6"/>
  <c r="G444" i="6"/>
  <c r="E444" i="6"/>
  <c r="J443" i="6"/>
  <c r="E443" i="6"/>
  <c r="J442" i="6"/>
  <c r="E442" i="6"/>
  <c r="K441" i="6"/>
  <c r="J441" i="6"/>
  <c r="H441" i="6"/>
  <c r="G441" i="6"/>
  <c r="F441" i="6"/>
  <c r="K440" i="6"/>
  <c r="J440" i="6"/>
  <c r="H440" i="6"/>
  <c r="R440" i="6" s="1"/>
  <c r="G440" i="6"/>
  <c r="F440" i="6"/>
  <c r="K439" i="6"/>
  <c r="J439" i="6"/>
  <c r="H439" i="6"/>
  <c r="G439" i="6"/>
  <c r="F439" i="6"/>
  <c r="K438" i="6"/>
  <c r="J438" i="6"/>
  <c r="H438" i="6"/>
  <c r="G438" i="6"/>
  <c r="F438" i="6"/>
  <c r="V437" i="6"/>
  <c r="K443" i="6" s="1"/>
  <c r="T437" i="6"/>
  <c r="U437" i="6"/>
  <c r="S437" i="6"/>
  <c r="F437" i="6"/>
  <c r="E437" i="6"/>
  <c r="D437" i="6"/>
  <c r="I437" i="6"/>
  <c r="C437" i="6"/>
  <c r="L436" i="6"/>
  <c r="Q436" i="6" s="1"/>
  <c r="Z436" i="6"/>
  <c r="Y436" i="6"/>
  <c r="X436" i="6"/>
  <c r="H433" i="6"/>
  <c r="L435" i="6"/>
  <c r="G435" i="6"/>
  <c r="E435" i="6"/>
  <c r="J434" i="6"/>
  <c r="E434" i="6"/>
  <c r="J433" i="6"/>
  <c r="E433" i="6"/>
  <c r="K432" i="6"/>
  <c r="J432" i="6"/>
  <c r="R432" i="6"/>
  <c r="H432" i="6"/>
  <c r="G432" i="6"/>
  <c r="F432" i="6"/>
  <c r="V431" i="6"/>
  <c r="K434" i="6" s="1"/>
  <c r="T431" i="6"/>
  <c r="K433" i="6" s="1"/>
  <c r="J436" i="6" s="1"/>
  <c r="P436" i="6" s="1"/>
  <c r="U431" i="6"/>
  <c r="H434" i="6" s="1"/>
  <c r="S431" i="6"/>
  <c r="F431" i="6"/>
  <c r="E431" i="6"/>
  <c r="D431" i="6"/>
  <c r="I431" i="6"/>
  <c r="C431" i="6"/>
  <c r="Q430" i="6"/>
  <c r="L430" i="6"/>
  <c r="Z430" i="6"/>
  <c r="Y430" i="6"/>
  <c r="X430" i="6"/>
  <c r="W430" i="6"/>
  <c r="H427" i="6"/>
  <c r="G430" i="6" s="1"/>
  <c r="O430" i="6" s="1"/>
  <c r="L429" i="6"/>
  <c r="G429" i="6"/>
  <c r="E429" i="6"/>
  <c r="J428" i="6"/>
  <c r="E428" i="6"/>
  <c r="J427" i="6"/>
  <c r="E427" i="6"/>
  <c r="K426" i="6"/>
  <c r="J426" i="6"/>
  <c r="H426" i="6"/>
  <c r="R426" i="6" s="1"/>
  <c r="G426" i="6"/>
  <c r="F426" i="6"/>
  <c r="V425" i="6"/>
  <c r="K428" i="6" s="1"/>
  <c r="T425" i="6"/>
  <c r="K427" i="6" s="1"/>
  <c r="U425" i="6"/>
  <c r="H428" i="6" s="1"/>
  <c r="S425" i="6"/>
  <c r="F425" i="6"/>
  <c r="E425" i="6"/>
  <c r="D425" i="6"/>
  <c r="I425" i="6"/>
  <c r="C425" i="6"/>
  <c r="L424" i="6"/>
  <c r="Q424" i="6" s="1"/>
  <c r="Z424" i="6"/>
  <c r="Y424" i="6"/>
  <c r="X424" i="6"/>
  <c r="K421" i="6"/>
  <c r="H421" i="6"/>
  <c r="K423" i="6"/>
  <c r="J423" i="6"/>
  <c r="Z423" i="6"/>
  <c r="Y423" i="6"/>
  <c r="X423" i="6"/>
  <c r="W423" i="6"/>
  <c r="H423" i="6"/>
  <c r="F423" i="6"/>
  <c r="V423" i="6"/>
  <c r="T423" i="6"/>
  <c r="U423" i="6"/>
  <c r="S423" i="6"/>
  <c r="E423" i="6"/>
  <c r="D423" i="6"/>
  <c r="C423" i="6"/>
  <c r="L422" i="6"/>
  <c r="G422" i="6"/>
  <c r="E422" i="6"/>
  <c r="J421" i="6"/>
  <c r="E421" i="6"/>
  <c r="J420" i="6"/>
  <c r="E420" i="6"/>
  <c r="K419" i="6"/>
  <c r="J419" i="6"/>
  <c r="H419" i="6"/>
  <c r="G419" i="6"/>
  <c r="F419" i="6"/>
  <c r="K418" i="6"/>
  <c r="J418" i="6"/>
  <c r="R418" i="6"/>
  <c r="H418" i="6"/>
  <c r="G418" i="6"/>
  <c r="F418" i="6"/>
  <c r="K417" i="6"/>
  <c r="J417" i="6"/>
  <c r="H417" i="6"/>
  <c r="G417" i="6"/>
  <c r="F417" i="6"/>
  <c r="K416" i="6"/>
  <c r="J424" i="6" s="1"/>
  <c r="P424" i="6" s="1"/>
  <c r="J416" i="6"/>
  <c r="H416" i="6"/>
  <c r="G416" i="6"/>
  <c r="F416" i="6"/>
  <c r="C415" i="6"/>
  <c r="V414" i="6"/>
  <c r="T414" i="6"/>
  <c r="K420" i="6" s="1"/>
  <c r="U414" i="6"/>
  <c r="S414" i="6"/>
  <c r="H420" i="6" s="1"/>
  <c r="F414" i="6"/>
  <c r="E414" i="6"/>
  <c r="D414" i="6"/>
  <c r="I414" i="6"/>
  <c r="C414" i="6"/>
  <c r="L413" i="6"/>
  <c r="Q413" i="6" s="1"/>
  <c r="G413" i="6"/>
  <c r="O413" i="6" s="1"/>
  <c r="Z413" i="6"/>
  <c r="Y413" i="6"/>
  <c r="X413" i="6"/>
  <c r="H409" i="6"/>
  <c r="K412" i="6"/>
  <c r="J412" i="6"/>
  <c r="Z412" i="6"/>
  <c r="Y412" i="6"/>
  <c r="X412" i="6"/>
  <c r="W412" i="6"/>
  <c r="H412" i="6"/>
  <c r="F412" i="6"/>
  <c r="V412" i="6"/>
  <c r="T412" i="6"/>
  <c r="U412" i="6"/>
  <c r="S412" i="6"/>
  <c r="E412" i="6"/>
  <c r="D412" i="6"/>
  <c r="C412" i="6"/>
  <c r="L411" i="6"/>
  <c r="G411" i="6"/>
  <c r="E411" i="6"/>
  <c r="J410" i="6"/>
  <c r="E410" i="6"/>
  <c r="J409" i="6"/>
  <c r="E409" i="6"/>
  <c r="K408" i="6"/>
  <c r="J408" i="6"/>
  <c r="R408" i="6"/>
  <c r="H408" i="6"/>
  <c r="G408" i="6"/>
  <c r="F408" i="6"/>
  <c r="K407" i="6"/>
  <c r="J407" i="6"/>
  <c r="H407" i="6"/>
  <c r="G407" i="6"/>
  <c r="F407" i="6"/>
  <c r="K406" i="6"/>
  <c r="J406" i="6"/>
  <c r="R406" i="6"/>
  <c r="H406" i="6"/>
  <c r="W413" i="6" s="1"/>
  <c r="G406" i="6"/>
  <c r="F406" i="6"/>
  <c r="C405" i="6"/>
  <c r="V404" i="6"/>
  <c r="K410" i="6" s="1"/>
  <c r="T404" i="6"/>
  <c r="K409" i="6" s="1"/>
  <c r="U404" i="6"/>
  <c r="H410" i="6" s="1"/>
  <c r="S404" i="6"/>
  <c r="F404" i="6"/>
  <c r="E404" i="6"/>
  <c r="D404" i="6"/>
  <c r="I404" i="6"/>
  <c r="C404" i="6"/>
  <c r="Q403" i="6"/>
  <c r="L403" i="6"/>
  <c r="Z403" i="6"/>
  <c r="Y403" i="6"/>
  <c r="X403" i="6"/>
  <c r="K400" i="6"/>
  <c r="K402" i="6"/>
  <c r="J402" i="6"/>
  <c r="Z402" i="6"/>
  <c r="Y402" i="6"/>
  <c r="X402" i="6"/>
  <c r="W402" i="6"/>
  <c r="H402" i="6"/>
  <c r="F402" i="6"/>
  <c r="V402" i="6"/>
  <c r="T402" i="6"/>
  <c r="U402" i="6"/>
  <c r="S402" i="6"/>
  <c r="E402" i="6"/>
  <c r="D402" i="6"/>
  <c r="C402" i="6"/>
  <c r="L401" i="6"/>
  <c r="G401" i="6"/>
  <c r="E401" i="6"/>
  <c r="J400" i="6"/>
  <c r="E400" i="6"/>
  <c r="J399" i="6"/>
  <c r="E399" i="6"/>
  <c r="K398" i="6"/>
  <c r="J398" i="6"/>
  <c r="H398" i="6"/>
  <c r="R398" i="6" s="1"/>
  <c r="G398" i="6"/>
  <c r="F398" i="6"/>
  <c r="K397" i="6"/>
  <c r="J397" i="6"/>
  <c r="H397" i="6"/>
  <c r="G397" i="6"/>
  <c r="F397" i="6"/>
  <c r="K396" i="6"/>
  <c r="J396" i="6"/>
  <c r="R396" i="6"/>
  <c r="H396" i="6"/>
  <c r="G396" i="6"/>
  <c r="F396" i="6"/>
  <c r="C395" i="6"/>
  <c r="V394" i="6"/>
  <c r="T394" i="6"/>
  <c r="K399" i="6" s="1"/>
  <c r="U394" i="6"/>
  <c r="S394" i="6"/>
  <c r="H399" i="6" s="1"/>
  <c r="F394" i="6"/>
  <c r="E394" i="6"/>
  <c r="D394" i="6"/>
  <c r="I394" i="6"/>
  <c r="C394" i="6"/>
  <c r="L393" i="6"/>
  <c r="Q393" i="6" s="1"/>
  <c r="Z393" i="6"/>
  <c r="Y393" i="6"/>
  <c r="X393" i="6"/>
  <c r="K391" i="6"/>
  <c r="K390" i="6"/>
  <c r="J393" i="6" s="1"/>
  <c r="P393" i="6" s="1"/>
  <c r="L392" i="6"/>
  <c r="G392" i="6"/>
  <c r="E392" i="6"/>
  <c r="J391" i="6"/>
  <c r="E391" i="6"/>
  <c r="J390" i="6"/>
  <c r="E390" i="6"/>
  <c r="K389" i="6"/>
  <c r="J389" i="6"/>
  <c r="H389" i="6"/>
  <c r="R389" i="6" s="1"/>
  <c r="G389" i="6"/>
  <c r="F389" i="6"/>
  <c r="K388" i="6"/>
  <c r="J388" i="6"/>
  <c r="H388" i="6"/>
  <c r="G388" i="6"/>
  <c r="F388" i="6"/>
  <c r="K387" i="6"/>
  <c r="J387" i="6"/>
  <c r="R387" i="6"/>
  <c r="H387" i="6"/>
  <c r="G387" i="6"/>
  <c r="F387" i="6"/>
  <c r="C386" i="6"/>
  <c r="V385" i="6"/>
  <c r="T385" i="6"/>
  <c r="U385" i="6"/>
  <c r="H391" i="6" s="1"/>
  <c r="S385" i="6"/>
  <c r="H390" i="6" s="1"/>
  <c r="W393" i="6" s="1"/>
  <c r="F385" i="6"/>
  <c r="E385" i="6"/>
  <c r="D385" i="6"/>
  <c r="I385" i="6"/>
  <c r="C385" i="6"/>
  <c r="Q384" i="6"/>
  <c r="L384" i="6"/>
  <c r="Z384" i="6"/>
  <c r="Y384" i="6"/>
  <c r="X384" i="6"/>
  <c r="W384" i="6"/>
  <c r="K382" i="6"/>
  <c r="H382" i="6"/>
  <c r="K381" i="6"/>
  <c r="J384" i="6" s="1"/>
  <c r="P384" i="6" s="1"/>
  <c r="H381" i="6"/>
  <c r="G384" i="6" s="1"/>
  <c r="O384" i="6" s="1"/>
  <c r="L383" i="6"/>
  <c r="G383" i="6"/>
  <c r="E383" i="6"/>
  <c r="J382" i="6"/>
  <c r="E382" i="6"/>
  <c r="J381" i="6"/>
  <c r="E381" i="6"/>
  <c r="K380" i="6"/>
  <c r="J380" i="6"/>
  <c r="H380" i="6"/>
  <c r="R380" i="6" s="1"/>
  <c r="G380" i="6"/>
  <c r="F380" i="6"/>
  <c r="C379" i="6"/>
  <c r="V378" i="6"/>
  <c r="T378" i="6"/>
  <c r="U378" i="6"/>
  <c r="S378" i="6"/>
  <c r="F378" i="6"/>
  <c r="E378" i="6"/>
  <c r="D378" i="6"/>
  <c r="I378" i="6"/>
  <c r="C378" i="6"/>
  <c r="Q377" i="6"/>
  <c r="L377" i="6"/>
  <c r="Z377" i="6"/>
  <c r="Y377" i="6"/>
  <c r="X377" i="6"/>
  <c r="H375" i="6"/>
  <c r="L376" i="6"/>
  <c r="G376" i="6"/>
  <c r="E376" i="6"/>
  <c r="J375" i="6"/>
  <c r="E375" i="6"/>
  <c r="J374" i="6"/>
  <c r="E374" i="6"/>
  <c r="K373" i="6"/>
  <c r="J373" i="6"/>
  <c r="R373" i="6"/>
  <c r="H373" i="6"/>
  <c r="G373" i="6"/>
  <c r="F373" i="6"/>
  <c r="K372" i="6"/>
  <c r="J372" i="6"/>
  <c r="H372" i="6"/>
  <c r="G372" i="6"/>
  <c r="F372" i="6"/>
  <c r="K371" i="6"/>
  <c r="J371" i="6"/>
  <c r="R371" i="6"/>
  <c r="H371" i="6"/>
  <c r="G371" i="6"/>
  <c r="F371" i="6"/>
  <c r="C370" i="6"/>
  <c r="V369" i="6"/>
  <c r="K375" i="6" s="1"/>
  <c r="T369" i="6"/>
  <c r="K374" i="6" s="1"/>
  <c r="U369" i="6"/>
  <c r="S369" i="6"/>
  <c r="H374" i="6" s="1"/>
  <c r="G377" i="6" s="1"/>
  <c r="O377" i="6" s="1"/>
  <c r="F369" i="6"/>
  <c r="E369" i="6"/>
  <c r="D369" i="6"/>
  <c r="I369" i="6"/>
  <c r="C369" i="6"/>
  <c r="L368" i="6"/>
  <c r="Q368" i="6" s="1"/>
  <c r="Z368" i="6"/>
  <c r="Y368" i="6"/>
  <c r="X368" i="6"/>
  <c r="H366" i="6"/>
  <c r="L367" i="6"/>
  <c r="G367" i="6"/>
  <c r="E367" i="6"/>
  <c r="J366" i="6"/>
  <c r="E366" i="6"/>
  <c r="J365" i="6"/>
  <c r="E365" i="6"/>
  <c r="K364" i="6"/>
  <c r="J364" i="6"/>
  <c r="H364" i="6"/>
  <c r="R364" i="6" s="1"/>
  <c r="G364" i="6"/>
  <c r="F364" i="6"/>
  <c r="K363" i="6"/>
  <c r="J363" i="6"/>
  <c r="H363" i="6"/>
  <c r="G363" i="6"/>
  <c r="F363" i="6"/>
  <c r="K362" i="6"/>
  <c r="J362" i="6"/>
  <c r="H362" i="6"/>
  <c r="G368" i="6" s="1"/>
  <c r="O368" i="6" s="1"/>
  <c r="G362" i="6"/>
  <c r="F362" i="6"/>
  <c r="C361" i="6"/>
  <c r="V360" i="6"/>
  <c r="K366" i="6" s="1"/>
  <c r="T360" i="6"/>
  <c r="K365" i="6" s="1"/>
  <c r="U360" i="6"/>
  <c r="S360" i="6"/>
  <c r="H365" i="6" s="1"/>
  <c r="F360" i="6"/>
  <c r="E360" i="6"/>
  <c r="D360" i="6"/>
  <c r="I360" i="6"/>
  <c r="C360" i="6"/>
  <c r="Q359" i="6"/>
  <c r="L359" i="6"/>
  <c r="Z359" i="6"/>
  <c r="Y359" i="6"/>
  <c r="X359" i="6"/>
  <c r="K357" i="6"/>
  <c r="K356" i="6"/>
  <c r="J359" i="6" s="1"/>
  <c r="P359" i="6" s="1"/>
  <c r="L358" i="6"/>
  <c r="G358" i="6"/>
  <c r="E358" i="6"/>
  <c r="J357" i="6"/>
  <c r="E357" i="6"/>
  <c r="J356" i="6"/>
  <c r="E356" i="6"/>
  <c r="K355" i="6"/>
  <c r="J355" i="6"/>
  <c r="H355" i="6"/>
  <c r="R355" i="6" s="1"/>
  <c r="G355" i="6"/>
  <c r="F355" i="6"/>
  <c r="K354" i="6"/>
  <c r="J354" i="6"/>
  <c r="H354" i="6"/>
  <c r="G354" i="6"/>
  <c r="F354" i="6"/>
  <c r="K353" i="6"/>
  <c r="J353" i="6"/>
  <c r="R353" i="6"/>
  <c r="H353" i="6"/>
  <c r="G353" i="6"/>
  <c r="F353" i="6"/>
  <c r="V352" i="6"/>
  <c r="T352" i="6"/>
  <c r="U352" i="6"/>
  <c r="H357" i="6" s="1"/>
  <c r="S352" i="6"/>
  <c r="H356" i="6" s="1"/>
  <c r="W359" i="6" s="1"/>
  <c r="F352" i="6"/>
  <c r="E352" i="6"/>
  <c r="D352" i="6"/>
  <c r="I352" i="6"/>
  <c r="C352" i="6"/>
  <c r="L351" i="6"/>
  <c r="Q351" i="6" s="1"/>
  <c r="Z351" i="6"/>
  <c r="Y351" i="6"/>
  <c r="X351" i="6"/>
  <c r="K349" i="6"/>
  <c r="H349" i="6"/>
  <c r="K348" i="6"/>
  <c r="L350" i="6"/>
  <c r="G350" i="6"/>
  <c r="E350" i="6"/>
  <c r="J349" i="6"/>
  <c r="E349" i="6"/>
  <c r="J348" i="6"/>
  <c r="E348" i="6"/>
  <c r="K347" i="6"/>
  <c r="J347" i="6"/>
  <c r="H347" i="6"/>
  <c r="R347" i="6" s="1"/>
  <c r="G347" i="6"/>
  <c r="F347" i="6"/>
  <c r="K346" i="6"/>
  <c r="J346" i="6"/>
  <c r="H346" i="6"/>
  <c r="G346" i="6"/>
  <c r="F346" i="6"/>
  <c r="K345" i="6"/>
  <c r="J345" i="6"/>
  <c r="H345" i="6"/>
  <c r="G345" i="6"/>
  <c r="F345" i="6"/>
  <c r="C344" i="6"/>
  <c r="V343" i="6"/>
  <c r="T343" i="6"/>
  <c r="U343" i="6"/>
  <c r="S343" i="6"/>
  <c r="H348" i="6" s="1"/>
  <c r="F343" i="6"/>
  <c r="E343" i="6"/>
  <c r="D343" i="6"/>
  <c r="I343" i="6"/>
  <c r="C343" i="6"/>
  <c r="A342" i="6"/>
  <c r="J340" i="6"/>
  <c r="C340" i="6"/>
  <c r="A337" i="6"/>
  <c r="L335" i="6"/>
  <c r="Q335" i="6" s="1"/>
  <c r="J335" i="6"/>
  <c r="P335" i="6" s="1"/>
  <c r="Z335" i="6"/>
  <c r="Y335" i="6"/>
  <c r="X335" i="6"/>
  <c r="K334" i="6"/>
  <c r="J334" i="6"/>
  <c r="H334" i="6"/>
  <c r="G334" i="6"/>
  <c r="F334" i="6"/>
  <c r="V334" i="6"/>
  <c r="T334" i="6"/>
  <c r="U334" i="6"/>
  <c r="S334" i="6"/>
  <c r="E334" i="6"/>
  <c r="D334" i="6"/>
  <c r="I334" i="6"/>
  <c r="Q333" i="6"/>
  <c r="L333" i="6"/>
  <c r="G333" i="6"/>
  <c r="O333" i="6" s="1"/>
  <c r="Z333" i="6"/>
  <c r="Y333" i="6"/>
  <c r="W333" i="6"/>
  <c r="H330" i="6"/>
  <c r="L332" i="6"/>
  <c r="G332" i="6"/>
  <c r="E332" i="6"/>
  <c r="J331" i="6"/>
  <c r="E331" i="6"/>
  <c r="J330" i="6"/>
  <c r="E330" i="6"/>
  <c r="K329" i="6"/>
  <c r="J329" i="6"/>
  <c r="H329" i="6"/>
  <c r="G329" i="6"/>
  <c r="F329" i="6"/>
  <c r="K328" i="6"/>
  <c r="J328" i="6"/>
  <c r="H328" i="6"/>
  <c r="R328" i="6" s="1"/>
  <c r="G328" i="6"/>
  <c r="F328" i="6"/>
  <c r="K327" i="6"/>
  <c r="J327" i="6"/>
  <c r="H327" i="6"/>
  <c r="G327" i="6"/>
  <c r="F327" i="6"/>
  <c r="K326" i="6"/>
  <c r="J326" i="6"/>
  <c r="H326" i="6"/>
  <c r="R326" i="6" s="1"/>
  <c r="G326" i="6"/>
  <c r="F326" i="6"/>
  <c r="C325" i="6"/>
  <c r="V324" i="6"/>
  <c r="K331" i="6" s="1"/>
  <c r="T324" i="6"/>
  <c r="K330" i="6" s="1"/>
  <c r="U324" i="6"/>
  <c r="H331" i="6" s="1"/>
  <c r="S324" i="6"/>
  <c r="F324" i="6"/>
  <c r="E324" i="6"/>
  <c r="D324" i="6"/>
  <c r="I324" i="6"/>
  <c r="C324" i="6"/>
  <c r="Q323" i="6"/>
  <c r="P323" i="6"/>
  <c r="L323" i="6"/>
  <c r="J323" i="6"/>
  <c r="Z323" i="6"/>
  <c r="Y323" i="6"/>
  <c r="X323" i="6"/>
  <c r="W323" i="6"/>
  <c r="K322" i="6"/>
  <c r="J322" i="6"/>
  <c r="H322" i="6"/>
  <c r="G323" i="6" s="1"/>
  <c r="O323" i="6" s="1"/>
  <c r="G322" i="6"/>
  <c r="F322" i="6"/>
  <c r="V322" i="6"/>
  <c r="T322" i="6"/>
  <c r="U322" i="6"/>
  <c r="S322" i="6"/>
  <c r="E322" i="6"/>
  <c r="D322" i="6"/>
  <c r="I322" i="6"/>
  <c r="L321" i="6"/>
  <c r="Q321" i="6" s="1"/>
  <c r="Z321" i="6"/>
  <c r="Y321" i="6"/>
  <c r="W321" i="6"/>
  <c r="K319" i="6"/>
  <c r="H319" i="6"/>
  <c r="H318" i="6"/>
  <c r="L320" i="6"/>
  <c r="G320" i="6"/>
  <c r="E320" i="6"/>
  <c r="J319" i="6"/>
  <c r="E319" i="6"/>
  <c r="J318" i="6"/>
  <c r="E318" i="6"/>
  <c r="K317" i="6"/>
  <c r="J317" i="6"/>
  <c r="H317" i="6"/>
  <c r="G317" i="6"/>
  <c r="F317" i="6"/>
  <c r="K316" i="6"/>
  <c r="J316" i="6"/>
  <c r="H316" i="6"/>
  <c r="R316" i="6" s="1"/>
  <c r="G316" i="6"/>
  <c r="F316" i="6"/>
  <c r="K315" i="6"/>
  <c r="J315" i="6"/>
  <c r="H315" i="6"/>
  <c r="G321" i="6" s="1"/>
  <c r="O321" i="6" s="1"/>
  <c r="G315" i="6"/>
  <c r="F315" i="6"/>
  <c r="K314" i="6"/>
  <c r="J321" i="6" s="1"/>
  <c r="P321" i="6" s="1"/>
  <c r="J314" i="6"/>
  <c r="H314" i="6"/>
  <c r="R314" i="6" s="1"/>
  <c r="G314" i="6"/>
  <c r="F314" i="6"/>
  <c r="C313" i="6"/>
  <c r="V312" i="6"/>
  <c r="T312" i="6"/>
  <c r="K318" i="6" s="1"/>
  <c r="U312" i="6"/>
  <c r="S312" i="6"/>
  <c r="F312" i="6"/>
  <c r="E312" i="6"/>
  <c r="D312" i="6"/>
  <c r="I312" i="6"/>
  <c r="C312" i="6"/>
  <c r="Q311" i="6"/>
  <c r="P311" i="6"/>
  <c r="L311" i="6"/>
  <c r="J311" i="6"/>
  <c r="G311" i="6"/>
  <c r="O311" i="6" s="1"/>
  <c r="Z311" i="6"/>
  <c r="Y311" i="6"/>
  <c r="X311" i="6"/>
  <c r="W311" i="6"/>
  <c r="K310" i="6"/>
  <c r="J310" i="6"/>
  <c r="H310" i="6"/>
  <c r="G310" i="6"/>
  <c r="F310" i="6"/>
  <c r="V310" i="6"/>
  <c r="T310" i="6"/>
  <c r="U310" i="6"/>
  <c r="S310" i="6"/>
  <c r="E310" i="6"/>
  <c r="D310" i="6"/>
  <c r="I310" i="6"/>
  <c r="Q309" i="6"/>
  <c r="L309" i="6"/>
  <c r="Z309" i="6"/>
  <c r="Y309" i="6"/>
  <c r="W309" i="6"/>
  <c r="K307" i="6"/>
  <c r="H307" i="6"/>
  <c r="L308" i="6"/>
  <c r="G308" i="6"/>
  <c r="E308" i="6"/>
  <c r="J307" i="6"/>
  <c r="E307" i="6"/>
  <c r="J306" i="6"/>
  <c r="E306" i="6"/>
  <c r="K305" i="6"/>
  <c r="J305" i="6"/>
  <c r="H305" i="6"/>
  <c r="G305" i="6"/>
  <c r="F305" i="6"/>
  <c r="K304" i="6"/>
  <c r="J304" i="6"/>
  <c r="H304" i="6"/>
  <c r="R304" i="6" s="1"/>
  <c r="G304" i="6"/>
  <c r="F304" i="6"/>
  <c r="K303" i="6"/>
  <c r="J303" i="6"/>
  <c r="H303" i="6"/>
  <c r="G303" i="6"/>
  <c r="F303" i="6"/>
  <c r="K302" i="6"/>
  <c r="J302" i="6"/>
  <c r="H302" i="6"/>
  <c r="G309" i="6" s="1"/>
  <c r="O309" i="6" s="1"/>
  <c r="G302" i="6"/>
  <c r="F302" i="6"/>
  <c r="C301" i="6"/>
  <c r="V300" i="6"/>
  <c r="T300" i="6"/>
  <c r="K306" i="6" s="1"/>
  <c r="U300" i="6"/>
  <c r="S300" i="6"/>
  <c r="H306" i="6" s="1"/>
  <c r="F300" i="6"/>
  <c r="E300" i="6"/>
  <c r="D300" i="6"/>
  <c r="I300" i="6"/>
  <c r="C300" i="6"/>
  <c r="O299" i="6"/>
  <c r="L299" i="6"/>
  <c r="Q299" i="6" s="1"/>
  <c r="G299" i="6"/>
  <c r="Z299" i="6"/>
  <c r="Y299" i="6"/>
  <c r="X299" i="6"/>
  <c r="W299" i="6"/>
  <c r="K298" i="6"/>
  <c r="J299" i="6" s="1"/>
  <c r="P299" i="6" s="1"/>
  <c r="J298" i="6"/>
  <c r="H298" i="6"/>
  <c r="G298" i="6"/>
  <c r="F298" i="6"/>
  <c r="V298" i="6"/>
  <c r="T298" i="6"/>
  <c r="U298" i="6"/>
  <c r="S298" i="6"/>
  <c r="E298" i="6"/>
  <c r="D298" i="6"/>
  <c r="I298" i="6"/>
  <c r="Q297" i="6"/>
  <c r="L297" i="6"/>
  <c r="G297" i="6"/>
  <c r="O297" i="6" s="1"/>
  <c r="Z297" i="6"/>
  <c r="Y297" i="6"/>
  <c r="W297" i="6"/>
  <c r="H295" i="6"/>
  <c r="H294" i="6"/>
  <c r="L296" i="6"/>
  <c r="G296" i="6"/>
  <c r="E296" i="6"/>
  <c r="J295" i="6"/>
  <c r="E295" i="6"/>
  <c r="J294" i="6"/>
  <c r="E294" i="6"/>
  <c r="K293" i="6"/>
  <c r="J293" i="6"/>
  <c r="H293" i="6"/>
  <c r="G293" i="6"/>
  <c r="F293" i="6"/>
  <c r="K292" i="6"/>
  <c r="J292" i="6"/>
  <c r="R292" i="6"/>
  <c r="H292" i="6"/>
  <c r="G292" i="6"/>
  <c r="F292" i="6"/>
  <c r="K291" i="6"/>
  <c r="J291" i="6"/>
  <c r="H291" i="6"/>
  <c r="G291" i="6"/>
  <c r="F291" i="6"/>
  <c r="K290" i="6"/>
  <c r="J290" i="6"/>
  <c r="H290" i="6"/>
  <c r="R290" i="6" s="1"/>
  <c r="G290" i="6"/>
  <c r="F290" i="6"/>
  <c r="C289" i="6"/>
  <c r="V288" i="6"/>
  <c r="K295" i="6" s="1"/>
  <c r="T288" i="6"/>
  <c r="K294" i="6" s="1"/>
  <c r="J297" i="6" s="1"/>
  <c r="P297" i="6" s="1"/>
  <c r="U288" i="6"/>
  <c r="S288" i="6"/>
  <c r="F288" i="6"/>
  <c r="E288" i="6"/>
  <c r="D288" i="6"/>
  <c r="I288" i="6"/>
  <c r="C288" i="6"/>
  <c r="Q287" i="6"/>
  <c r="O287" i="6"/>
  <c r="L287" i="6"/>
  <c r="G287" i="6"/>
  <c r="Z287" i="6"/>
  <c r="Y287" i="6"/>
  <c r="X287" i="6"/>
  <c r="W287" i="6"/>
  <c r="K286" i="6"/>
  <c r="J287" i="6" s="1"/>
  <c r="P287" i="6" s="1"/>
  <c r="J286" i="6"/>
  <c r="H286" i="6"/>
  <c r="G286" i="6"/>
  <c r="F286" i="6"/>
  <c r="V286" i="6"/>
  <c r="T286" i="6"/>
  <c r="U286" i="6"/>
  <c r="S286" i="6"/>
  <c r="E286" i="6"/>
  <c r="D286" i="6"/>
  <c r="I286" i="6"/>
  <c r="Q285" i="6"/>
  <c r="O285" i="6"/>
  <c r="L285" i="6"/>
  <c r="Z285" i="6"/>
  <c r="Y285" i="6"/>
  <c r="W285" i="6"/>
  <c r="K283" i="6"/>
  <c r="H283" i="6"/>
  <c r="H282" i="6"/>
  <c r="L284" i="6"/>
  <c r="G284" i="6"/>
  <c r="E284" i="6"/>
  <c r="J283" i="6"/>
  <c r="E283" i="6"/>
  <c r="J282" i="6"/>
  <c r="E282" i="6"/>
  <c r="K281" i="6"/>
  <c r="J281" i="6"/>
  <c r="H281" i="6"/>
  <c r="G281" i="6"/>
  <c r="F281" i="6"/>
  <c r="K280" i="6"/>
  <c r="J280" i="6"/>
  <c r="H280" i="6"/>
  <c r="R280" i="6" s="1"/>
  <c r="G280" i="6"/>
  <c r="F280" i="6"/>
  <c r="K279" i="6"/>
  <c r="J279" i="6"/>
  <c r="H279" i="6"/>
  <c r="G285" i="6" s="1"/>
  <c r="G279" i="6"/>
  <c r="F279" i="6"/>
  <c r="K278" i="6"/>
  <c r="J278" i="6"/>
  <c r="H278" i="6"/>
  <c r="R278" i="6" s="1"/>
  <c r="G278" i="6"/>
  <c r="F278" i="6"/>
  <c r="C277" i="6"/>
  <c r="V276" i="6"/>
  <c r="T276" i="6"/>
  <c r="K282" i="6" s="1"/>
  <c r="U276" i="6"/>
  <c r="S276" i="6"/>
  <c r="F276" i="6"/>
  <c r="E276" i="6"/>
  <c r="D276" i="6"/>
  <c r="I276" i="6"/>
  <c r="C276" i="6"/>
  <c r="Q275" i="6"/>
  <c r="L275" i="6"/>
  <c r="J275" i="6"/>
  <c r="P275" i="6" s="1"/>
  <c r="G275" i="6"/>
  <c r="O275" i="6" s="1"/>
  <c r="Z275" i="6"/>
  <c r="Y275" i="6"/>
  <c r="X275" i="6"/>
  <c r="K274" i="6"/>
  <c r="J274" i="6"/>
  <c r="H274" i="6"/>
  <c r="W275" i="6" s="1"/>
  <c r="G274" i="6"/>
  <c r="F274" i="6"/>
  <c r="V274" i="6"/>
  <c r="T274" i="6"/>
  <c r="U274" i="6"/>
  <c r="S274" i="6"/>
  <c r="E274" i="6"/>
  <c r="D274" i="6"/>
  <c r="I274" i="6"/>
  <c r="Q273" i="6"/>
  <c r="L273" i="6"/>
  <c r="Z273" i="6"/>
  <c r="Y273" i="6"/>
  <c r="W273" i="6"/>
  <c r="K271" i="6"/>
  <c r="H270" i="6"/>
  <c r="L272" i="6"/>
  <c r="G272" i="6"/>
  <c r="E272" i="6"/>
  <c r="J271" i="6"/>
  <c r="E271" i="6"/>
  <c r="J270" i="6"/>
  <c r="E270" i="6"/>
  <c r="K269" i="6"/>
  <c r="J269" i="6"/>
  <c r="H269" i="6"/>
  <c r="G269" i="6"/>
  <c r="F269" i="6"/>
  <c r="K268" i="6"/>
  <c r="J268" i="6"/>
  <c r="H268" i="6"/>
  <c r="G268" i="6"/>
  <c r="F268" i="6"/>
  <c r="C267" i="6"/>
  <c r="V266" i="6"/>
  <c r="T266" i="6"/>
  <c r="K270" i="6" s="1"/>
  <c r="U266" i="6"/>
  <c r="H271" i="6" s="1"/>
  <c r="S266" i="6"/>
  <c r="F266" i="6"/>
  <c r="E266" i="6"/>
  <c r="D266" i="6"/>
  <c r="I266" i="6"/>
  <c r="C266" i="6"/>
  <c r="Q265" i="6"/>
  <c r="L265" i="6"/>
  <c r="J265" i="6"/>
  <c r="P265" i="6" s="1"/>
  <c r="G265" i="6"/>
  <c r="O265" i="6" s="1"/>
  <c r="Z265" i="6"/>
  <c r="Y265" i="6"/>
  <c r="X265" i="6"/>
  <c r="K264" i="6"/>
  <c r="J264" i="6"/>
  <c r="H264" i="6"/>
  <c r="W265" i="6" s="1"/>
  <c r="G264" i="6"/>
  <c r="F264" i="6"/>
  <c r="V264" i="6"/>
  <c r="T264" i="6"/>
  <c r="U264" i="6"/>
  <c r="S264" i="6"/>
  <c r="E264" i="6"/>
  <c r="D264" i="6"/>
  <c r="I264" i="6"/>
  <c r="Q263" i="6"/>
  <c r="L263" i="6"/>
  <c r="Z263" i="6"/>
  <c r="Y263" i="6"/>
  <c r="W263" i="6"/>
  <c r="K261" i="6"/>
  <c r="L262" i="6"/>
  <c r="G262" i="6"/>
  <c r="E262" i="6"/>
  <c r="J261" i="6"/>
  <c r="E261" i="6"/>
  <c r="J260" i="6"/>
  <c r="E260" i="6"/>
  <c r="K259" i="6"/>
  <c r="J259" i="6"/>
  <c r="H259" i="6"/>
  <c r="G259" i="6"/>
  <c r="F259" i="6"/>
  <c r="K258" i="6"/>
  <c r="J258" i="6"/>
  <c r="H258" i="6"/>
  <c r="R258" i="6" s="1"/>
  <c r="G258" i="6"/>
  <c r="F258" i="6"/>
  <c r="K257" i="6"/>
  <c r="J257" i="6"/>
  <c r="H257" i="6"/>
  <c r="G257" i="6"/>
  <c r="F257" i="6"/>
  <c r="K256" i="6"/>
  <c r="J256" i="6"/>
  <c r="R256" i="6"/>
  <c r="H256" i="6"/>
  <c r="G256" i="6"/>
  <c r="F256" i="6"/>
  <c r="C255" i="6"/>
  <c r="V254" i="6"/>
  <c r="T254" i="6"/>
  <c r="K260" i="6" s="1"/>
  <c r="U254" i="6"/>
  <c r="H261" i="6" s="1"/>
  <c r="S254" i="6"/>
  <c r="H260" i="6" s="1"/>
  <c r="F254" i="6"/>
  <c r="E254" i="6"/>
  <c r="D254" i="6"/>
  <c r="I254" i="6"/>
  <c r="C254" i="6"/>
  <c r="Q253" i="6"/>
  <c r="O253" i="6"/>
  <c r="L253" i="6"/>
  <c r="G253" i="6"/>
  <c r="Z253" i="6"/>
  <c r="Y253" i="6"/>
  <c r="X253" i="6"/>
  <c r="W253" i="6"/>
  <c r="K252" i="6"/>
  <c r="J253" i="6" s="1"/>
  <c r="P253" i="6" s="1"/>
  <c r="J252" i="6"/>
  <c r="H252" i="6"/>
  <c r="G252" i="6"/>
  <c r="F252" i="6"/>
  <c r="V252" i="6"/>
  <c r="T252" i="6"/>
  <c r="U252" i="6"/>
  <c r="S252" i="6"/>
  <c r="E252" i="6"/>
  <c r="D252" i="6"/>
  <c r="I252" i="6"/>
  <c r="L251" i="6"/>
  <c r="Q251" i="6" s="1"/>
  <c r="Z251" i="6"/>
  <c r="Y251" i="6"/>
  <c r="X251" i="6"/>
  <c r="H248" i="6"/>
  <c r="K247" i="6"/>
  <c r="K250" i="6"/>
  <c r="J250" i="6"/>
  <c r="Z250" i="6"/>
  <c r="Y250" i="6"/>
  <c r="X250" i="6"/>
  <c r="W250" i="6"/>
  <c r="H250" i="6"/>
  <c r="F250" i="6"/>
  <c r="V250" i="6"/>
  <c r="T250" i="6"/>
  <c r="U250" i="6"/>
  <c r="S250" i="6"/>
  <c r="E250" i="6"/>
  <c r="D250" i="6"/>
  <c r="C250" i="6"/>
  <c r="L249" i="6"/>
  <c r="G249" i="6"/>
  <c r="E249" i="6"/>
  <c r="J248" i="6"/>
  <c r="F248" i="6"/>
  <c r="E248" i="6"/>
  <c r="J247" i="6"/>
  <c r="F247" i="6"/>
  <c r="E247" i="6"/>
  <c r="K246" i="6"/>
  <c r="J246" i="6"/>
  <c r="H246" i="6"/>
  <c r="G246" i="6"/>
  <c r="F246" i="6"/>
  <c r="K245" i="6"/>
  <c r="J245" i="6"/>
  <c r="H245" i="6"/>
  <c r="R245" i="6" s="1"/>
  <c r="G245" i="6"/>
  <c r="F245" i="6"/>
  <c r="K244" i="6"/>
  <c r="J244" i="6"/>
  <c r="H244" i="6"/>
  <c r="G251" i="6" s="1"/>
  <c r="O251" i="6" s="1"/>
  <c r="G244" i="6"/>
  <c r="F244" i="6"/>
  <c r="K243" i="6"/>
  <c r="J243" i="6"/>
  <c r="H243" i="6"/>
  <c r="R243" i="6" s="1"/>
  <c r="G243" i="6"/>
  <c r="F243" i="6"/>
  <c r="V242" i="6"/>
  <c r="K248" i="6" s="1"/>
  <c r="J251" i="6" s="1"/>
  <c r="P251" i="6" s="1"/>
  <c r="T242" i="6"/>
  <c r="U242" i="6"/>
  <c r="S242" i="6"/>
  <c r="H247" i="6" s="1"/>
  <c r="F242" i="6"/>
  <c r="E242" i="6"/>
  <c r="D242" i="6"/>
  <c r="I242" i="6"/>
  <c r="C242" i="6"/>
  <c r="Q241" i="6"/>
  <c r="P241" i="6"/>
  <c r="L241" i="6"/>
  <c r="J241" i="6"/>
  <c r="Z241" i="6"/>
  <c r="Y241" i="6"/>
  <c r="X241" i="6"/>
  <c r="C240" i="6"/>
  <c r="K239" i="6"/>
  <c r="J239" i="6"/>
  <c r="H239" i="6"/>
  <c r="W241" i="6" s="1"/>
  <c r="G239" i="6"/>
  <c r="F239" i="6"/>
  <c r="V239" i="6"/>
  <c r="T239" i="6"/>
  <c r="U239" i="6"/>
  <c r="S239" i="6"/>
  <c r="E239" i="6"/>
  <c r="D239" i="6"/>
  <c r="I239" i="6"/>
  <c r="Q238" i="6"/>
  <c r="L238" i="6"/>
  <c r="Z238" i="6"/>
  <c r="Y238" i="6"/>
  <c r="X238" i="6"/>
  <c r="K237" i="6"/>
  <c r="J237" i="6"/>
  <c r="Z237" i="6"/>
  <c r="Y237" i="6"/>
  <c r="X237" i="6"/>
  <c r="W237" i="6"/>
  <c r="H237" i="6"/>
  <c r="F237" i="6"/>
  <c r="V237" i="6"/>
  <c r="T237" i="6"/>
  <c r="U237" i="6"/>
  <c r="S237" i="6"/>
  <c r="E237" i="6"/>
  <c r="D237" i="6"/>
  <c r="C237" i="6"/>
  <c r="K236" i="6"/>
  <c r="J236" i="6"/>
  <c r="Z236" i="6"/>
  <c r="Y236" i="6"/>
  <c r="X236" i="6"/>
  <c r="H236" i="6"/>
  <c r="W236" i="6" s="1"/>
  <c r="F236" i="6"/>
  <c r="V236" i="6"/>
  <c r="T236" i="6"/>
  <c r="U236" i="6"/>
  <c r="S236" i="6"/>
  <c r="E236" i="6"/>
  <c r="D236" i="6"/>
  <c r="C236" i="6"/>
  <c r="K235" i="6"/>
  <c r="J235" i="6"/>
  <c r="Z235" i="6"/>
  <c r="Y235" i="6"/>
  <c r="X235" i="6"/>
  <c r="H235" i="6"/>
  <c r="W235" i="6" s="1"/>
  <c r="F235" i="6"/>
  <c r="V235" i="6"/>
  <c r="T235" i="6"/>
  <c r="U235" i="6"/>
  <c r="S235" i="6"/>
  <c r="E235" i="6"/>
  <c r="D235" i="6"/>
  <c r="C235" i="6"/>
  <c r="K234" i="6"/>
  <c r="J234" i="6"/>
  <c r="Z234" i="6"/>
  <c r="Y234" i="6"/>
  <c r="X234" i="6"/>
  <c r="W234" i="6"/>
  <c r="H234" i="6"/>
  <c r="F234" i="6"/>
  <c r="V234" i="6"/>
  <c r="T234" i="6"/>
  <c r="U234" i="6"/>
  <c r="S234" i="6"/>
  <c r="E234" i="6"/>
  <c r="D234" i="6"/>
  <c r="C234" i="6"/>
  <c r="K233" i="6"/>
  <c r="J233" i="6"/>
  <c r="Z233" i="6"/>
  <c r="Y233" i="6"/>
  <c r="X233" i="6"/>
  <c r="W233" i="6"/>
  <c r="H233" i="6"/>
  <c r="F233" i="6"/>
  <c r="V233" i="6"/>
  <c r="T233" i="6"/>
  <c r="U233" i="6"/>
  <c r="S233" i="6"/>
  <c r="E233" i="6"/>
  <c r="D233" i="6"/>
  <c r="C233" i="6"/>
  <c r="L232" i="6"/>
  <c r="G232" i="6"/>
  <c r="E232" i="6"/>
  <c r="J231" i="6"/>
  <c r="F231" i="6"/>
  <c r="E231" i="6"/>
  <c r="J230" i="6"/>
  <c r="F230" i="6"/>
  <c r="E230" i="6"/>
  <c r="K229" i="6"/>
  <c r="J229" i="6"/>
  <c r="H229" i="6"/>
  <c r="G229" i="6"/>
  <c r="F229" i="6"/>
  <c r="K228" i="6"/>
  <c r="J228" i="6"/>
  <c r="H228" i="6"/>
  <c r="R228" i="6" s="1"/>
  <c r="G228" i="6"/>
  <c r="F228" i="6"/>
  <c r="K227" i="6"/>
  <c r="J227" i="6"/>
  <c r="H227" i="6"/>
  <c r="G227" i="6"/>
  <c r="F227" i="6"/>
  <c r="K226" i="6"/>
  <c r="J226" i="6"/>
  <c r="H226" i="6"/>
  <c r="R226" i="6" s="1"/>
  <c r="G226" i="6"/>
  <c r="F226" i="6"/>
  <c r="C225" i="6"/>
  <c r="V224" i="6"/>
  <c r="K231" i="6" s="1"/>
  <c r="T224" i="6"/>
  <c r="U224" i="6"/>
  <c r="S224" i="6"/>
  <c r="F224" i="6"/>
  <c r="E224" i="6"/>
  <c r="D224" i="6"/>
  <c r="I224" i="6"/>
  <c r="C224" i="6"/>
  <c r="Q223" i="6"/>
  <c r="P223" i="6"/>
  <c r="L223" i="6"/>
  <c r="J223" i="6"/>
  <c r="G223" i="6"/>
  <c r="O223" i="6" s="1"/>
  <c r="Z223" i="6"/>
  <c r="Y223" i="6"/>
  <c r="X223" i="6"/>
  <c r="C222" i="6"/>
  <c r="K221" i="6"/>
  <c r="J221" i="6"/>
  <c r="H221" i="6"/>
  <c r="W223" i="6" s="1"/>
  <c r="G221" i="6"/>
  <c r="F221" i="6"/>
  <c r="V221" i="6"/>
  <c r="T221" i="6"/>
  <c r="U221" i="6"/>
  <c r="S221" i="6"/>
  <c r="E221" i="6"/>
  <c r="D221" i="6"/>
  <c r="I221" i="6"/>
  <c r="Q220" i="6"/>
  <c r="L220" i="6"/>
  <c r="Z220" i="6"/>
  <c r="Y220" i="6"/>
  <c r="X220" i="6"/>
  <c r="K218" i="6"/>
  <c r="L219" i="6"/>
  <c r="G219" i="6"/>
  <c r="E219" i="6"/>
  <c r="J218" i="6"/>
  <c r="F218" i="6"/>
  <c r="E218" i="6"/>
  <c r="J217" i="6"/>
  <c r="F217" i="6"/>
  <c r="E217" i="6"/>
  <c r="K216" i="6"/>
  <c r="J216" i="6"/>
  <c r="H216" i="6"/>
  <c r="G216" i="6"/>
  <c r="F216" i="6"/>
  <c r="K215" i="6"/>
  <c r="J215" i="6"/>
  <c r="H215" i="6"/>
  <c r="R215" i="6" s="1"/>
  <c r="G215" i="6"/>
  <c r="F215" i="6"/>
  <c r="K214" i="6"/>
  <c r="J214" i="6"/>
  <c r="H214" i="6"/>
  <c r="G214" i="6"/>
  <c r="F214" i="6"/>
  <c r="K213" i="6"/>
  <c r="J213" i="6"/>
  <c r="H213" i="6"/>
  <c r="W220" i="6" s="1"/>
  <c r="G213" i="6"/>
  <c r="F213" i="6"/>
  <c r="V212" i="6"/>
  <c r="T212" i="6"/>
  <c r="K217" i="6" s="1"/>
  <c r="U212" i="6"/>
  <c r="H218" i="6" s="1"/>
  <c r="S212" i="6"/>
  <c r="H217" i="6" s="1"/>
  <c r="F212" i="6"/>
  <c r="E212" i="6"/>
  <c r="D212" i="6"/>
  <c r="I212" i="6"/>
  <c r="C212" i="6"/>
  <c r="Q211" i="6"/>
  <c r="P211" i="6"/>
  <c r="L211" i="6"/>
  <c r="J211" i="6"/>
  <c r="Z211" i="6"/>
  <c r="Y211" i="6"/>
  <c r="X211" i="6"/>
  <c r="W211" i="6"/>
  <c r="K210" i="6"/>
  <c r="J210" i="6"/>
  <c r="H210" i="6"/>
  <c r="G211" i="6" s="1"/>
  <c r="O211" i="6" s="1"/>
  <c r="G210" i="6"/>
  <c r="F210" i="6"/>
  <c r="V210" i="6"/>
  <c r="T210" i="6"/>
  <c r="U210" i="6"/>
  <c r="S210" i="6"/>
  <c r="E210" i="6"/>
  <c r="D210" i="6"/>
  <c r="I210" i="6"/>
  <c r="L209" i="6"/>
  <c r="Q209" i="6" s="1"/>
  <c r="Z209" i="6"/>
  <c r="Y209" i="6"/>
  <c r="X209" i="6"/>
  <c r="K206" i="6"/>
  <c r="H206" i="6"/>
  <c r="H205" i="6"/>
  <c r="K208" i="6"/>
  <c r="J208" i="6"/>
  <c r="Z208" i="6"/>
  <c r="Y208" i="6"/>
  <c r="X208" i="6"/>
  <c r="W208" i="6"/>
  <c r="H208" i="6"/>
  <c r="F208" i="6"/>
  <c r="V208" i="6"/>
  <c r="T208" i="6"/>
  <c r="U208" i="6"/>
  <c r="S208" i="6"/>
  <c r="E208" i="6"/>
  <c r="D208" i="6"/>
  <c r="C208" i="6"/>
  <c r="L207" i="6"/>
  <c r="G207" i="6"/>
  <c r="E207" i="6"/>
  <c r="J206" i="6"/>
  <c r="F206" i="6"/>
  <c r="E206" i="6"/>
  <c r="J205" i="6"/>
  <c r="F205" i="6"/>
  <c r="E205" i="6"/>
  <c r="K204" i="6"/>
  <c r="J204" i="6"/>
  <c r="H204" i="6"/>
  <c r="G204" i="6"/>
  <c r="F204" i="6"/>
  <c r="K203" i="6"/>
  <c r="J203" i="6"/>
  <c r="H203" i="6"/>
  <c r="R203" i="6" s="1"/>
  <c r="G203" i="6"/>
  <c r="F203" i="6"/>
  <c r="K202" i="6"/>
  <c r="J202" i="6"/>
  <c r="H202" i="6"/>
  <c r="G202" i="6"/>
  <c r="F202" i="6"/>
  <c r="K201" i="6"/>
  <c r="J209" i="6" s="1"/>
  <c r="P209" i="6" s="1"/>
  <c r="J201" i="6"/>
  <c r="H201" i="6"/>
  <c r="R201" i="6" s="1"/>
  <c r="G201" i="6"/>
  <c r="F201" i="6"/>
  <c r="V200" i="6"/>
  <c r="T200" i="6"/>
  <c r="K205" i="6" s="1"/>
  <c r="U200" i="6"/>
  <c r="S200" i="6"/>
  <c r="F200" i="6"/>
  <c r="E200" i="6"/>
  <c r="D200" i="6"/>
  <c r="I200" i="6"/>
  <c r="C200" i="6"/>
  <c r="Q199" i="6"/>
  <c r="P199" i="6"/>
  <c r="L199" i="6"/>
  <c r="J199" i="6"/>
  <c r="G199" i="6"/>
  <c r="O199" i="6" s="1"/>
  <c r="Z199" i="6"/>
  <c r="Y199" i="6"/>
  <c r="X199" i="6"/>
  <c r="W199" i="6"/>
  <c r="K198" i="6"/>
  <c r="J198" i="6"/>
  <c r="H198" i="6"/>
  <c r="G198" i="6"/>
  <c r="F198" i="6"/>
  <c r="V198" i="6"/>
  <c r="T198" i="6"/>
  <c r="U198" i="6"/>
  <c r="S198" i="6"/>
  <c r="E198" i="6"/>
  <c r="D198" i="6"/>
  <c r="I198" i="6"/>
  <c r="Q197" i="6"/>
  <c r="L197" i="6"/>
  <c r="Z197" i="6"/>
  <c r="Y197" i="6"/>
  <c r="X197" i="6"/>
  <c r="K196" i="6"/>
  <c r="J196" i="6"/>
  <c r="Z196" i="6"/>
  <c r="Y196" i="6"/>
  <c r="X196" i="6"/>
  <c r="W196" i="6"/>
  <c r="H196" i="6"/>
  <c r="F196" i="6"/>
  <c r="V196" i="6"/>
  <c r="T196" i="6"/>
  <c r="U196" i="6"/>
  <c r="S196" i="6"/>
  <c r="E196" i="6"/>
  <c r="D196" i="6"/>
  <c r="C196" i="6"/>
  <c r="K195" i="6"/>
  <c r="J195" i="6"/>
  <c r="Z195" i="6"/>
  <c r="Y195" i="6"/>
  <c r="X195" i="6"/>
  <c r="H195" i="6"/>
  <c r="W195" i="6" s="1"/>
  <c r="F195" i="6"/>
  <c r="V195" i="6"/>
  <c r="T195" i="6"/>
  <c r="U195" i="6"/>
  <c r="S195" i="6"/>
  <c r="E195" i="6"/>
  <c r="D195" i="6"/>
  <c r="C195" i="6"/>
  <c r="L194" i="6"/>
  <c r="G194" i="6"/>
  <c r="E194" i="6"/>
  <c r="J193" i="6"/>
  <c r="F193" i="6"/>
  <c r="E193" i="6"/>
  <c r="J192" i="6"/>
  <c r="F192" i="6"/>
  <c r="E192" i="6"/>
  <c r="K191" i="6"/>
  <c r="J191" i="6"/>
  <c r="H191" i="6"/>
  <c r="G191" i="6"/>
  <c r="F191" i="6"/>
  <c r="K190" i="6"/>
  <c r="J190" i="6"/>
  <c r="H190" i="6"/>
  <c r="R190" i="6" s="1"/>
  <c r="G190" i="6"/>
  <c r="F190" i="6"/>
  <c r="K189" i="6"/>
  <c r="J189" i="6"/>
  <c r="H189" i="6"/>
  <c r="G189" i="6"/>
  <c r="F189" i="6"/>
  <c r="K188" i="6"/>
  <c r="J188" i="6"/>
  <c r="R188" i="6"/>
  <c r="H188" i="6"/>
  <c r="G188" i="6"/>
  <c r="F188" i="6"/>
  <c r="V187" i="6"/>
  <c r="K193" i="6" s="1"/>
  <c r="T187" i="6"/>
  <c r="U187" i="6"/>
  <c r="S187" i="6"/>
  <c r="F187" i="6"/>
  <c r="E187" i="6"/>
  <c r="D187" i="6"/>
  <c r="I187" i="6"/>
  <c r="C187" i="6"/>
  <c r="L186" i="6"/>
  <c r="Q186" i="6" s="1"/>
  <c r="J186" i="6"/>
  <c r="P186" i="6" s="1"/>
  <c r="Z186" i="6"/>
  <c r="Y186" i="6"/>
  <c r="X186" i="6"/>
  <c r="K185" i="6"/>
  <c r="J185" i="6"/>
  <c r="H185" i="6"/>
  <c r="G185" i="6"/>
  <c r="F185" i="6"/>
  <c r="V185" i="6"/>
  <c r="T185" i="6"/>
  <c r="U185" i="6"/>
  <c r="S185" i="6"/>
  <c r="E185" i="6"/>
  <c r="D185" i="6"/>
  <c r="I185" i="6"/>
  <c r="Q184" i="6"/>
  <c r="L184" i="6"/>
  <c r="G184" i="6"/>
  <c r="O184" i="6" s="1"/>
  <c r="Z184" i="6"/>
  <c r="Y184" i="6"/>
  <c r="X184" i="6"/>
  <c r="H181" i="6"/>
  <c r="L183" i="6"/>
  <c r="G183" i="6"/>
  <c r="E183" i="6"/>
  <c r="J182" i="6"/>
  <c r="F182" i="6"/>
  <c r="E182" i="6"/>
  <c r="J181" i="6"/>
  <c r="F181" i="6"/>
  <c r="E181" i="6"/>
  <c r="K180" i="6"/>
  <c r="J180" i="6"/>
  <c r="H180" i="6"/>
  <c r="W184" i="6" s="1"/>
  <c r="G180" i="6"/>
  <c r="F180" i="6"/>
  <c r="K179" i="6"/>
  <c r="J179" i="6"/>
  <c r="R179" i="6"/>
  <c r="H179" i="6"/>
  <c r="G179" i="6"/>
  <c r="F179" i="6"/>
  <c r="K178" i="6"/>
  <c r="J178" i="6"/>
  <c r="H178" i="6"/>
  <c r="G178" i="6"/>
  <c r="F178" i="6"/>
  <c r="K177" i="6"/>
  <c r="J184" i="6" s="1"/>
  <c r="P184" i="6" s="1"/>
  <c r="J177" i="6"/>
  <c r="R177" i="6"/>
  <c r="H177" i="6"/>
  <c r="G177" i="6"/>
  <c r="F177" i="6"/>
  <c r="V176" i="6"/>
  <c r="K182" i="6" s="1"/>
  <c r="T176" i="6"/>
  <c r="K181" i="6" s="1"/>
  <c r="U176" i="6"/>
  <c r="H182" i="6" s="1"/>
  <c r="S176" i="6"/>
  <c r="F176" i="6"/>
  <c r="E176" i="6"/>
  <c r="D176" i="6"/>
  <c r="I176" i="6"/>
  <c r="C176" i="6"/>
  <c r="Q175" i="6"/>
  <c r="O175" i="6"/>
  <c r="L175" i="6"/>
  <c r="G175" i="6"/>
  <c r="Z175" i="6"/>
  <c r="Y175" i="6"/>
  <c r="X175" i="6"/>
  <c r="W175" i="6"/>
  <c r="K174" i="6"/>
  <c r="J175" i="6" s="1"/>
  <c r="P175" i="6" s="1"/>
  <c r="J174" i="6"/>
  <c r="H174" i="6"/>
  <c r="G174" i="6"/>
  <c r="F174" i="6"/>
  <c r="V174" i="6"/>
  <c r="T174" i="6"/>
  <c r="U174" i="6"/>
  <c r="S174" i="6"/>
  <c r="E174" i="6"/>
  <c r="D174" i="6"/>
  <c r="I174" i="6"/>
  <c r="O173" i="6"/>
  <c r="L173" i="6"/>
  <c r="Q173" i="6" s="1"/>
  <c r="G173" i="6"/>
  <c r="Z173" i="6"/>
  <c r="Y173" i="6"/>
  <c r="X173" i="6"/>
  <c r="W173" i="6"/>
  <c r="K172" i="6"/>
  <c r="J173" i="6" s="1"/>
  <c r="P173" i="6" s="1"/>
  <c r="J172" i="6"/>
  <c r="H172" i="6"/>
  <c r="G172" i="6"/>
  <c r="F172" i="6"/>
  <c r="V172" i="6"/>
  <c r="T172" i="6"/>
  <c r="U172" i="6"/>
  <c r="S172" i="6"/>
  <c r="E172" i="6"/>
  <c r="D172" i="6"/>
  <c r="I172" i="6"/>
  <c r="L171" i="6"/>
  <c r="Q171" i="6" s="1"/>
  <c r="Z171" i="6"/>
  <c r="Y171" i="6"/>
  <c r="X171" i="6"/>
  <c r="H169" i="6"/>
  <c r="K168" i="6"/>
  <c r="J171" i="6" s="1"/>
  <c r="P171" i="6" s="1"/>
  <c r="H168" i="6"/>
  <c r="L170" i="6"/>
  <c r="G170" i="6"/>
  <c r="E170" i="6"/>
  <c r="J169" i="6"/>
  <c r="F169" i="6"/>
  <c r="E169" i="6"/>
  <c r="J168" i="6"/>
  <c r="F168" i="6"/>
  <c r="E168" i="6"/>
  <c r="K167" i="6"/>
  <c r="J167" i="6"/>
  <c r="H167" i="6"/>
  <c r="G167" i="6"/>
  <c r="F167" i="6"/>
  <c r="K166" i="6"/>
  <c r="J166" i="6"/>
  <c r="H166" i="6"/>
  <c r="R166" i="6" s="1"/>
  <c r="G166" i="6"/>
  <c r="F166" i="6"/>
  <c r="K165" i="6"/>
  <c r="J165" i="6"/>
  <c r="H165" i="6"/>
  <c r="G171" i="6" s="1"/>
  <c r="O171" i="6" s="1"/>
  <c r="G165" i="6"/>
  <c r="F165" i="6"/>
  <c r="K164" i="6"/>
  <c r="J164" i="6"/>
  <c r="H164" i="6"/>
  <c r="G164" i="6"/>
  <c r="F164" i="6"/>
  <c r="V163" i="6"/>
  <c r="K169" i="6" s="1"/>
  <c r="T163" i="6"/>
  <c r="U163" i="6"/>
  <c r="S163" i="6"/>
  <c r="F163" i="6"/>
  <c r="E163" i="6"/>
  <c r="D163" i="6"/>
  <c r="I163" i="6"/>
  <c r="C163" i="6"/>
  <c r="Q162" i="6"/>
  <c r="P162" i="6"/>
  <c r="L162" i="6"/>
  <c r="J162" i="6"/>
  <c r="G162" i="6"/>
  <c r="O162" i="6" s="1"/>
  <c r="Z162" i="6"/>
  <c r="Y162" i="6"/>
  <c r="X162" i="6"/>
  <c r="W162" i="6"/>
  <c r="K161" i="6"/>
  <c r="J161" i="6"/>
  <c r="H161" i="6"/>
  <c r="G161" i="6"/>
  <c r="F161" i="6"/>
  <c r="V161" i="6"/>
  <c r="T161" i="6"/>
  <c r="U161" i="6"/>
  <c r="S161" i="6"/>
  <c r="E161" i="6"/>
  <c r="D161" i="6"/>
  <c r="I161" i="6"/>
  <c r="Q160" i="6"/>
  <c r="O160" i="6"/>
  <c r="L160" i="6"/>
  <c r="G160" i="6"/>
  <c r="Z160" i="6"/>
  <c r="Y160" i="6"/>
  <c r="X160" i="6"/>
  <c r="W160" i="6"/>
  <c r="K159" i="6"/>
  <c r="J160" i="6" s="1"/>
  <c r="P160" i="6" s="1"/>
  <c r="J159" i="6"/>
  <c r="H159" i="6"/>
  <c r="G159" i="6"/>
  <c r="F159" i="6"/>
  <c r="V159" i="6"/>
  <c r="T159" i="6"/>
  <c r="U159" i="6"/>
  <c r="S159" i="6"/>
  <c r="E159" i="6"/>
  <c r="D159" i="6"/>
  <c r="I159" i="6"/>
  <c r="O158" i="6"/>
  <c r="L158" i="6"/>
  <c r="Q158" i="6" s="1"/>
  <c r="G158" i="6"/>
  <c r="Z158" i="6"/>
  <c r="Y158" i="6"/>
  <c r="X158" i="6"/>
  <c r="W158" i="6"/>
  <c r="K157" i="6"/>
  <c r="J158" i="6" s="1"/>
  <c r="P158" i="6" s="1"/>
  <c r="J157" i="6"/>
  <c r="H157" i="6"/>
  <c r="G157" i="6"/>
  <c r="F157" i="6"/>
  <c r="V157" i="6"/>
  <c r="T157" i="6"/>
  <c r="U157" i="6"/>
  <c r="S157" i="6"/>
  <c r="E157" i="6"/>
  <c r="D157" i="6"/>
  <c r="I157" i="6"/>
  <c r="L156" i="6"/>
  <c r="Q156" i="6" s="1"/>
  <c r="Z156" i="6"/>
  <c r="Y156" i="6"/>
  <c r="X156" i="6"/>
  <c r="H153" i="6"/>
  <c r="K155" i="6"/>
  <c r="J155" i="6"/>
  <c r="Z155" i="6"/>
  <c r="Y155" i="6"/>
  <c r="X155" i="6"/>
  <c r="H155" i="6"/>
  <c r="W155" i="6" s="1"/>
  <c r="F155" i="6"/>
  <c r="V155" i="6"/>
  <c r="T155" i="6"/>
  <c r="K152" i="6" s="1"/>
  <c r="J156" i="6" s="1"/>
  <c r="P156" i="6" s="1"/>
  <c r="U155" i="6"/>
  <c r="S155" i="6"/>
  <c r="E155" i="6"/>
  <c r="D155" i="6"/>
  <c r="C155" i="6"/>
  <c r="L154" i="6"/>
  <c r="G154" i="6"/>
  <c r="E154" i="6"/>
  <c r="J153" i="6"/>
  <c r="F153" i="6"/>
  <c r="E153" i="6"/>
  <c r="J152" i="6"/>
  <c r="F152" i="6"/>
  <c r="E152" i="6"/>
  <c r="K151" i="6"/>
  <c r="J151" i="6"/>
  <c r="H151" i="6"/>
  <c r="G151" i="6"/>
  <c r="F151" i="6"/>
  <c r="K150" i="6"/>
  <c r="J150" i="6"/>
  <c r="H150" i="6"/>
  <c r="R150" i="6" s="1"/>
  <c r="G150" i="6"/>
  <c r="F150" i="6"/>
  <c r="K149" i="6"/>
  <c r="J149" i="6"/>
  <c r="H149" i="6"/>
  <c r="G156" i="6" s="1"/>
  <c r="O156" i="6" s="1"/>
  <c r="G149" i="6"/>
  <c r="F149" i="6"/>
  <c r="K148" i="6"/>
  <c r="J148" i="6"/>
  <c r="H148" i="6"/>
  <c r="R148" i="6" s="1"/>
  <c r="G148" i="6"/>
  <c r="F148" i="6"/>
  <c r="V147" i="6"/>
  <c r="K153" i="6" s="1"/>
  <c r="T147" i="6"/>
  <c r="U147" i="6"/>
  <c r="S147" i="6"/>
  <c r="H152" i="6" s="1"/>
  <c r="F147" i="6"/>
  <c r="E147" i="6"/>
  <c r="D147" i="6"/>
  <c r="I147" i="6"/>
  <c r="C147" i="6"/>
  <c r="Q146" i="6"/>
  <c r="O146" i="6"/>
  <c r="L146" i="6"/>
  <c r="G146" i="6"/>
  <c r="Z146" i="6"/>
  <c r="Y146" i="6"/>
  <c r="X146" i="6"/>
  <c r="W146" i="6"/>
  <c r="K145" i="6"/>
  <c r="J146" i="6" s="1"/>
  <c r="P146" i="6" s="1"/>
  <c r="J145" i="6"/>
  <c r="H145" i="6"/>
  <c r="G145" i="6"/>
  <c r="F145" i="6"/>
  <c r="V145" i="6"/>
  <c r="T145" i="6"/>
  <c r="U145" i="6"/>
  <c r="S145" i="6"/>
  <c r="E145" i="6"/>
  <c r="D145" i="6"/>
  <c r="I145" i="6"/>
  <c r="Q144" i="6"/>
  <c r="L144" i="6"/>
  <c r="Z144" i="6"/>
  <c r="Y144" i="6"/>
  <c r="X144" i="6"/>
  <c r="K142" i="6"/>
  <c r="K141" i="6"/>
  <c r="L143" i="6"/>
  <c r="G143" i="6"/>
  <c r="E143" i="6"/>
  <c r="J142" i="6"/>
  <c r="E142" i="6"/>
  <c r="J141" i="6"/>
  <c r="E141" i="6"/>
  <c r="K140" i="6"/>
  <c r="J140" i="6"/>
  <c r="H140" i="6"/>
  <c r="R140" i="6" s="1"/>
  <c r="G140" i="6"/>
  <c r="F140" i="6"/>
  <c r="K139" i="6"/>
  <c r="J139" i="6"/>
  <c r="H139" i="6"/>
  <c r="G139" i="6"/>
  <c r="F139" i="6"/>
  <c r="K138" i="6"/>
  <c r="J144" i="6" s="1"/>
  <c r="P144" i="6" s="1"/>
  <c r="J138" i="6"/>
  <c r="H138" i="6"/>
  <c r="R138" i="6" s="1"/>
  <c r="G138" i="6"/>
  <c r="F138" i="6"/>
  <c r="V137" i="6"/>
  <c r="T137" i="6"/>
  <c r="U137" i="6"/>
  <c r="H142" i="6" s="1"/>
  <c r="S137" i="6"/>
  <c r="H141" i="6" s="1"/>
  <c r="W144" i="6" s="1"/>
  <c r="F137" i="6"/>
  <c r="E137" i="6"/>
  <c r="D137" i="6"/>
  <c r="I137" i="6"/>
  <c r="C137" i="6"/>
  <c r="L136" i="6"/>
  <c r="Q136" i="6" s="1"/>
  <c r="Z136" i="6"/>
  <c r="Y136" i="6"/>
  <c r="X136" i="6"/>
  <c r="H131" i="6"/>
  <c r="W136" i="6" s="1"/>
  <c r="K135" i="6"/>
  <c r="J135" i="6"/>
  <c r="Z135" i="6"/>
  <c r="Y135" i="6"/>
  <c r="X135" i="6"/>
  <c r="H135" i="6"/>
  <c r="W135" i="6" s="1"/>
  <c r="F135" i="6"/>
  <c r="V135" i="6"/>
  <c r="T135" i="6"/>
  <c r="U135" i="6"/>
  <c r="S135" i="6"/>
  <c r="E135" i="6"/>
  <c r="D135" i="6"/>
  <c r="C135" i="6"/>
  <c r="K134" i="6"/>
  <c r="J134" i="6"/>
  <c r="Z134" i="6"/>
  <c r="Y134" i="6"/>
  <c r="X134" i="6"/>
  <c r="W134" i="6"/>
  <c r="H134" i="6"/>
  <c r="F134" i="6"/>
  <c r="V134" i="6"/>
  <c r="K132" i="6" s="1"/>
  <c r="T134" i="6"/>
  <c r="U134" i="6"/>
  <c r="S134" i="6"/>
  <c r="E134" i="6"/>
  <c r="D134" i="6"/>
  <c r="C134" i="6"/>
  <c r="L133" i="6"/>
  <c r="G133" i="6"/>
  <c r="E133" i="6"/>
  <c r="J132" i="6"/>
  <c r="E132" i="6"/>
  <c r="J131" i="6"/>
  <c r="E131" i="6"/>
  <c r="K130" i="6"/>
  <c r="J130" i="6"/>
  <c r="H130" i="6"/>
  <c r="G136" i="6" s="1"/>
  <c r="O136" i="6" s="1"/>
  <c r="G130" i="6"/>
  <c r="F130" i="6"/>
  <c r="K129" i="6"/>
  <c r="J129" i="6"/>
  <c r="R129" i="6"/>
  <c r="H129" i="6"/>
  <c r="G129" i="6"/>
  <c r="F129" i="6"/>
  <c r="K128" i="6"/>
  <c r="J128" i="6"/>
  <c r="H128" i="6"/>
  <c r="G128" i="6"/>
  <c r="F128" i="6"/>
  <c r="K127" i="6"/>
  <c r="J127" i="6"/>
  <c r="R127" i="6"/>
  <c r="H127" i="6"/>
  <c r="G127" i="6"/>
  <c r="F127" i="6"/>
  <c r="V126" i="6"/>
  <c r="T126" i="6"/>
  <c r="K131" i="6" s="1"/>
  <c r="U126" i="6"/>
  <c r="H132" i="6" s="1"/>
  <c r="S126" i="6"/>
  <c r="F126" i="6"/>
  <c r="E126" i="6"/>
  <c r="D126" i="6"/>
  <c r="I126" i="6"/>
  <c r="C126" i="6"/>
  <c r="Q125" i="6"/>
  <c r="O125" i="6"/>
  <c r="L125" i="6"/>
  <c r="G125" i="6"/>
  <c r="Z125" i="6"/>
  <c r="Y125" i="6"/>
  <c r="X125" i="6"/>
  <c r="W125" i="6"/>
  <c r="K124" i="6"/>
  <c r="J125" i="6" s="1"/>
  <c r="P125" i="6" s="1"/>
  <c r="J124" i="6"/>
  <c r="H124" i="6"/>
  <c r="G124" i="6"/>
  <c r="F124" i="6"/>
  <c r="V124" i="6"/>
  <c r="T124" i="6"/>
  <c r="U124" i="6"/>
  <c r="S124" i="6"/>
  <c r="E124" i="6"/>
  <c r="D124" i="6"/>
  <c r="I124" i="6"/>
  <c r="L123" i="6"/>
  <c r="Q123" i="6" s="1"/>
  <c r="Z123" i="6"/>
  <c r="Y123" i="6"/>
  <c r="X123" i="6"/>
  <c r="K121" i="6"/>
  <c r="H121" i="6"/>
  <c r="K120" i="6"/>
  <c r="H120" i="6"/>
  <c r="L122" i="6"/>
  <c r="G122" i="6"/>
  <c r="E122" i="6"/>
  <c r="J121" i="6"/>
  <c r="F121" i="6"/>
  <c r="E121" i="6"/>
  <c r="J120" i="6"/>
  <c r="F120" i="6"/>
  <c r="E120" i="6"/>
  <c r="K119" i="6"/>
  <c r="J119" i="6"/>
  <c r="H119" i="6"/>
  <c r="G119" i="6"/>
  <c r="F119" i="6"/>
  <c r="K118" i="6"/>
  <c r="J118" i="6"/>
  <c r="H118" i="6"/>
  <c r="R118" i="6" s="1"/>
  <c r="G118" i="6"/>
  <c r="F118" i="6"/>
  <c r="K117" i="6"/>
  <c r="J117" i="6"/>
  <c r="H117" i="6"/>
  <c r="G117" i="6"/>
  <c r="F117" i="6"/>
  <c r="K116" i="6"/>
  <c r="J116" i="6"/>
  <c r="H116" i="6"/>
  <c r="G123" i="6" s="1"/>
  <c r="O123" i="6" s="1"/>
  <c r="G116" i="6"/>
  <c r="F116" i="6"/>
  <c r="V115" i="6"/>
  <c r="T115" i="6"/>
  <c r="U115" i="6"/>
  <c r="S115" i="6"/>
  <c r="F115" i="6"/>
  <c r="E115" i="6"/>
  <c r="D115" i="6"/>
  <c r="I115" i="6"/>
  <c r="C115" i="6"/>
  <c r="L114" i="6"/>
  <c r="Q114" i="6" s="1"/>
  <c r="J114" i="6"/>
  <c r="P114" i="6" s="1"/>
  <c r="Z114" i="6"/>
  <c r="Y114" i="6"/>
  <c r="X114" i="6"/>
  <c r="K113" i="6"/>
  <c r="J113" i="6"/>
  <c r="H113" i="6"/>
  <c r="G113" i="6"/>
  <c r="F113" i="6"/>
  <c r="V113" i="6"/>
  <c r="T113" i="6"/>
  <c r="U113" i="6"/>
  <c r="S113" i="6"/>
  <c r="E113" i="6"/>
  <c r="D113" i="6"/>
  <c r="I113" i="6"/>
  <c r="Q112" i="6"/>
  <c r="L112" i="6"/>
  <c r="Z112" i="6"/>
  <c r="Y112" i="6"/>
  <c r="X112" i="6"/>
  <c r="H109" i="6"/>
  <c r="W112" i="6" s="1"/>
  <c r="L111" i="6"/>
  <c r="G111" i="6"/>
  <c r="E111" i="6"/>
  <c r="J110" i="6"/>
  <c r="E110" i="6"/>
  <c r="J109" i="6"/>
  <c r="E109" i="6"/>
  <c r="K108" i="6"/>
  <c r="J108" i="6"/>
  <c r="H108" i="6"/>
  <c r="G108" i="6"/>
  <c r="F108" i="6"/>
  <c r="K107" i="6"/>
  <c r="J107" i="6"/>
  <c r="H107" i="6"/>
  <c r="R107" i="6" s="1"/>
  <c r="G107" i="6"/>
  <c r="F107" i="6"/>
  <c r="K106" i="6"/>
  <c r="J106" i="6"/>
  <c r="H106" i="6"/>
  <c r="G106" i="6"/>
  <c r="F106" i="6"/>
  <c r="K105" i="6"/>
  <c r="J105" i="6"/>
  <c r="H105" i="6"/>
  <c r="R105" i="6" s="1"/>
  <c r="G105" i="6"/>
  <c r="F105" i="6"/>
  <c r="V104" i="6"/>
  <c r="K110" i="6" s="1"/>
  <c r="T104" i="6"/>
  <c r="K109" i="6" s="1"/>
  <c r="U104" i="6"/>
  <c r="H110" i="6" s="1"/>
  <c r="S104" i="6"/>
  <c r="F104" i="6"/>
  <c r="E104" i="6"/>
  <c r="D104" i="6"/>
  <c r="I104" i="6"/>
  <c r="C104" i="6"/>
  <c r="L103" i="6"/>
  <c r="Q103" i="6" s="1"/>
  <c r="Z103" i="6"/>
  <c r="Y103" i="6"/>
  <c r="X103" i="6"/>
  <c r="W103" i="6"/>
  <c r="K101" i="6"/>
  <c r="K100" i="6"/>
  <c r="H100" i="6"/>
  <c r="G103" i="6" s="1"/>
  <c r="O103" i="6" s="1"/>
  <c r="L102" i="6"/>
  <c r="G102" i="6"/>
  <c r="E102" i="6"/>
  <c r="J101" i="6"/>
  <c r="E101" i="6"/>
  <c r="J100" i="6"/>
  <c r="E100" i="6"/>
  <c r="K99" i="6"/>
  <c r="J103" i="6" s="1"/>
  <c r="P103" i="6" s="1"/>
  <c r="J99" i="6"/>
  <c r="H99" i="6"/>
  <c r="R99" i="6" s="1"/>
  <c r="G99" i="6"/>
  <c r="F99" i="6"/>
  <c r="V98" i="6"/>
  <c r="T98" i="6"/>
  <c r="U98" i="6"/>
  <c r="H101" i="6" s="1"/>
  <c r="S98" i="6"/>
  <c r="F98" i="6"/>
  <c r="E98" i="6"/>
  <c r="D98" i="6"/>
  <c r="I98" i="6"/>
  <c r="C98" i="6"/>
  <c r="Q97" i="6"/>
  <c r="L97" i="6"/>
  <c r="Z97" i="6"/>
  <c r="Y97" i="6"/>
  <c r="X97" i="6"/>
  <c r="L96" i="6"/>
  <c r="G96" i="6"/>
  <c r="E96" i="6"/>
  <c r="J95" i="6"/>
  <c r="E95" i="6"/>
  <c r="J94" i="6"/>
  <c r="E94" i="6"/>
  <c r="K93" i="6"/>
  <c r="J93" i="6"/>
  <c r="R93" i="6"/>
  <c r="H93" i="6"/>
  <c r="G93" i="6"/>
  <c r="F93" i="6"/>
  <c r="V92" i="6"/>
  <c r="K95" i="6" s="1"/>
  <c r="T92" i="6"/>
  <c r="K94" i="6" s="1"/>
  <c r="U92" i="6"/>
  <c r="H95" i="6" s="1"/>
  <c r="S92" i="6"/>
  <c r="H94" i="6" s="1"/>
  <c r="W97" i="6" s="1"/>
  <c r="F92" i="6"/>
  <c r="E92" i="6"/>
  <c r="D92" i="6"/>
  <c r="I92" i="6"/>
  <c r="C92" i="6"/>
  <c r="L91" i="6"/>
  <c r="Q91" i="6" s="1"/>
  <c r="Z91" i="6"/>
  <c r="Y91" i="6"/>
  <c r="X91" i="6"/>
  <c r="K89" i="6"/>
  <c r="K88" i="6"/>
  <c r="J91" i="6" s="1"/>
  <c r="P91" i="6" s="1"/>
  <c r="L90" i="6"/>
  <c r="G90" i="6"/>
  <c r="E90" i="6"/>
  <c r="J89" i="6"/>
  <c r="E89" i="6"/>
  <c r="J88" i="6"/>
  <c r="E88" i="6"/>
  <c r="K87" i="6"/>
  <c r="J87" i="6"/>
  <c r="H87" i="6"/>
  <c r="R87" i="6" s="1"/>
  <c r="G87" i="6"/>
  <c r="F87" i="6"/>
  <c r="K86" i="6"/>
  <c r="J86" i="6"/>
  <c r="H86" i="6"/>
  <c r="G86" i="6"/>
  <c r="F86" i="6"/>
  <c r="K85" i="6"/>
  <c r="J85" i="6"/>
  <c r="R85" i="6"/>
  <c r="H85" i="6"/>
  <c r="G91" i="6" s="1"/>
  <c r="O91" i="6" s="1"/>
  <c r="G85" i="6"/>
  <c r="F85" i="6"/>
  <c r="C84" i="6"/>
  <c r="V83" i="6"/>
  <c r="T83" i="6"/>
  <c r="U83" i="6"/>
  <c r="H89" i="6" s="1"/>
  <c r="S83" i="6"/>
  <c r="H88" i="6" s="1"/>
  <c r="W91" i="6" s="1"/>
  <c r="F83" i="6"/>
  <c r="E83" i="6"/>
  <c r="D83" i="6"/>
  <c r="I83" i="6"/>
  <c r="C83" i="6"/>
  <c r="L82" i="6"/>
  <c r="Q82" i="6" s="1"/>
  <c r="Z82" i="6"/>
  <c r="Y82" i="6"/>
  <c r="X82" i="6"/>
  <c r="H80" i="6"/>
  <c r="W82" i="6" s="1"/>
  <c r="H79" i="6"/>
  <c r="G82" i="6" s="1"/>
  <c r="O82" i="6" s="1"/>
  <c r="L81" i="6"/>
  <c r="G81" i="6"/>
  <c r="E81" i="6"/>
  <c r="J80" i="6"/>
  <c r="E80" i="6"/>
  <c r="J79" i="6"/>
  <c r="E79" i="6"/>
  <c r="K78" i="6"/>
  <c r="J78" i="6"/>
  <c r="H78" i="6"/>
  <c r="R78" i="6" s="1"/>
  <c r="G78" i="6"/>
  <c r="F78" i="6"/>
  <c r="C77" i="6"/>
  <c r="V76" i="6"/>
  <c r="K80" i="6" s="1"/>
  <c r="T76" i="6"/>
  <c r="K79" i="6" s="1"/>
  <c r="U76" i="6"/>
  <c r="S76" i="6"/>
  <c r="F76" i="6"/>
  <c r="E76" i="6"/>
  <c r="D76" i="6"/>
  <c r="I76" i="6"/>
  <c r="C76" i="6"/>
  <c r="Q75" i="6"/>
  <c r="L75" i="6"/>
  <c r="Z75" i="6"/>
  <c r="Y75" i="6"/>
  <c r="X75" i="6"/>
  <c r="K72" i="6"/>
  <c r="J75" i="6" s="1"/>
  <c r="P75" i="6" s="1"/>
  <c r="H72" i="6"/>
  <c r="L74" i="6"/>
  <c r="G74" i="6"/>
  <c r="E74" i="6"/>
  <c r="J73" i="6"/>
  <c r="E73" i="6"/>
  <c r="J72" i="6"/>
  <c r="E72" i="6"/>
  <c r="K71" i="6"/>
  <c r="J71" i="6"/>
  <c r="R71" i="6"/>
  <c r="H71" i="6"/>
  <c r="G71" i="6"/>
  <c r="F71" i="6"/>
  <c r="K70" i="6"/>
  <c r="J70" i="6"/>
  <c r="H70" i="6"/>
  <c r="G75" i="6" s="1"/>
  <c r="O75" i="6" s="1"/>
  <c r="G70" i="6"/>
  <c r="F70" i="6"/>
  <c r="K69" i="6"/>
  <c r="J69" i="6"/>
  <c r="H69" i="6"/>
  <c r="G69" i="6"/>
  <c r="F69" i="6"/>
  <c r="V68" i="6"/>
  <c r="K73" i="6" s="1"/>
  <c r="T68" i="6"/>
  <c r="U68" i="6"/>
  <c r="H73" i="6" s="1"/>
  <c r="S68" i="6"/>
  <c r="F68" i="6"/>
  <c r="E68" i="6"/>
  <c r="D68" i="6"/>
  <c r="I68" i="6"/>
  <c r="C68" i="6"/>
  <c r="Q67" i="6"/>
  <c r="L67" i="6"/>
  <c r="Z67" i="6"/>
  <c r="Y67" i="6"/>
  <c r="X67" i="6"/>
  <c r="H64" i="6"/>
  <c r="L66" i="6"/>
  <c r="G66" i="6"/>
  <c r="E66" i="6"/>
  <c r="J65" i="6"/>
  <c r="E65" i="6"/>
  <c r="J64" i="6"/>
  <c r="E64" i="6"/>
  <c r="K63" i="6"/>
  <c r="J63" i="6"/>
  <c r="H63" i="6"/>
  <c r="R63" i="6" s="1"/>
  <c r="G63" i="6"/>
  <c r="F63" i="6"/>
  <c r="K62" i="6"/>
  <c r="J62" i="6"/>
  <c r="H62" i="6"/>
  <c r="W67" i="6" s="1"/>
  <c r="G62" i="6"/>
  <c r="F62" i="6"/>
  <c r="K61" i="6"/>
  <c r="J61" i="6"/>
  <c r="H61" i="6"/>
  <c r="R61" i="6" s="1"/>
  <c r="G61" i="6"/>
  <c r="F61" i="6"/>
  <c r="V60" i="6"/>
  <c r="K65" i="6" s="1"/>
  <c r="T60" i="6"/>
  <c r="K64" i="6" s="1"/>
  <c r="U60" i="6"/>
  <c r="H65" i="6" s="1"/>
  <c r="S60" i="6"/>
  <c r="F60" i="6"/>
  <c r="E60" i="6"/>
  <c r="D60" i="6"/>
  <c r="I60" i="6"/>
  <c r="C60" i="6"/>
  <c r="Q59" i="6"/>
  <c r="L59" i="6"/>
  <c r="Z59" i="6"/>
  <c r="Y59" i="6"/>
  <c r="X59" i="6"/>
  <c r="K57" i="6"/>
  <c r="L58" i="6"/>
  <c r="G58" i="6"/>
  <c r="E58" i="6"/>
  <c r="J57" i="6"/>
  <c r="E57" i="6"/>
  <c r="J56" i="6"/>
  <c r="E56" i="6"/>
  <c r="K55" i="6"/>
  <c r="J55" i="6"/>
  <c r="H55" i="6"/>
  <c r="R55" i="6" s="1"/>
  <c r="G55" i="6"/>
  <c r="F55" i="6"/>
  <c r="K54" i="6"/>
  <c r="J54" i="6"/>
  <c r="H54" i="6"/>
  <c r="G54" i="6"/>
  <c r="F54" i="6"/>
  <c r="K53" i="6"/>
  <c r="J53" i="6"/>
  <c r="R53" i="6"/>
  <c r="H53" i="6"/>
  <c r="G53" i="6"/>
  <c r="F53" i="6"/>
  <c r="V52" i="6"/>
  <c r="T52" i="6"/>
  <c r="K56" i="6" s="1"/>
  <c r="U52" i="6"/>
  <c r="H57" i="6" s="1"/>
  <c r="S52" i="6"/>
  <c r="H56" i="6" s="1"/>
  <c r="W59" i="6" s="1"/>
  <c r="F52" i="6"/>
  <c r="E52" i="6"/>
  <c r="D52" i="6"/>
  <c r="I52" i="6"/>
  <c r="C52" i="6"/>
  <c r="L51" i="6"/>
  <c r="Q51" i="6" s="1"/>
  <c r="Z51" i="6"/>
  <c r="Y51" i="6"/>
  <c r="X51" i="6"/>
  <c r="K49" i="6"/>
  <c r="H49" i="6"/>
  <c r="L50" i="6"/>
  <c r="G50" i="6"/>
  <c r="E50" i="6"/>
  <c r="J49" i="6"/>
  <c r="E49" i="6"/>
  <c r="J48" i="6"/>
  <c r="E48" i="6"/>
  <c r="K47" i="6"/>
  <c r="J47" i="6"/>
  <c r="R47" i="6"/>
  <c r="H47" i="6"/>
  <c r="G47" i="6"/>
  <c r="F47" i="6"/>
  <c r="K46" i="6"/>
  <c r="J46" i="6"/>
  <c r="H46" i="6"/>
  <c r="G46" i="6"/>
  <c r="F46" i="6"/>
  <c r="K45" i="6"/>
  <c r="J45" i="6"/>
  <c r="R45" i="6"/>
  <c r="H45" i="6"/>
  <c r="G45" i="6"/>
  <c r="F45" i="6"/>
  <c r="V44" i="6"/>
  <c r="T44" i="6"/>
  <c r="K48" i="6" s="1"/>
  <c r="U44" i="6"/>
  <c r="S44" i="6"/>
  <c r="H48" i="6" s="1"/>
  <c r="F44" i="6"/>
  <c r="E44" i="6"/>
  <c r="D44" i="6"/>
  <c r="I44" i="6"/>
  <c r="C44" i="6"/>
  <c r="Q43" i="6"/>
  <c r="L43" i="6"/>
  <c r="Z43" i="6"/>
  <c r="Y43" i="6"/>
  <c r="X43" i="6"/>
  <c r="K41" i="6"/>
  <c r="K40" i="6"/>
  <c r="L42" i="6"/>
  <c r="G42" i="6"/>
  <c r="E42" i="6"/>
  <c r="J41" i="6"/>
  <c r="E41" i="6"/>
  <c r="J40" i="6"/>
  <c r="E40" i="6"/>
  <c r="K39" i="6"/>
  <c r="J39" i="6"/>
  <c r="H39" i="6"/>
  <c r="R39" i="6" s="1"/>
  <c r="G39" i="6"/>
  <c r="F39" i="6"/>
  <c r="K38" i="6"/>
  <c r="J38" i="6"/>
  <c r="H38" i="6"/>
  <c r="G38" i="6"/>
  <c r="F38" i="6"/>
  <c r="K37" i="6"/>
  <c r="J43" i="6" s="1"/>
  <c r="P43" i="6" s="1"/>
  <c r="J37" i="6"/>
  <c r="H37" i="6"/>
  <c r="R37" i="6" s="1"/>
  <c r="G37" i="6"/>
  <c r="F37" i="6"/>
  <c r="C36" i="6"/>
  <c r="V35" i="6"/>
  <c r="T35" i="6"/>
  <c r="U35" i="6"/>
  <c r="H41" i="6" s="1"/>
  <c r="W43" i="6" s="1"/>
  <c r="S35" i="6"/>
  <c r="H40" i="6" s="1"/>
  <c r="F35" i="6"/>
  <c r="E35" i="6"/>
  <c r="D35" i="6"/>
  <c r="I35" i="6"/>
  <c r="C35" i="6"/>
  <c r="A34" i="6"/>
  <c r="B11" i="6"/>
  <c r="B9" i="6"/>
  <c r="B7" i="6"/>
  <c r="H5" i="6"/>
  <c r="A1" i="6"/>
  <c r="J82" i="6" l="1"/>
  <c r="P82" i="6" s="1"/>
  <c r="G97" i="6"/>
  <c r="O97" i="6" s="1"/>
  <c r="L782" i="6"/>
  <c r="G112" i="6"/>
  <c r="O112" i="6" s="1"/>
  <c r="J123" i="6"/>
  <c r="P123" i="6" s="1"/>
  <c r="W123" i="6"/>
  <c r="H193" i="6"/>
  <c r="W197" i="6" s="1"/>
  <c r="H230" i="6"/>
  <c r="W238" i="6" s="1"/>
  <c r="J368" i="6"/>
  <c r="P368" i="6" s="1"/>
  <c r="W436" i="6"/>
  <c r="J471" i="6"/>
  <c r="P471" i="6" s="1"/>
  <c r="J505" i="6"/>
  <c r="P505" i="6" s="1"/>
  <c r="H519" i="6"/>
  <c r="W589" i="6"/>
  <c r="G589" i="6"/>
  <c r="O589" i="6" s="1"/>
  <c r="G623" i="6"/>
  <c r="O623" i="6" s="1"/>
  <c r="W696" i="6"/>
  <c r="G696" i="6"/>
  <c r="O696" i="6" s="1"/>
  <c r="J754" i="6"/>
  <c r="P754" i="6" s="1"/>
  <c r="J309" i="6"/>
  <c r="P309" i="6" s="1"/>
  <c r="J587" i="6"/>
  <c r="P587" i="6" s="1"/>
  <c r="J611" i="6"/>
  <c r="P611" i="6" s="1"/>
  <c r="J377" i="6"/>
  <c r="P377" i="6" s="1"/>
  <c r="W524" i="6"/>
  <c r="G683" i="6"/>
  <c r="O683" i="6" s="1"/>
  <c r="J263" i="6"/>
  <c r="P263" i="6" s="1"/>
  <c r="R302" i="6"/>
  <c r="L766" i="6"/>
  <c r="W555" i="6"/>
  <c r="G555" i="6"/>
  <c r="O555" i="6" s="1"/>
  <c r="J683" i="6"/>
  <c r="P683" i="6" s="1"/>
  <c r="G21" i="6"/>
  <c r="J59" i="6"/>
  <c r="P59" i="6" s="1"/>
  <c r="W75" i="6"/>
  <c r="J67" i="6"/>
  <c r="P67" i="6" s="1"/>
  <c r="G67" i="6"/>
  <c r="O67" i="6" s="1"/>
  <c r="R116" i="6"/>
  <c r="J220" i="6"/>
  <c r="P220" i="6" s="1"/>
  <c r="G51" i="6"/>
  <c r="O51" i="6" s="1"/>
  <c r="W51" i="6"/>
  <c r="G19" i="6" s="1"/>
  <c r="W171" i="6"/>
  <c r="H192" i="6"/>
  <c r="G197" i="6" s="1"/>
  <c r="O197" i="6" s="1"/>
  <c r="G263" i="6"/>
  <c r="O263" i="6" s="1"/>
  <c r="J285" i="6"/>
  <c r="P285" i="6" s="1"/>
  <c r="G359" i="6"/>
  <c r="O359" i="6" s="1"/>
  <c r="H400" i="6"/>
  <c r="J136" i="6"/>
  <c r="P136" i="6" s="1"/>
  <c r="J197" i="6"/>
  <c r="P197" i="6" s="1"/>
  <c r="G209" i="6"/>
  <c r="O209" i="6" s="1"/>
  <c r="X273" i="6"/>
  <c r="X309" i="6"/>
  <c r="G335" i="6"/>
  <c r="O335" i="6" s="1"/>
  <c r="W335" i="6"/>
  <c r="J403" i="6"/>
  <c r="P403" i="6" s="1"/>
  <c r="W446" i="6"/>
  <c r="G446" i="6"/>
  <c r="O446" i="6" s="1"/>
  <c r="J446" i="6"/>
  <c r="P446" i="6" s="1"/>
  <c r="G59" i="6"/>
  <c r="O59" i="6" s="1"/>
  <c r="K192" i="6"/>
  <c r="H231" i="6"/>
  <c r="J238" i="6"/>
  <c r="P238" i="6" s="1"/>
  <c r="X263" i="6"/>
  <c r="G20" i="6" s="1"/>
  <c r="J333" i="6"/>
  <c r="P333" i="6" s="1"/>
  <c r="L337" i="6"/>
  <c r="G351" i="6"/>
  <c r="O351" i="6" s="1"/>
  <c r="W351" i="6"/>
  <c r="J351" i="6"/>
  <c r="P351" i="6" s="1"/>
  <c r="G393" i="6"/>
  <c r="O393" i="6" s="1"/>
  <c r="R438" i="6"/>
  <c r="J490" i="6"/>
  <c r="P490" i="6" s="1"/>
  <c r="X599" i="6"/>
  <c r="G43" i="6"/>
  <c r="O43" i="6" s="1"/>
  <c r="J112" i="6"/>
  <c r="P112" i="6" s="1"/>
  <c r="J51" i="6"/>
  <c r="P51" i="6" s="1"/>
  <c r="J337" i="6" s="1"/>
  <c r="J97" i="6"/>
  <c r="P97" i="6" s="1"/>
  <c r="G114" i="6"/>
  <c r="O114" i="6" s="1"/>
  <c r="W114" i="6"/>
  <c r="G186" i="6"/>
  <c r="O186" i="6" s="1"/>
  <c r="W186" i="6"/>
  <c r="K230" i="6"/>
  <c r="J273" i="6"/>
  <c r="P273" i="6" s="1"/>
  <c r="R345" i="6"/>
  <c r="W424" i="6"/>
  <c r="G424" i="6"/>
  <c r="O424" i="6" s="1"/>
  <c r="R416" i="6"/>
  <c r="G436" i="6"/>
  <c r="O436" i="6" s="1"/>
  <c r="G471" i="6"/>
  <c r="O471" i="6" s="1"/>
  <c r="J481" i="6"/>
  <c r="P481" i="6" s="1"/>
  <c r="G241" i="6"/>
  <c r="O241" i="6" s="1"/>
  <c r="G273" i="6"/>
  <c r="O273" i="6" s="1"/>
  <c r="X285" i="6"/>
  <c r="G524" i="6"/>
  <c r="O524" i="6" s="1"/>
  <c r="K550" i="6"/>
  <c r="J553" i="6" s="1"/>
  <c r="P553" i="6" s="1"/>
  <c r="J623" i="6"/>
  <c r="P623" i="6" s="1"/>
  <c r="G685" i="6"/>
  <c r="O685" i="6" s="1"/>
  <c r="W685" i="6"/>
  <c r="J719" i="6"/>
  <c r="P719" i="6" s="1"/>
  <c r="W209" i="6"/>
  <c r="G220" i="6"/>
  <c r="O220" i="6" s="1"/>
  <c r="W156" i="6"/>
  <c r="R164" i="6"/>
  <c r="G238" i="6"/>
  <c r="O238" i="6" s="1"/>
  <c r="W251" i="6"/>
  <c r="R268" i="6"/>
  <c r="X321" i="6"/>
  <c r="H443" i="6"/>
  <c r="W458" i="6"/>
  <c r="W471" i="6"/>
  <c r="G490" i="6"/>
  <c r="O490" i="6" s="1"/>
  <c r="G575" i="6"/>
  <c r="O575" i="6" s="1"/>
  <c r="G671" i="6"/>
  <c r="O671" i="6" s="1"/>
  <c r="G22" i="6"/>
  <c r="R69" i="6"/>
  <c r="G24" i="6" s="1"/>
  <c r="G144" i="6"/>
  <c r="O144" i="6" s="1"/>
  <c r="W377" i="6"/>
  <c r="H499" i="6"/>
  <c r="W505" i="6" s="1"/>
  <c r="X575" i="6"/>
  <c r="G659" i="6"/>
  <c r="O659" i="6" s="1"/>
  <c r="G661" i="6"/>
  <c r="O661" i="6" s="1"/>
  <c r="X703" i="6"/>
  <c r="R698" i="6"/>
  <c r="W754" i="6"/>
  <c r="X297" i="6"/>
  <c r="X587" i="6"/>
  <c r="W729" i="6"/>
  <c r="W745" i="6"/>
  <c r="R213" i="6"/>
  <c r="X333" i="6"/>
  <c r="W368" i="6"/>
  <c r="J430" i="6"/>
  <c r="P430" i="6" s="1"/>
  <c r="G553" i="6"/>
  <c r="O553" i="6" s="1"/>
  <c r="G565" i="6"/>
  <c r="O565" i="6" s="1"/>
  <c r="J671" i="6"/>
  <c r="P671" i="6" s="1"/>
  <c r="X683" i="6"/>
  <c r="G694" i="6"/>
  <c r="O694" i="6" s="1"/>
  <c r="J703" i="6"/>
  <c r="P703" i="6" s="1"/>
  <c r="L777" i="6"/>
  <c r="R362" i="6"/>
  <c r="G403" i="6"/>
  <c r="O403" i="6" s="1"/>
  <c r="W403" i="6"/>
  <c r="J413" i="6"/>
  <c r="P413" i="6" s="1"/>
  <c r="R474" i="6"/>
  <c r="G481" i="6"/>
  <c r="O481" i="6" s="1"/>
  <c r="W540" i="6"/>
  <c r="R533" i="6"/>
  <c r="R545" i="6"/>
  <c r="G599" i="6"/>
  <c r="O599" i="6" s="1"/>
  <c r="X623" i="6"/>
  <c r="G635" i="6"/>
  <c r="O635" i="6" s="1"/>
  <c r="R628" i="6"/>
  <c r="J659" i="6"/>
  <c r="P659" i="6" s="1"/>
  <c r="J729" i="6"/>
  <c r="P729" i="6" s="1"/>
  <c r="G731" i="6"/>
  <c r="O731" i="6" s="1"/>
  <c r="J745" i="6"/>
  <c r="P745" i="6" s="1"/>
  <c r="X565" i="6"/>
  <c r="X671" i="6"/>
  <c r="G719" i="6"/>
  <c r="O719" i="6" s="1"/>
  <c r="G745" i="6"/>
  <c r="O745" i="6" s="1"/>
  <c r="R515" i="6"/>
  <c r="R558" i="6"/>
  <c r="R664" i="6"/>
  <c r="R750" i="6"/>
  <c r="X647" i="6"/>
  <c r="R722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1" i="3"/>
  <c r="Y1" i="3"/>
  <c r="CY1" i="3"/>
  <c r="CZ1" i="3"/>
  <c r="DB1" i="3" s="1"/>
  <c r="DA1" i="3"/>
  <c r="DC1" i="3"/>
  <c r="A2" i="3"/>
  <c r="Y2" i="3"/>
  <c r="CY2" i="3"/>
  <c r="CZ2" i="3"/>
  <c r="DB2" i="3" s="1"/>
  <c r="DA2" i="3"/>
  <c r="DC2" i="3"/>
  <c r="A3" i="3"/>
  <c r="Y3" i="3"/>
  <c r="CY3" i="3"/>
  <c r="CZ3" i="3"/>
  <c r="DB3" i="3" s="1"/>
  <c r="DA3" i="3"/>
  <c r="DC3" i="3"/>
  <c r="A4" i="3"/>
  <c r="Y4" i="3"/>
  <c r="CY4" i="3"/>
  <c r="CZ4" i="3"/>
  <c r="DA4" i="3"/>
  <c r="DB4" i="3"/>
  <c r="DC4" i="3"/>
  <c r="A5" i="3"/>
  <c r="Y5" i="3"/>
  <c r="CY5" i="3"/>
  <c r="CZ5" i="3"/>
  <c r="DB5" i="3" s="1"/>
  <c r="DA5" i="3"/>
  <c r="DC5" i="3"/>
  <c r="A6" i="3"/>
  <c r="Y6" i="3"/>
  <c r="CY6" i="3"/>
  <c r="CZ6" i="3"/>
  <c r="DA6" i="3"/>
  <c r="DB6" i="3"/>
  <c r="DC6" i="3"/>
  <c r="A7" i="3"/>
  <c r="Y7" i="3"/>
  <c r="CY7" i="3"/>
  <c r="CZ7" i="3"/>
  <c r="DA7" i="3"/>
  <c r="DB7" i="3"/>
  <c r="DC7" i="3"/>
  <c r="A8" i="3"/>
  <c r="Y8" i="3"/>
  <c r="CY8" i="3"/>
  <c r="CZ8" i="3"/>
  <c r="DB8" i="3" s="1"/>
  <c r="DA8" i="3"/>
  <c r="DC8" i="3"/>
  <c r="A9" i="3"/>
  <c r="Y9" i="3"/>
  <c r="CY9" i="3"/>
  <c r="CZ9" i="3"/>
  <c r="DB9" i="3" s="1"/>
  <c r="DA9" i="3"/>
  <c r="DC9" i="3"/>
  <c r="A10" i="3"/>
  <c r="Y10" i="3"/>
  <c r="CY10" i="3"/>
  <c r="CZ10" i="3"/>
  <c r="DB10" i="3" s="1"/>
  <c r="DA10" i="3"/>
  <c r="DC10" i="3"/>
  <c r="A11" i="3"/>
  <c r="Y11" i="3"/>
  <c r="CY11" i="3"/>
  <c r="CZ11" i="3"/>
  <c r="DB11" i="3" s="1"/>
  <c r="DA11" i="3"/>
  <c r="DC11" i="3"/>
  <c r="A12" i="3"/>
  <c r="Y12" i="3"/>
  <c r="CY12" i="3"/>
  <c r="CZ12" i="3"/>
  <c r="DA12" i="3"/>
  <c r="DB12" i="3"/>
  <c r="DC12" i="3"/>
  <c r="A13" i="3"/>
  <c r="Y13" i="3"/>
  <c r="CY13" i="3"/>
  <c r="CZ13" i="3"/>
  <c r="DB13" i="3" s="1"/>
  <c r="DA13" i="3"/>
  <c r="DC13" i="3"/>
  <c r="A14" i="3"/>
  <c r="Y14" i="3"/>
  <c r="CY14" i="3"/>
  <c r="CZ14" i="3"/>
  <c r="DB14" i="3" s="1"/>
  <c r="DA14" i="3"/>
  <c r="DC14" i="3"/>
  <c r="A15" i="3"/>
  <c r="Y15" i="3"/>
  <c r="CY15" i="3"/>
  <c r="CZ15" i="3"/>
  <c r="DA15" i="3"/>
  <c r="DB15" i="3"/>
  <c r="DC15" i="3"/>
  <c r="A16" i="3"/>
  <c r="Y16" i="3"/>
  <c r="CY16" i="3"/>
  <c r="CZ16" i="3"/>
  <c r="DB16" i="3" s="1"/>
  <c r="DA16" i="3"/>
  <c r="DC16" i="3"/>
  <c r="A17" i="3"/>
  <c r="Y17" i="3"/>
  <c r="CY17" i="3"/>
  <c r="CZ17" i="3"/>
  <c r="DB17" i="3" s="1"/>
  <c r="DA17" i="3"/>
  <c r="DC17" i="3"/>
  <c r="A18" i="3"/>
  <c r="Y18" i="3"/>
  <c r="CY18" i="3"/>
  <c r="CZ18" i="3"/>
  <c r="DB18" i="3" s="1"/>
  <c r="DA18" i="3"/>
  <c r="DC18" i="3"/>
  <c r="A19" i="3"/>
  <c r="Y19" i="3"/>
  <c r="CY19" i="3"/>
  <c r="CZ19" i="3"/>
  <c r="DB19" i="3" s="1"/>
  <c r="DA19" i="3"/>
  <c r="DC19" i="3"/>
  <c r="A20" i="3"/>
  <c r="Y20" i="3"/>
  <c r="CY20" i="3"/>
  <c r="CZ20" i="3"/>
  <c r="DA20" i="3"/>
  <c r="DB20" i="3"/>
  <c r="DC20" i="3"/>
  <c r="A21" i="3"/>
  <c r="Y21" i="3"/>
  <c r="CY21" i="3"/>
  <c r="CZ21" i="3"/>
  <c r="DB21" i="3" s="1"/>
  <c r="DA21" i="3"/>
  <c r="DC21" i="3"/>
  <c r="A22" i="3"/>
  <c r="Y22" i="3"/>
  <c r="CY22" i="3"/>
  <c r="CZ22" i="3"/>
  <c r="DB22" i="3" s="1"/>
  <c r="DA22" i="3"/>
  <c r="DC22" i="3"/>
  <c r="A23" i="3"/>
  <c r="Y23" i="3"/>
  <c r="CY23" i="3"/>
  <c r="CZ23" i="3"/>
  <c r="DA23" i="3"/>
  <c r="DB23" i="3"/>
  <c r="DC23" i="3"/>
  <c r="A24" i="3"/>
  <c r="Y24" i="3"/>
  <c r="CX24" i="3" s="1"/>
  <c r="CY24" i="3"/>
  <c r="CZ24" i="3"/>
  <c r="DB24" i="3" s="1"/>
  <c r="DA24" i="3"/>
  <c r="DC24" i="3"/>
  <c r="A25" i="3"/>
  <c r="Y25" i="3"/>
  <c r="CX25" i="3" s="1"/>
  <c r="CY25" i="3"/>
  <c r="CZ25" i="3"/>
  <c r="DB25" i="3" s="1"/>
  <c r="DA25" i="3"/>
  <c r="DC25" i="3"/>
  <c r="A26" i="3"/>
  <c r="Y26" i="3"/>
  <c r="CY26" i="3"/>
  <c r="CZ26" i="3"/>
  <c r="DB26" i="3" s="1"/>
  <c r="DA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A28" i="3"/>
  <c r="DB28" i="3"/>
  <c r="DC28" i="3"/>
  <c r="A29" i="3"/>
  <c r="Y29" i="3"/>
  <c r="CY29" i="3"/>
  <c r="CZ29" i="3"/>
  <c r="DB29" i="3" s="1"/>
  <c r="DA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A31" i="3"/>
  <c r="DB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B35" i="3" s="1"/>
  <c r="DA35" i="3"/>
  <c r="DC35" i="3"/>
  <c r="A36" i="3"/>
  <c r="Y36" i="3"/>
  <c r="CY36" i="3"/>
  <c r="CZ36" i="3"/>
  <c r="DA36" i="3"/>
  <c r="DB36" i="3"/>
  <c r="DC36" i="3"/>
  <c r="A37" i="3"/>
  <c r="Y37" i="3"/>
  <c r="CY37" i="3"/>
  <c r="CZ37" i="3"/>
  <c r="DB37" i="3" s="1"/>
  <c r="DA37" i="3"/>
  <c r="DC37" i="3"/>
  <c r="A38" i="3"/>
  <c r="Y38" i="3"/>
  <c r="CY38" i="3"/>
  <c r="CZ38" i="3"/>
  <c r="DA38" i="3"/>
  <c r="DB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B40" i="3" s="1"/>
  <c r="DA40" i="3"/>
  <c r="DC40" i="3"/>
  <c r="A41" i="3"/>
  <c r="Y41" i="3"/>
  <c r="CY41" i="3"/>
  <c r="CZ41" i="3"/>
  <c r="DB41" i="3" s="1"/>
  <c r="DA41" i="3"/>
  <c r="DC41" i="3"/>
  <c r="A42" i="3"/>
  <c r="Y42" i="3"/>
  <c r="CX42" i="3"/>
  <c r="CY42" i="3"/>
  <c r="CZ42" i="3"/>
  <c r="DB42" i="3" s="1"/>
  <c r="DA42" i="3"/>
  <c r="DC42" i="3"/>
  <c r="DF42" i="3"/>
  <c r="DH42" i="3"/>
  <c r="A43" i="3"/>
  <c r="Y43" i="3"/>
  <c r="CX43" i="3"/>
  <c r="CY43" i="3"/>
  <c r="CZ43" i="3"/>
  <c r="DB43" i="3" s="1"/>
  <c r="DA43" i="3"/>
  <c r="DC43" i="3"/>
  <c r="DH43" i="3"/>
  <c r="A44" i="3"/>
  <c r="Y44" i="3"/>
  <c r="CX44" i="3"/>
  <c r="CY44" i="3"/>
  <c r="CZ44" i="3"/>
  <c r="DA44" i="3"/>
  <c r="DB44" i="3"/>
  <c r="DC44" i="3"/>
  <c r="DF44" i="3"/>
  <c r="DH44" i="3"/>
  <c r="A45" i="3"/>
  <c r="Y45" i="3"/>
  <c r="CY45" i="3"/>
  <c r="CZ45" i="3"/>
  <c r="DB45" i="3" s="1"/>
  <c r="DA45" i="3"/>
  <c r="DC45" i="3"/>
  <c r="A46" i="3"/>
  <c r="Y46" i="3"/>
  <c r="CY46" i="3"/>
  <c r="CZ46" i="3"/>
  <c r="DB46" i="3" s="1"/>
  <c r="DA46" i="3"/>
  <c r="DC46" i="3"/>
  <c r="A47" i="3"/>
  <c r="Y47" i="3"/>
  <c r="CY47" i="3"/>
  <c r="CZ47" i="3"/>
  <c r="DA47" i="3"/>
  <c r="DB47" i="3"/>
  <c r="DC47" i="3"/>
  <c r="A48" i="3"/>
  <c r="Y48" i="3"/>
  <c r="CY48" i="3"/>
  <c r="CZ48" i="3"/>
  <c r="DB48" i="3" s="1"/>
  <c r="DA48" i="3"/>
  <c r="DC48" i="3"/>
  <c r="A49" i="3"/>
  <c r="Y49" i="3"/>
  <c r="CY49" i="3"/>
  <c r="CZ49" i="3"/>
  <c r="DB49" i="3" s="1"/>
  <c r="DA49" i="3"/>
  <c r="DC49" i="3"/>
  <c r="A50" i="3"/>
  <c r="Y50" i="3"/>
  <c r="CY50" i="3"/>
  <c r="CZ50" i="3"/>
  <c r="DB50" i="3" s="1"/>
  <c r="DA50" i="3"/>
  <c r="DC50" i="3"/>
  <c r="A51" i="3"/>
  <c r="Y51" i="3"/>
  <c r="CY51" i="3"/>
  <c r="CZ51" i="3"/>
  <c r="DB51" i="3" s="1"/>
  <c r="DA51" i="3"/>
  <c r="DC51" i="3"/>
  <c r="A52" i="3"/>
  <c r="Y52" i="3"/>
  <c r="CY52" i="3"/>
  <c r="CZ52" i="3"/>
  <c r="DA52" i="3"/>
  <c r="DB52" i="3"/>
  <c r="DC52" i="3"/>
  <c r="A53" i="3"/>
  <c r="Y53" i="3"/>
  <c r="CY53" i="3"/>
  <c r="CZ53" i="3"/>
  <c r="DB53" i="3" s="1"/>
  <c r="DA53" i="3"/>
  <c r="DC53" i="3"/>
  <c r="A54" i="3"/>
  <c r="Y54" i="3"/>
  <c r="CY54" i="3"/>
  <c r="CZ54" i="3"/>
  <c r="DA54" i="3"/>
  <c r="DB54" i="3"/>
  <c r="DC54" i="3"/>
  <c r="A55" i="3"/>
  <c r="Y55" i="3"/>
  <c r="CY55" i="3"/>
  <c r="CZ55" i="3"/>
  <c r="DA55" i="3"/>
  <c r="DB55" i="3"/>
  <c r="DC55" i="3"/>
  <c r="A56" i="3"/>
  <c r="Y56" i="3"/>
  <c r="CY56" i="3"/>
  <c r="CZ56" i="3"/>
  <c r="DB56" i="3" s="1"/>
  <c r="DA56" i="3"/>
  <c r="DC56" i="3"/>
  <c r="A57" i="3"/>
  <c r="Y57" i="3"/>
  <c r="CY57" i="3"/>
  <c r="CZ57" i="3"/>
  <c r="DA57" i="3"/>
  <c r="DB57" i="3"/>
  <c r="DC57" i="3"/>
  <c r="A58" i="3"/>
  <c r="Y58" i="3"/>
  <c r="CY58" i="3"/>
  <c r="CZ58" i="3"/>
  <c r="DB58" i="3" s="1"/>
  <c r="DA58" i="3"/>
  <c r="DC58" i="3"/>
  <c r="A59" i="3"/>
  <c r="Y59" i="3"/>
  <c r="CY59" i="3"/>
  <c r="CZ59" i="3"/>
  <c r="DB59" i="3" s="1"/>
  <c r="DA59" i="3"/>
  <c r="DC59" i="3"/>
  <c r="A60" i="3"/>
  <c r="Y60" i="3"/>
  <c r="CY60" i="3"/>
  <c r="CZ60" i="3"/>
  <c r="DB60" i="3" s="1"/>
  <c r="DA60" i="3"/>
  <c r="DC60" i="3"/>
  <c r="A61" i="3"/>
  <c r="Y61" i="3"/>
  <c r="CY61" i="3"/>
  <c r="CZ61" i="3"/>
  <c r="DB61" i="3" s="1"/>
  <c r="DA61" i="3"/>
  <c r="DC61" i="3"/>
  <c r="A62" i="3"/>
  <c r="Y62" i="3"/>
  <c r="CY62" i="3"/>
  <c r="CZ62" i="3"/>
  <c r="DA62" i="3"/>
  <c r="DB62" i="3"/>
  <c r="DC62" i="3"/>
  <c r="A63" i="3"/>
  <c r="Y63" i="3"/>
  <c r="CY63" i="3"/>
  <c r="CZ63" i="3"/>
  <c r="DA63" i="3"/>
  <c r="DB63" i="3"/>
  <c r="DC63" i="3"/>
  <c r="A64" i="3"/>
  <c r="Y64" i="3"/>
  <c r="CY64" i="3"/>
  <c r="CZ64" i="3"/>
  <c r="DA64" i="3"/>
  <c r="DB64" i="3"/>
  <c r="DC64" i="3"/>
  <c r="A65" i="3"/>
  <c r="Y65" i="3"/>
  <c r="CY65" i="3"/>
  <c r="CZ65" i="3"/>
  <c r="DB65" i="3" s="1"/>
  <c r="DA65" i="3"/>
  <c r="DC65" i="3"/>
  <c r="A66" i="3"/>
  <c r="Y66" i="3"/>
  <c r="CY66" i="3"/>
  <c r="CZ66" i="3"/>
  <c r="DB66" i="3" s="1"/>
  <c r="DA66" i="3"/>
  <c r="DC66" i="3"/>
  <c r="A67" i="3"/>
  <c r="Y67" i="3"/>
  <c r="CY67" i="3"/>
  <c r="CZ67" i="3"/>
  <c r="DB67" i="3" s="1"/>
  <c r="DA67" i="3"/>
  <c r="DC67" i="3"/>
  <c r="A68" i="3"/>
  <c r="Y68" i="3"/>
  <c r="CY68" i="3"/>
  <c r="CZ68" i="3"/>
  <c r="DA68" i="3"/>
  <c r="DB68" i="3"/>
  <c r="DC68" i="3"/>
  <c r="A69" i="3"/>
  <c r="Y69" i="3"/>
  <c r="CY69" i="3"/>
  <c r="CZ69" i="3"/>
  <c r="DB69" i="3" s="1"/>
  <c r="DA69" i="3"/>
  <c r="DC69" i="3"/>
  <c r="A70" i="3"/>
  <c r="Y70" i="3"/>
  <c r="CY70" i="3"/>
  <c r="CZ70" i="3"/>
  <c r="DB70" i="3" s="1"/>
  <c r="DA70" i="3"/>
  <c r="DC70" i="3"/>
  <c r="A71" i="3"/>
  <c r="Y71" i="3"/>
  <c r="CY71" i="3"/>
  <c r="CZ71" i="3"/>
  <c r="DA71" i="3"/>
  <c r="DB71" i="3"/>
  <c r="DC71" i="3"/>
  <c r="A72" i="3"/>
  <c r="Y72" i="3"/>
  <c r="CY72" i="3"/>
  <c r="CZ72" i="3"/>
  <c r="DA72" i="3"/>
  <c r="DB72" i="3"/>
  <c r="DC72" i="3"/>
  <c r="A73" i="3"/>
  <c r="Y73" i="3"/>
  <c r="CY73" i="3"/>
  <c r="CZ73" i="3"/>
  <c r="DA73" i="3"/>
  <c r="DB73" i="3"/>
  <c r="DC73" i="3"/>
  <c r="A74" i="3"/>
  <c r="Y74" i="3"/>
  <c r="CY74" i="3"/>
  <c r="CZ74" i="3"/>
  <c r="DA74" i="3"/>
  <c r="DB74" i="3"/>
  <c r="DC74" i="3"/>
  <c r="A75" i="3"/>
  <c r="Y75" i="3"/>
  <c r="CY75" i="3"/>
  <c r="CZ75" i="3"/>
  <c r="DA75" i="3"/>
  <c r="DB75" i="3"/>
  <c r="DC75" i="3"/>
  <c r="A76" i="3"/>
  <c r="Y76" i="3"/>
  <c r="CY76" i="3"/>
  <c r="CZ76" i="3"/>
  <c r="DA76" i="3"/>
  <c r="DB76" i="3"/>
  <c r="DC76" i="3"/>
  <c r="A77" i="3"/>
  <c r="Y77" i="3"/>
  <c r="CY77" i="3"/>
  <c r="CZ77" i="3"/>
  <c r="DB77" i="3" s="1"/>
  <c r="DA77" i="3"/>
  <c r="DC77" i="3"/>
  <c r="A78" i="3"/>
  <c r="Y78" i="3"/>
  <c r="CY78" i="3"/>
  <c r="CZ78" i="3"/>
  <c r="DA78" i="3"/>
  <c r="DB78" i="3"/>
  <c r="DC78" i="3"/>
  <c r="A79" i="3"/>
  <c r="Y79" i="3"/>
  <c r="CY79" i="3"/>
  <c r="CZ79" i="3"/>
  <c r="DA79" i="3"/>
  <c r="DB79" i="3"/>
  <c r="DC79" i="3"/>
  <c r="A80" i="3"/>
  <c r="Y80" i="3"/>
  <c r="CY80" i="3"/>
  <c r="CZ80" i="3"/>
  <c r="DB80" i="3" s="1"/>
  <c r="DA80" i="3"/>
  <c r="DC80" i="3"/>
  <c r="A81" i="3"/>
  <c r="Y81" i="3"/>
  <c r="CY81" i="3"/>
  <c r="CZ81" i="3"/>
  <c r="DA81" i="3"/>
  <c r="DB81" i="3"/>
  <c r="DC81" i="3"/>
  <c r="A82" i="3"/>
  <c r="Y82" i="3"/>
  <c r="CY82" i="3"/>
  <c r="CZ82" i="3"/>
  <c r="DB82" i="3" s="1"/>
  <c r="DA82" i="3"/>
  <c r="DC82" i="3"/>
  <c r="A83" i="3"/>
  <c r="Y83" i="3"/>
  <c r="CY83" i="3"/>
  <c r="CZ83" i="3"/>
  <c r="DB83" i="3" s="1"/>
  <c r="DA83" i="3"/>
  <c r="DC83" i="3"/>
  <c r="A84" i="3"/>
  <c r="Y84" i="3"/>
  <c r="CY84" i="3"/>
  <c r="CZ84" i="3"/>
  <c r="DB84" i="3" s="1"/>
  <c r="DA84" i="3"/>
  <c r="DC84" i="3"/>
  <c r="A85" i="3"/>
  <c r="Y85" i="3"/>
  <c r="CY85" i="3"/>
  <c r="CZ85" i="3"/>
  <c r="DB85" i="3" s="1"/>
  <c r="DA85" i="3"/>
  <c r="DC85" i="3"/>
  <c r="A86" i="3"/>
  <c r="Y86" i="3"/>
  <c r="CY86" i="3"/>
  <c r="CZ86" i="3"/>
  <c r="DB86" i="3" s="1"/>
  <c r="DA86" i="3"/>
  <c r="DC86" i="3"/>
  <c r="A87" i="3"/>
  <c r="Y87" i="3"/>
  <c r="CY87" i="3"/>
  <c r="CZ87" i="3"/>
  <c r="DA87" i="3"/>
  <c r="DB87" i="3"/>
  <c r="DC87" i="3"/>
  <c r="A88" i="3"/>
  <c r="Y88" i="3"/>
  <c r="CY88" i="3"/>
  <c r="CZ88" i="3"/>
  <c r="DA88" i="3"/>
  <c r="DB88" i="3"/>
  <c r="DC88" i="3"/>
  <c r="A89" i="3"/>
  <c r="Y89" i="3"/>
  <c r="CY89" i="3"/>
  <c r="CZ89" i="3"/>
  <c r="DB89" i="3" s="1"/>
  <c r="DA89" i="3"/>
  <c r="DC89" i="3"/>
  <c r="A90" i="3"/>
  <c r="Y90" i="3"/>
  <c r="CY90" i="3"/>
  <c r="CZ90" i="3"/>
  <c r="DB90" i="3" s="1"/>
  <c r="DA90" i="3"/>
  <c r="DC90" i="3"/>
  <c r="A91" i="3"/>
  <c r="Y91" i="3"/>
  <c r="CY91" i="3"/>
  <c r="CZ91" i="3"/>
  <c r="DA91" i="3"/>
  <c r="DB91" i="3"/>
  <c r="DC91" i="3"/>
  <c r="A92" i="3"/>
  <c r="Y92" i="3"/>
  <c r="CY92" i="3"/>
  <c r="CZ92" i="3"/>
  <c r="DB92" i="3" s="1"/>
  <c r="DA92" i="3"/>
  <c r="DC92" i="3"/>
  <c r="A93" i="3"/>
  <c r="Y93" i="3"/>
  <c r="CY93" i="3"/>
  <c r="CZ93" i="3"/>
  <c r="DB93" i="3" s="1"/>
  <c r="DA93" i="3"/>
  <c r="DC93" i="3"/>
  <c r="A94" i="3"/>
  <c r="Y94" i="3"/>
  <c r="CY94" i="3"/>
  <c r="CZ94" i="3"/>
  <c r="DB94" i="3" s="1"/>
  <c r="DA94" i="3"/>
  <c r="DC94" i="3"/>
  <c r="A95" i="3"/>
  <c r="Y95" i="3"/>
  <c r="CY95" i="3"/>
  <c r="CZ95" i="3"/>
  <c r="DA95" i="3"/>
  <c r="DB95" i="3"/>
  <c r="DC95" i="3"/>
  <c r="A96" i="3"/>
  <c r="Y96" i="3"/>
  <c r="CY96" i="3"/>
  <c r="CZ96" i="3"/>
  <c r="DB96" i="3" s="1"/>
  <c r="DA96" i="3"/>
  <c r="DC96" i="3"/>
  <c r="A97" i="3"/>
  <c r="Y97" i="3"/>
  <c r="CY97" i="3"/>
  <c r="CZ97" i="3"/>
  <c r="DB97" i="3" s="1"/>
  <c r="DA97" i="3"/>
  <c r="DC97" i="3"/>
  <c r="A98" i="3"/>
  <c r="Y98" i="3"/>
  <c r="CY98" i="3"/>
  <c r="CZ98" i="3"/>
  <c r="DA98" i="3"/>
  <c r="DB98" i="3"/>
  <c r="DC98" i="3"/>
  <c r="A99" i="3"/>
  <c r="Y99" i="3"/>
  <c r="CY99" i="3"/>
  <c r="CZ99" i="3"/>
  <c r="DB99" i="3" s="1"/>
  <c r="DA99" i="3"/>
  <c r="DC99" i="3"/>
  <c r="A100" i="3"/>
  <c r="Y100" i="3"/>
  <c r="CY100" i="3"/>
  <c r="CZ100" i="3"/>
  <c r="DB100" i="3" s="1"/>
  <c r="DA100" i="3"/>
  <c r="DC100" i="3"/>
  <c r="A101" i="3"/>
  <c r="Y101" i="3"/>
  <c r="CY101" i="3"/>
  <c r="CZ101" i="3"/>
  <c r="DB101" i="3" s="1"/>
  <c r="DA101" i="3"/>
  <c r="DC101" i="3"/>
  <c r="A102" i="3"/>
  <c r="Y102" i="3"/>
  <c r="CY102" i="3"/>
  <c r="CZ102" i="3"/>
  <c r="DA102" i="3"/>
  <c r="DB102" i="3"/>
  <c r="DC102" i="3"/>
  <c r="A103" i="3"/>
  <c r="Y103" i="3"/>
  <c r="CY103" i="3"/>
  <c r="CZ103" i="3"/>
  <c r="DA103" i="3"/>
  <c r="DB103" i="3"/>
  <c r="DC103" i="3"/>
  <c r="A104" i="3"/>
  <c r="Y104" i="3"/>
  <c r="CY104" i="3"/>
  <c r="CZ104" i="3"/>
  <c r="DB104" i="3" s="1"/>
  <c r="DA104" i="3"/>
  <c r="DC104" i="3"/>
  <c r="A105" i="3"/>
  <c r="Y105" i="3"/>
  <c r="CY105" i="3"/>
  <c r="CZ105" i="3"/>
  <c r="DB105" i="3" s="1"/>
  <c r="DA105" i="3"/>
  <c r="DC105" i="3"/>
  <c r="A106" i="3"/>
  <c r="Y106" i="3"/>
  <c r="CY106" i="3"/>
  <c r="CZ106" i="3"/>
  <c r="DB106" i="3" s="1"/>
  <c r="DA106" i="3"/>
  <c r="DC106" i="3"/>
  <c r="A107" i="3"/>
  <c r="Y107" i="3"/>
  <c r="CY107" i="3"/>
  <c r="CZ107" i="3"/>
  <c r="DB107" i="3" s="1"/>
  <c r="DA107" i="3"/>
  <c r="DC107" i="3"/>
  <c r="A108" i="3"/>
  <c r="Y108" i="3"/>
  <c r="CY108" i="3"/>
  <c r="CZ108" i="3"/>
  <c r="DB108" i="3" s="1"/>
  <c r="DA108" i="3"/>
  <c r="DC108" i="3"/>
  <c r="A109" i="3"/>
  <c r="Y109" i="3"/>
  <c r="CY109" i="3"/>
  <c r="CZ109" i="3"/>
  <c r="DB109" i="3" s="1"/>
  <c r="DA109" i="3"/>
  <c r="DC109" i="3"/>
  <c r="A110" i="3"/>
  <c r="Y110" i="3"/>
  <c r="CY110" i="3"/>
  <c r="CZ110" i="3"/>
  <c r="DA110" i="3"/>
  <c r="DB110" i="3"/>
  <c r="DC110" i="3"/>
  <c r="A111" i="3"/>
  <c r="Y111" i="3"/>
  <c r="CY111" i="3"/>
  <c r="CZ111" i="3"/>
  <c r="DA111" i="3"/>
  <c r="DB111" i="3"/>
  <c r="DC111" i="3"/>
  <c r="A112" i="3"/>
  <c r="Y112" i="3"/>
  <c r="CY112" i="3"/>
  <c r="CZ112" i="3"/>
  <c r="DA112" i="3"/>
  <c r="DB112" i="3"/>
  <c r="DC112" i="3"/>
  <c r="A113" i="3"/>
  <c r="Y113" i="3"/>
  <c r="CY113" i="3"/>
  <c r="CZ113" i="3"/>
  <c r="DA113" i="3"/>
  <c r="DB113" i="3"/>
  <c r="DC113" i="3"/>
  <c r="A114" i="3"/>
  <c r="Y114" i="3"/>
  <c r="CY114" i="3"/>
  <c r="CZ114" i="3"/>
  <c r="DA114" i="3"/>
  <c r="DB114" i="3"/>
  <c r="DC114" i="3"/>
  <c r="A115" i="3"/>
  <c r="Y115" i="3"/>
  <c r="CY115" i="3"/>
  <c r="CZ115" i="3"/>
  <c r="DA115" i="3"/>
  <c r="DB115" i="3"/>
  <c r="DC115" i="3"/>
  <c r="A116" i="3"/>
  <c r="Y116" i="3"/>
  <c r="CY116" i="3"/>
  <c r="CZ116" i="3"/>
  <c r="DB116" i="3" s="1"/>
  <c r="DA116" i="3"/>
  <c r="DC116" i="3"/>
  <c r="A117" i="3"/>
  <c r="Y117" i="3"/>
  <c r="CY117" i="3"/>
  <c r="CZ117" i="3"/>
  <c r="DA117" i="3"/>
  <c r="DB117" i="3"/>
  <c r="DC117" i="3"/>
  <c r="A118" i="3"/>
  <c r="Y118" i="3"/>
  <c r="CY118" i="3"/>
  <c r="CZ118" i="3"/>
  <c r="DA118" i="3"/>
  <c r="DB118" i="3"/>
  <c r="DC118" i="3"/>
  <c r="A119" i="3"/>
  <c r="Y119" i="3"/>
  <c r="CY119" i="3"/>
  <c r="CZ119" i="3"/>
  <c r="DA119" i="3"/>
  <c r="DB119" i="3"/>
  <c r="DC119" i="3"/>
  <c r="A120" i="3"/>
  <c r="Y120" i="3"/>
  <c r="CY120" i="3"/>
  <c r="CZ120" i="3"/>
  <c r="DB120" i="3" s="1"/>
  <c r="DA120" i="3"/>
  <c r="DC120" i="3"/>
  <c r="A121" i="3"/>
  <c r="Y121" i="3"/>
  <c r="CY121" i="3"/>
  <c r="CZ121" i="3"/>
  <c r="DA121" i="3"/>
  <c r="DB121" i="3"/>
  <c r="DC121" i="3"/>
  <c r="A122" i="3"/>
  <c r="Y122" i="3"/>
  <c r="CY122" i="3"/>
  <c r="CZ122" i="3"/>
  <c r="DA122" i="3"/>
  <c r="DB122" i="3"/>
  <c r="DC122" i="3"/>
  <c r="A123" i="3"/>
  <c r="Y123" i="3"/>
  <c r="CY123" i="3"/>
  <c r="CZ123" i="3"/>
  <c r="DA123" i="3"/>
  <c r="DB123" i="3"/>
  <c r="DC123" i="3"/>
  <c r="A124" i="3"/>
  <c r="Y124" i="3"/>
  <c r="CY124" i="3"/>
  <c r="CZ124" i="3"/>
  <c r="DB124" i="3" s="1"/>
  <c r="DA124" i="3"/>
  <c r="DC124" i="3"/>
  <c r="A125" i="3"/>
  <c r="Y125" i="3"/>
  <c r="CY125" i="3"/>
  <c r="CZ125" i="3"/>
  <c r="DA125" i="3"/>
  <c r="DB125" i="3"/>
  <c r="DC125" i="3"/>
  <c r="A126" i="3"/>
  <c r="Y126" i="3"/>
  <c r="CY126" i="3"/>
  <c r="CZ126" i="3"/>
  <c r="DA126" i="3"/>
  <c r="DB126" i="3"/>
  <c r="DC126" i="3"/>
  <c r="A127" i="3"/>
  <c r="Y127" i="3"/>
  <c r="CY127" i="3"/>
  <c r="CZ127" i="3"/>
  <c r="DA127" i="3"/>
  <c r="DB127" i="3"/>
  <c r="DC127" i="3"/>
  <c r="A128" i="3"/>
  <c r="Y128" i="3"/>
  <c r="CY128" i="3"/>
  <c r="CZ128" i="3"/>
  <c r="DB128" i="3" s="1"/>
  <c r="DA128" i="3"/>
  <c r="DC128" i="3"/>
  <c r="A129" i="3"/>
  <c r="Y129" i="3"/>
  <c r="CY129" i="3"/>
  <c r="CZ129" i="3"/>
  <c r="DA129" i="3"/>
  <c r="DB129" i="3"/>
  <c r="DC129" i="3"/>
  <c r="A130" i="3"/>
  <c r="Y130" i="3"/>
  <c r="CY130" i="3"/>
  <c r="CZ130" i="3"/>
  <c r="DA130" i="3"/>
  <c r="DB130" i="3"/>
  <c r="DC130" i="3"/>
  <c r="A131" i="3"/>
  <c r="Y131" i="3"/>
  <c r="CY131" i="3"/>
  <c r="CZ131" i="3"/>
  <c r="DB131" i="3" s="1"/>
  <c r="DA131" i="3"/>
  <c r="DC131" i="3"/>
  <c r="A132" i="3"/>
  <c r="Y132" i="3"/>
  <c r="CY132" i="3"/>
  <c r="CZ132" i="3"/>
  <c r="DB132" i="3" s="1"/>
  <c r="DA132" i="3"/>
  <c r="DC132" i="3"/>
  <c r="A133" i="3"/>
  <c r="Y133" i="3"/>
  <c r="CY133" i="3"/>
  <c r="CZ133" i="3"/>
  <c r="DA133" i="3"/>
  <c r="DB133" i="3"/>
  <c r="DC133" i="3"/>
  <c r="A134" i="3"/>
  <c r="Y134" i="3"/>
  <c r="CY134" i="3"/>
  <c r="CZ134" i="3"/>
  <c r="DA134" i="3"/>
  <c r="DB134" i="3"/>
  <c r="DC134" i="3"/>
  <c r="A135" i="3"/>
  <c r="Y135" i="3"/>
  <c r="CY135" i="3"/>
  <c r="CZ135" i="3"/>
  <c r="DB135" i="3" s="1"/>
  <c r="DA135" i="3"/>
  <c r="DC135" i="3"/>
  <c r="A136" i="3"/>
  <c r="Y136" i="3"/>
  <c r="CY136" i="3"/>
  <c r="CZ136" i="3"/>
  <c r="DA136" i="3"/>
  <c r="DB136" i="3"/>
  <c r="DC136" i="3"/>
  <c r="A137" i="3"/>
  <c r="Y137" i="3"/>
  <c r="CY137" i="3"/>
  <c r="CZ137" i="3"/>
  <c r="DA137" i="3"/>
  <c r="DB137" i="3"/>
  <c r="DC137" i="3"/>
  <c r="A138" i="3"/>
  <c r="Y138" i="3"/>
  <c r="CY138" i="3"/>
  <c r="CZ138" i="3"/>
  <c r="DB138" i="3" s="1"/>
  <c r="DA138" i="3"/>
  <c r="DC138" i="3"/>
  <c r="A139" i="3"/>
  <c r="Y139" i="3"/>
  <c r="CY139" i="3"/>
  <c r="CZ139" i="3"/>
  <c r="DB139" i="3" s="1"/>
  <c r="DA139" i="3"/>
  <c r="DC139" i="3"/>
  <c r="A140" i="3"/>
  <c r="Y140" i="3"/>
  <c r="CY140" i="3"/>
  <c r="CZ140" i="3"/>
  <c r="DA140" i="3"/>
  <c r="DB140" i="3"/>
  <c r="DC140" i="3"/>
  <c r="A141" i="3"/>
  <c r="Y141" i="3"/>
  <c r="CY141" i="3"/>
  <c r="CZ141" i="3"/>
  <c r="DA141" i="3"/>
  <c r="DB141" i="3"/>
  <c r="DC141" i="3"/>
  <c r="A142" i="3"/>
  <c r="Y142" i="3"/>
  <c r="CY142" i="3"/>
  <c r="CZ142" i="3"/>
  <c r="DB142" i="3" s="1"/>
  <c r="DA142" i="3"/>
  <c r="DC142" i="3"/>
  <c r="A143" i="3"/>
  <c r="Y143" i="3"/>
  <c r="CY143" i="3"/>
  <c r="CZ143" i="3"/>
  <c r="DB143" i="3" s="1"/>
  <c r="DA143" i="3"/>
  <c r="DC143" i="3"/>
  <c r="A144" i="3"/>
  <c r="Y144" i="3"/>
  <c r="CY144" i="3"/>
  <c r="CZ144" i="3"/>
  <c r="DB144" i="3" s="1"/>
  <c r="DA144" i="3"/>
  <c r="DC144" i="3"/>
  <c r="A145" i="3"/>
  <c r="Y145" i="3"/>
  <c r="CY145" i="3"/>
  <c r="CZ145" i="3"/>
  <c r="DB145" i="3" s="1"/>
  <c r="DA145" i="3"/>
  <c r="DC145" i="3"/>
  <c r="A146" i="3"/>
  <c r="Y146" i="3"/>
  <c r="CY146" i="3"/>
  <c r="CZ146" i="3"/>
  <c r="DB146" i="3" s="1"/>
  <c r="DA146" i="3"/>
  <c r="DC146" i="3"/>
  <c r="A147" i="3"/>
  <c r="Y147" i="3"/>
  <c r="CY147" i="3"/>
  <c r="CZ147" i="3"/>
  <c r="DB147" i="3" s="1"/>
  <c r="DA147" i="3"/>
  <c r="DC147" i="3"/>
  <c r="A148" i="3"/>
  <c r="Y148" i="3"/>
  <c r="CY148" i="3"/>
  <c r="CZ148" i="3"/>
  <c r="DA148" i="3"/>
  <c r="DB148" i="3"/>
  <c r="DC148" i="3"/>
  <c r="A149" i="3"/>
  <c r="Y149" i="3"/>
  <c r="CY149" i="3"/>
  <c r="CZ149" i="3"/>
  <c r="DA149" i="3"/>
  <c r="DB149" i="3"/>
  <c r="DC149" i="3"/>
  <c r="A150" i="3"/>
  <c r="Y150" i="3"/>
  <c r="CY150" i="3"/>
  <c r="CZ150" i="3"/>
  <c r="DA150" i="3"/>
  <c r="DB150" i="3"/>
  <c r="DC150" i="3"/>
  <c r="A151" i="3"/>
  <c r="Y151" i="3"/>
  <c r="CY151" i="3"/>
  <c r="CZ151" i="3"/>
  <c r="DA151" i="3"/>
  <c r="DB151" i="3"/>
  <c r="DC151" i="3"/>
  <c r="A152" i="3"/>
  <c r="Y152" i="3"/>
  <c r="CY152" i="3"/>
  <c r="CZ152" i="3"/>
  <c r="DB152" i="3" s="1"/>
  <c r="DA152" i="3"/>
  <c r="DC152" i="3"/>
  <c r="A153" i="3"/>
  <c r="Y153" i="3"/>
  <c r="CY153" i="3"/>
  <c r="CZ153" i="3"/>
  <c r="DB153" i="3" s="1"/>
  <c r="DA153" i="3"/>
  <c r="DC153" i="3"/>
  <c r="A154" i="3"/>
  <c r="Y154" i="3"/>
  <c r="CY154" i="3"/>
  <c r="CZ154" i="3"/>
  <c r="DB154" i="3" s="1"/>
  <c r="DA154" i="3"/>
  <c r="DC154" i="3"/>
  <c r="A155" i="3"/>
  <c r="Y155" i="3"/>
  <c r="CY155" i="3"/>
  <c r="CZ155" i="3"/>
  <c r="DB155" i="3" s="1"/>
  <c r="DA155" i="3"/>
  <c r="DC155" i="3"/>
  <c r="A156" i="3"/>
  <c r="Y156" i="3"/>
  <c r="CY156" i="3"/>
  <c r="CZ156" i="3"/>
  <c r="DA156" i="3"/>
  <c r="DB156" i="3"/>
  <c r="DC156" i="3"/>
  <c r="A157" i="3"/>
  <c r="Y157" i="3"/>
  <c r="CY157" i="3"/>
  <c r="CZ157" i="3"/>
  <c r="DB157" i="3" s="1"/>
  <c r="DA157" i="3"/>
  <c r="DC157" i="3"/>
  <c r="A158" i="3"/>
  <c r="Y158" i="3"/>
  <c r="CY158" i="3"/>
  <c r="CZ158" i="3"/>
  <c r="DB158" i="3" s="1"/>
  <c r="DA158" i="3"/>
  <c r="DC158" i="3"/>
  <c r="A159" i="3"/>
  <c r="Y159" i="3"/>
  <c r="CY159" i="3"/>
  <c r="CZ159" i="3"/>
  <c r="DB159" i="3" s="1"/>
  <c r="DA159" i="3"/>
  <c r="DC159" i="3"/>
  <c r="A160" i="3"/>
  <c r="Y160" i="3"/>
  <c r="CY160" i="3"/>
  <c r="CZ160" i="3"/>
  <c r="DA160" i="3"/>
  <c r="DB160" i="3"/>
  <c r="DC160" i="3"/>
  <c r="A161" i="3"/>
  <c r="Y161" i="3"/>
  <c r="CY161" i="3"/>
  <c r="CZ161" i="3"/>
  <c r="DB161" i="3" s="1"/>
  <c r="DA161" i="3"/>
  <c r="DC161" i="3"/>
  <c r="A162" i="3"/>
  <c r="Y162" i="3"/>
  <c r="CY162" i="3"/>
  <c r="CZ162" i="3"/>
  <c r="DB162" i="3" s="1"/>
  <c r="DA162" i="3"/>
  <c r="DC162" i="3"/>
  <c r="A163" i="3"/>
  <c r="Y163" i="3"/>
  <c r="CY163" i="3"/>
  <c r="CZ163" i="3"/>
  <c r="DB163" i="3" s="1"/>
  <c r="DA163" i="3"/>
  <c r="DC163" i="3"/>
  <c r="A164" i="3"/>
  <c r="Y164" i="3"/>
  <c r="CY164" i="3"/>
  <c r="CZ164" i="3"/>
  <c r="DA164" i="3"/>
  <c r="DB164" i="3"/>
  <c r="DC164" i="3"/>
  <c r="A165" i="3"/>
  <c r="Y165" i="3"/>
  <c r="CY165" i="3"/>
  <c r="CZ165" i="3"/>
  <c r="DB165" i="3" s="1"/>
  <c r="DA165" i="3"/>
  <c r="DC165" i="3"/>
  <c r="A166" i="3"/>
  <c r="Y166" i="3"/>
  <c r="CY166" i="3"/>
  <c r="CZ166" i="3"/>
  <c r="DA166" i="3"/>
  <c r="DB166" i="3"/>
  <c r="DC166" i="3"/>
  <c r="A167" i="3"/>
  <c r="Y167" i="3"/>
  <c r="CY167" i="3"/>
  <c r="CZ167" i="3"/>
  <c r="DB167" i="3" s="1"/>
  <c r="DA167" i="3"/>
  <c r="DC167" i="3"/>
  <c r="A168" i="3"/>
  <c r="Y168" i="3"/>
  <c r="CY168" i="3"/>
  <c r="CZ168" i="3"/>
  <c r="DA168" i="3"/>
  <c r="DB168" i="3"/>
  <c r="DC168" i="3"/>
  <c r="A169" i="3"/>
  <c r="Y169" i="3"/>
  <c r="CY169" i="3"/>
  <c r="CZ169" i="3"/>
  <c r="DA169" i="3"/>
  <c r="DB169" i="3"/>
  <c r="DC169" i="3"/>
  <c r="A170" i="3"/>
  <c r="Y170" i="3"/>
  <c r="CY170" i="3"/>
  <c r="CZ170" i="3"/>
  <c r="DB170" i="3" s="1"/>
  <c r="DA170" i="3"/>
  <c r="DC170" i="3"/>
  <c r="A171" i="3"/>
  <c r="Y171" i="3"/>
  <c r="CY171" i="3"/>
  <c r="CZ171" i="3"/>
  <c r="DB171" i="3" s="1"/>
  <c r="DA171" i="3"/>
  <c r="DC171" i="3"/>
  <c r="A172" i="3"/>
  <c r="Y172" i="3"/>
  <c r="CY172" i="3"/>
  <c r="CZ172" i="3"/>
  <c r="DA172" i="3"/>
  <c r="DB172" i="3"/>
  <c r="DC172" i="3"/>
  <c r="A173" i="3"/>
  <c r="Y173" i="3"/>
  <c r="CY173" i="3"/>
  <c r="CZ173" i="3"/>
  <c r="DB173" i="3" s="1"/>
  <c r="DA173" i="3"/>
  <c r="DC173" i="3"/>
  <c r="A174" i="3"/>
  <c r="Y174" i="3"/>
  <c r="CY174" i="3"/>
  <c r="CZ174" i="3"/>
  <c r="DA174" i="3"/>
  <c r="DB174" i="3"/>
  <c r="DC174" i="3"/>
  <c r="A175" i="3"/>
  <c r="Y175" i="3"/>
  <c r="CY175" i="3"/>
  <c r="CZ175" i="3"/>
  <c r="DB175" i="3" s="1"/>
  <c r="DA175" i="3"/>
  <c r="DC175" i="3"/>
  <c r="A176" i="3"/>
  <c r="Y176" i="3"/>
  <c r="CY176" i="3"/>
  <c r="CZ176" i="3"/>
  <c r="DB176" i="3" s="1"/>
  <c r="DA176" i="3"/>
  <c r="DC176" i="3"/>
  <c r="A177" i="3"/>
  <c r="Y177" i="3"/>
  <c r="CY177" i="3"/>
  <c r="CZ177" i="3"/>
  <c r="DA177" i="3"/>
  <c r="DB177" i="3"/>
  <c r="DC177" i="3"/>
  <c r="A178" i="3"/>
  <c r="Y178" i="3"/>
  <c r="CY178" i="3"/>
  <c r="CZ178" i="3"/>
  <c r="DB178" i="3" s="1"/>
  <c r="DA178" i="3"/>
  <c r="DC178" i="3"/>
  <c r="A179" i="3"/>
  <c r="Y179" i="3"/>
  <c r="CY179" i="3"/>
  <c r="CZ179" i="3"/>
  <c r="DA179" i="3"/>
  <c r="DB179" i="3"/>
  <c r="DC179" i="3"/>
  <c r="A180" i="3"/>
  <c r="Y180" i="3"/>
  <c r="CY180" i="3"/>
  <c r="CZ180" i="3"/>
  <c r="DA180" i="3"/>
  <c r="DB180" i="3"/>
  <c r="DC180" i="3"/>
  <c r="A181" i="3"/>
  <c r="Y181" i="3"/>
  <c r="CY181" i="3"/>
  <c r="CZ181" i="3"/>
  <c r="DB181" i="3" s="1"/>
  <c r="DA181" i="3"/>
  <c r="DC181" i="3"/>
  <c r="A182" i="3"/>
  <c r="Y182" i="3"/>
  <c r="CY182" i="3"/>
  <c r="CZ182" i="3"/>
  <c r="DA182" i="3"/>
  <c r="DB182" i="3"/>
  <c r="DC182" i="3"/>
  <c r="A183" i="3"/>
  <c r="Y183" i="3"/>
  <c r="CY183" i="3"/>
  <c r="CZ183" i="3"/>
  <c r="DB183" i="3" s="1"/>
  <c r="DA183" i="3"/>
  <c r="DC183" i="3"/>
  <c r="A184" i="3"/>
  <c r="Y184" i="3"/>
  <c r="CY184" i="3"/>
  <c r="CZ184" i="3"/>
  <c r="DB184" i="3" s="1"/>
  <c r="DA184" i="3"/>
  <c r="DC184" i="3"/>
  <c r="A185" i="3"/>
  <c r="Y185" i="3"/>
  <c r="CY185" i="3"/>
  <c r="CZ185" i="3"/>
  <c r="DB185" i="3" s="1"/>
  <c r="DA185" i="3"/>
  <c r="DC185" i="3"/>
  <c r="A186" i="3"/>
  <c r="Y186" i="3"/>
  <c r="CY186" i="3"/>
  <c r="CZ186" i="3"/>
  <c r="DA186" i="3"/>
  <c r="DB186" i="3"/>
  <c r="DC186" i="3"/>
  <c r="A187" i="3"/>
  <c r="Y187" i="3"/>
  <c r="CX187" i="3" s="1"/>
  <c r="CY187" i="3"/>
  <c r="CZ187" i="3"/>
  <c r="DA187" i="3"/>
  <c r="DB187" i="3"/>
  <c r="DC187" i="3"/>
  <c r="A188" i="3"/>
  <c r="Y188" i="3"/>
  <c r="CX188" i="3" s="1"/>
  <c r="DH188" i="3" s="1"/>
  <c r="CY188" i="3"/>
  <c r="CZ188" i="3"/>
  <c r="DB188" i="3" s="1"/>
  <c r="DA188" i="3"/>
  <c r="DC188" i="3"/>
  <c r="DF188" i="3"/>
  <c r="DG188" i="3"/>
  <c r="DI188" i="3"/>
  <c r="DJ188" i="3"/>
  <c r="A189" i="3"/>
  <c r="Y189" i="3"/>
  <c r="CY189" i="3"/>
  <c r="CZ189" i="3"/>
  <c r="DB189" i="3" s="1"/>
  <c r="DA189" i="3"/>
  <c r="DC189" i="3"/>
  <c r="A190" i="3"/>
  <c r="Y190" i="3"/>
  <c r="CY190" i="3"/>
  <c r="CZ190" i="3"/>
  <c r="DA190" i="3"/>
  <c r="DB190" i="3"/>
  <c r="DC190" i="3"/>
  <c r="A191" i="3"/>
  <c r="Y191" i="3"/>
  <c r="CY191" i="3"/>
  <c r="CZ191" i="3"/>
  <c r="DB191" i="3" s="1"/>
  <c r="DA191" i="3"/>
  <c r="DC191" i="3"/>
  <c r="A192" i="3"/>
  <c r="Y192" i="3"/>
  <c r="CY192" i="3"/>
  <c r="CZ192" i="3"/>
  <c r="DB192" i="3" s="1"/>
  <c r="DA192" i="3"/>
  <c r="DC192" i="3"/>
  <c r="A193" i="3"/>
  <c r="Y193" i="3"/>
  <c r="CY193" i="3"/>
  <c r="CZ193" i="3"/>
  <c r="DB193" i="3" s="1"/>
  <c r="DA193" i="3"/>
  <c r="DC193" i="3"/>
  <c r="A194" i="3"/>
  <c r="Y194" i="3"/>
  <c r="CY194" i="3"/>
  <c r="CZ194" i="3"/>
  <c r="DA194" i="3"/>
  <c r="DB194" i="3"/>
  <c r="DC194" i="3"/>
  <c r="A195" i="3"/>
  <c r="Y195" i="3"/>
  <c r="CY195" i="3"/>
  <c r="CZ195" i="3"/>
  <c r="DA195" i="3"/>
  <c r="DB195" i="3"/>
  <c r="DC195" i="3"/>
  <c r="A196" i="3"/>
  <c r="Y196" i="3"/>
  <c r="CY196" i="3"/>
  <c r="CZ196" i="3"/>
  <c r="DB196" i="3" s="1"/>
  <c r="DA196" i="3"/>
  <c r="DC196" i="3"/>
  <c r="A197" i="3"/>
  <c r="Y197" i="3"/>
  <c r="CY197" i="3"/>
  <c r="CZ197" i="3"/>
  <c r="DA197" i="3"/>
  <c r="DB197" i="3"/>
  <c r="DC197" i="3"/>
  <c r="A198" i="3"/>
  <c r="Y198" i="3"/>
  <c r="CY198" i="3"/>
  <c r="CZ198" i="3"/>
  <c r="DA198" i="3"/>
  <c r="DB198" i="3"/>
  <c r="DC198" i="3"/>
  <c r="A199" i="3"/>
  <c r="Y199" i="3"/>
  <c r="CY199" i="3"/>
  <c r="CZ199" i="3"/>
  <c r="DA199" i="3"/>
  <c r="DB199" i="3"/>
  <c r="DC199" i="3"/>
  <c r="A200" i="3"/>
  <c r="Y200" i="3"/>
  <c r="CY200" i="3"/>
  <c r="CZ200" i="3"/>
  <c r="DB200" i="3" s="1"/>
  <c r="DA200" i="3"/>
  <c r="DC200" i="3"/>
  <c r="A201" i="3"/>
  <c r="Y201" i="3"/>
  <c r="CY201" i="3"/>
  <c r="CZ201" i="3"/>
  <c r="DB201" i="3" s="1"/>
  <c r="DA201" i="3"/>
  <c r="DC201" i="3"/>
  <c r="A202" i="3"/>
  <c r="Y202" i="3"/>
  <c r="CY202" i="3"/>
  <c r="CZ202" i="3"/>
  <c r="DA202" i="3"/>
  <c r="DB202" i="3"/>
  <c r="DC202" i="3"/>
  <c r="A203" i="3"/>
  <c r="Y203" i="3"/>
  <c r="CY203" i="3"/>
  <c r="CZ203" i="3"/>
  <c r="DA203" i="3"/>
  <c r="DB203" i="3"/>
  <c r="DC203" i="3"/>
  <c r="A204" i="3"/>
  <c r="Y204" i="3"/>
  <c r="CY204" i="3"/>
  <c r="CZ204" i="3"/>
  <c r="DB204" i="3" s="1"/>
  <c r="DA204" i="3"/>
  <c r="DC204" i="3"/>
  <c r="A205" i="3"/>
  <c r="Y205" i="3"/>
  <c r="CY205" i="3"/>
  <c r="CZ205" i="3"/>
  <c r="DB205" i="3" s="1"/>
  <c r="DA205" i="3"/>
  <c r="DC205" i="3"/>
  <c r="A206" i="3"/>
  <c r="Y206" i="3"/>
  <c r="CY206" i="3"/>
  <c r="CZ206" i="3"/>
  <c r="DB206" i="3" s="1"/>
  <c r="DA206" i="3"/>
  <c r="DC206" i="3"/>
  <c r="A207" i="3"/>
  <c r="Y207" i="3"/>
  <c r="CY207" i="3"/>
  <c r="CZ207" i="3"/>
  <c r="DB207" i="3" s="1"/>
  <c r="DA207" i="3"/>
  <c r="DC207" i="3"/>
  <c r="A208" i="3"/>
  <c r="Y208" i="3"/>
  <c r="CY208" i="3"/>
  <c r="CZ208" i="3"/>
  <c r="DB208" i="3" s="1"/>
  <c r="DA208" i="3"/>
  <c r="DC208" i="3"/>
  <c r="A209" i="3"/>
  <c r="Y209" i="3"/>
  <c r="CY209" i="3"/>
  <c r="CZ209" i="3"/>
  <c r="DB209" i="3" s="1"/>
  <c r="DA209" i="3"/>
  <c r="DC209" i="3"/>
  <c r="A210" i="3"/>
  <c r="Y210" i="3"/>
  <c r="CY210" i="3"/>
  <c r="CZ210" i="3"/>
  <c r="DA210" i="3"/>
  <c r="DB210" i="3"/>
  <c r="DC210" i="3"/>
  <c r="A211" i="3"/>
  <c r="Y211" i="3"/>
  <c r="CY211" i="3"/>
  <c r="CZ211" i="3"/>
  <c r="DA211" i="3"/>
  <c r="DB211" i="3"/>
  <c r="DC211" i="3"/>
  <c r="A212" i="3"/>
  <c r="Y212" i="3"/>
  <c r="CY212" i="3"/>
  <c r="CZ212" i="3"/>
  <c r="DA212" i="3"/>
  <c r="DB212" i="3"/>
  <c r="DC212" i="3"/>
  <c r="A213" i="3"/>
  <c r="Y213" i="3"/>
  <c r="CY213" i="3"/>
  <c r="CZ213" i="3"/>
  <c r="DB213" i="3" s="1"/>
  <c r="DA213" i="3"/>
  <c r="DC213" i="3"/>
  <c r="A214" i="3"/>
  <c r="Y214" i="3"/>
  <c r="CY214" i="3"/>
  <c r="CZ214" i="3"/>
  <c r="DA214" i="3"/>
  <c r="DB214" i="3"/>
  <c r="DC214" i="3"/>
  <c r="A215" i="3"/>
  <c r="Y215" i="3"/>
  <c r="CY215" i="3"/>
  <c r="CZ215" i="3"/>
  <c r="DB215" i="3" s="1"/>
  <c r="DA215" i="3"/>
  <c r="DC215" i="3"/>
  <c r="A216" i="3"/>
  <c r="Y216" i="3"/>
  <c r="CY216" i="3"/>
  <c r="CZ216" i="3"/>
  <c r="DB216" i="3" s="1"/>
  <c r="DA216" i="3"/>
  <c r="DC216" i="3"/>
  <c r="A217" i="3"/>
  <c r="Y217" i="3"/>
  <c r="CY217" i="3"/>
  <c r="CZ217" i="3"/>
  <c r="DB217" i="3" s="1"/>
  <c r="DA217" i="3"/>
  <c r="DC217" i="3"/>
  <c r="A218" i="3"/>
  <c r="Y218" i="3"/>
  <c r="CY218" i="3"/>
  <c r="CZ218" i="3"/>
  <c r="DA218" i="3"/>
  <c r="DB218" i="3"/>
  <c r="DC218" i="3"/>
  <c r="A219" i="3"/>
  <c r="Y219" i="3"/>
  <c r="CY219" i="3"/>
  <c r="CZ219" i="3"/>
  <c r="DB219" i="3" s="1"/>
  <c r="DA219" i="3"/>
  <c r="DC219" i="3"/>
  <c r="A220" i="3"/>
  <c r="Y220" i="3"/>
  <c r="CY220" i="3"/>
  <c r="CZ220" i="3"/>
  <c r="DB220" i="3" s="1"/>
  <c r="DA220" i="3"/>
  <c r="DC220" i="3"/>
  <c r="A221" i="3"/>
  <c r="Y221" i="3"/>
  <c r="CY221" i="3"/>
  <c r="CZ221" i="3"/>
  <c r="DB221" i="3" s="1"/>
  <c r="DA221" i="3"/>
  <c r="DC221" i="3"/>
  <c r="A222" i="3"/>
  <c r="Y222" i="3"/>
  <c r="CY222" i="3"/>
  <c r="CZ222" i="3"/>
  <c r="DA222" i="3"/>
  <c r="DB222" i="3"/>
  <c r="DC222" i="3"/>
  <c r="A223" i="3"/>
  <c r="Y223" i="3"/>
  <c r="CY223" i="3"/>
  <c r="CZ223" i="3"/>
  <c r="DB223" i="3" s="1"/>
  <c r="DA223" i="3"/>
  <c r="DC223" i="3"/>
  <c r="A224" i="3"/>
  <c r="Y224" i="3"/>
  <c r="CY224" i="3"/>
  <c r="CZ224" i="3"/>
  <c r="DB224" i="3" s="1"/>
  <c r="DA224" i="3"/>
  <c r="DC224" i="3"/>
  <c r="A225" i="3"/>
  <c r="Y225" i="3"/>
  <c r="CY225" i="3"/>
  <c r="CZ225" i="3"/>
  <c r="DB225" i="3" s="1"/>
  <c r="DA225" i="3"/>
  <c r="DC225" i="3"/>
  <c r="A226" i="3"/>
  <c r="Y226" i="3"/>
  <c r="CY226" i="3"/>
  <c r="CZ226" i="3"/>
  <c r="DA226" i="3"/>
  <c r="DB226" i="3"/>
  <c r="DC226" i="3"/>
  <c r="A227" i="3"/>
  <c r="Y227" i="3"/>
  <c r="CY227" i="3"/>
  <c r="CZ227" i="3"/>
  <c r="DB227" i="3" s="1"/>
  <c r="DA227" i="3"/>
  <c r="DC227" i="3"/>
  <c r="A228" i="3"/>
  <c r="Y228" i="3"/>
  <c r="CY228" i="3"/>
  <c r="CZ228" i="3"/>
  <c r="DA228" i="3"/>
  <c r="DB228" i="3"/>
  <c r="DC228" i="3"/>
  <c r="A229" i="3"/>
  <c r="Y229" i="3"/>
  <c r="CY229" i="3"/>
  <c r="CZ229" i="3"/>
  <c r="DB229" i="3" s="1"/>
  <c r="DA229" i="3"/>
  <c r="DC229" i="3"/>
  <c r="A230" i="3"/>
  <c r="Y230" i="3"/>
  <c r="CY230" i="3"/>
  <c r="CZ230" i="3"/>
  <c r="DB230" i="3" s="1"/>
  <c r="DA230" i="3"/>
  <c r="DC230" i="3"/>
  <c r="A231" i="3"/>
  <c r="Y231" i="3"/>
  <c r="CY231" i="3"/>
  <c r="CZ231" i="3"/>
  <c r="DA231" i="3"/>
  <c r="DB231" i="3"/>
  <c r="DC231" i="3"/>
  <c r="A232" i="3"/>
  <c r="Y232" i="3"/>
  <c r="CY232" i="3"/>
  <c r="CZ232" i="3"/>
  <c r="DB232" i="3" s="1"/>
  <c r="DA232" i="3"/>
  <c r="DC232" i="3"/>
  <c r="A233" i="3"/>
  <c r="Y233" i="3"/>
  <c r="CY233" i="3"/>
  <c r="CZ233" i="3"/>
  <c r="DB233" i="3" s="1"/>
  <c r="DA233" i="3"/>
  <c r="DC233" i="3"/>
  <c r="A234" i="3"/>
  <c r="Y234" i="3"/>
  <c r="CY234" i="3"/>
  <c r="CZ234" i="3"/>
  <c r="DA234" i="3"/>
  <c r="DB234" i="3"/>
  <c r="DC234" i="3"/>
  <c r="A235" i="3"/>
  <c r="Y235" i="3"/>
  <c r="CY235" i="3"/>
  <c r="CZ235" i="3"/>
  <c r="DA235" i="3"/>
  <c r="DB235" i="3"/>
  <c r="DC235" i="3"/>
  <c r="A236" i="3"/>
  <c r="Y236" i="3"/>
  <c r="CY236" i="3"/>
  <c r="CZ236" i="3"/>
  <c r="DB236" i="3" s="1"/>
  <c r="DA236" i="3"/>
  <c r="DC236" i="3"/>
  <c r="A237" i="3"/>
  <c r="Y237" i="3"/>
  <c r="CY237" i="3"/>
  <c r="CZ237" i="3"/>
  <c r="DA237" i="3"/>
  <c r="DB237" i="3"/>
  <c r="DC237" i="3"/>
  <c r="A238" i="3"/>
  <c r="Y238" i="3"/>
  <c r="CY238" i="3"/>
  <c r="CZ238" i="3"/>
  <c r="DB238" i="3" s="1"/>
  <c r="DA238" i="3"/>
  <c r="DC238" i="3"/>
  <c r="A239" i="3"/>
  <c r="Y239" i="3"/>
  <c r="CY239" i="3"/>
  <c r="CZ239" i="3"/>
  <c r="DB239" i="3" s="1"/>
  <c r="DA239" i="3"/>
  <c r="DC239" i="3"/>
  <c r="A240" i="3"/>
  <c r="Y240" i="3"/>
  <c r="CY240" i="3"/>
  <c r="CZ240" i="3"/>
  <c r="DA240" i="3"/>
  <c r="DB240" i="3"/>
  <c r="DC240" i="3"/>
  <c r="A241" i="3"/>
  <c r="Y241" i="3"/>
  <c r="CY241" i="3"/>
  <c r="CZ241" i="3"/>
  <c r="DB241" i="3" s="1"/>
  <c r="DA241" i="3"/>
  <c r="DC241" i="3"/>
  <c r="A242" i="3"/>
  <c r="Y242" i="3"/>
  <c r="CY242" i="3"/>
  <c r="CZ242" i="3"/>
  <c r="DA242" i="3"/>
  <c r="DB242" i="3"/>
  <c r="DC242" i="3"/>
  <c r="A243" i="3"/>
  <c r="Y243" i="3"/>
  <c r="CY243" i="3"/>
  <c r="CZ243" i="3"/>
  <c r="DB243" i="3" s="1"/>
  <c r="DA243" i="3"/>
  <c r="DC243" i="3"/>
  <c r="A244" i="3"/>
  <c r="Y244" i="3"/>
  <c r="CY244" i="3"/>
  <c r="CZ244" i="3"/>
  <c r="DB244" i="3" s="1"/>
  <c r="DA244" i="3"/>
  <c r="DC244" i="3"/>
  <c r="A245" i="3"/>
  <c r="Y245" i="3"/>
  <c r="CY245" i="3"/>
  <c r="CZ245" i="3"/>
  <c r="DB245" i="3" s="1"/>
  <c r="DA245" i="3"/>
  <c r="DC245" i="3"/>
  <c r="A246" i="3"/>
  <c r="Y246" i="3"/>
  <c r="CY246" i="3"/>
  <c r="CZ246" i="3"/>
  <c r="DB246" i="3" s="1"/>
  <c r="DA246" i="3"/>
  <c r="DC246" i="3"/>
  <c r="A247" i="3"/>
  <c r="Y247" i="3"/>
  <c r="CY247" i="3"/>
  <c r="CZ247" i="3"/>
  <c r="DA247" i="3"/>
  <c r="DB247" i="3"/>
  <c r="DC247" i="3"/>
  <c r="A248" i="3"/>
  <c r="Y248" i="3"/>
  <c r="CY248" i="3"/>
  <c r="CZ248" i="3"/>
  <c r="DA248" i="3"/>
  <c r="DB248" i="3"/>
  <c r="DC248" i="3"/>
  <c r="A249" i="3"/>
  <c r="Y249" i="3"/>
  <c r="CY249" i="3"/>
  <c r="CZ249" i="3"/>
  <c r="DB249" i="3" s="1"/>
  <c r="DA249" i="3"/>
  <c r="DC249" i="3"/>
  <c r="A250" i="3"/>
  <c r="Y250" i="3"/>
  <c r="CY250" i="3"/>
  <c r="CZ250" i="3"/>
  <c r="DB250" i="3" s="1"/>
  <c r="DA250" i="3"/>
  <c r="DC250" i="3"/>
  <c r="A251" i="3"/>
  <c r="Y251" i="3"/>
  <c r="CY251" i="3"/>
  <c r="CZ251" i="3"/>
  <c r="DB251" i="3" s="1"/>
  <c r="DA251" i="3"/>
  <c r="DC251" i="3"/>
  <c r="A252" i="3"/>
  <c r="Y252" i="3"/>
  <c r="CY252" i="3"/>
  <c r="CZ252" i="3"/>
  <c r="DB252" i="3" s="1"/>
  <c r="DA252" i="3"/>
  <c r="DC252" i="3"/>
  <c r="A253" i="3"/>
  <c r="Y253" i="3"/>
  <c r="CY253" i="3"/>
  <c r="CZ253" i="3"/>
  <c r="DB253" i="3" s="1"/>
  <c r="DA253" i="3"/>
  <c r="DC253" i="3"/>
  <c r="A254" i="3"/>
  <c r="Y254" i="3"/>
  <c r="CY254" i="3"/>
  <c r="CZ254" i="3"/>
  <c r="DB254" i="3" s="1"/>
  <c r="DA254" i="3"/>
  <c r="DC254" i="3"/>
  <c r="A255" i="3"/>
  <c r="Y255" i="3"/>
  <c r="CY255" i="3"/>
  <c r="CZ255" i="3"/>
  <c r="DB255" i="3" s="1"/>
  <c r="DA255" i="3"/>
  <c r="DC255" i="3"/>
  <c r="A256" i="3"/>
  <c r="Y256" i="3"/>
  <c r="CY256" i="3"/>
  <c r="CZ256" i="3"/>
  <c r="DA256" i="3"/>
  <c r="DB256" i="3"/>
  <c r="DC256" i="3"/>
  <c r="A257" i="3"/>
  <c r="Y257" i="3"/>
  <c r="CY257" i="3"/>
  <c r="CZ257" i="3"/>
  <c r="DA257" i="3"/>
  <c r="DB257" i="3"/>
  <c r="DC257" i="3"/>
  <c r="A258" i="3"/>
  <c r="Y258" i="3"/>
  <c r="CY258" i="3"/>
  <c r="CZ258" i="3"/>
  <c r="DB258" i="3" s="1"/>
  <c r="DA258" i="3"/>
  <c r="DC258" i="3"/>
  <c r="A259" i="3"/>
  <c r="Y259" i="3"/>
  <c r="CY259" i="3"/>
  <c r="CZ259" i="3"/>
  <c r="DA259" i="3"/>
  <c r="DB259" i="3"/>
  <c r="DC259" i="3"/>
  <c r="A260" i="3"/>
  <c r="Y260" i="3"/>
  <c r="CY260" i="3"/>
  <c r="CZ260" i="3"/>
  <c r="DB260" i="3" s="1"/>
  <c r="DA260" i="3"/>
  <c r="DC260" i="3"/>
  <c r="A261" i="3"/>
  <c r="Y261" i="3"/>
  <c r="CY261" i="3"/>
  <c r="CZ261" i="3"/>
  <c r="DB261" i="3" s="1"/>
  <c r="DA261" i="3"/>
  <c r="DC261" i="3"/>
  <c r="A262" i="3"/>
  <c r="Y262" i="3"/>
  <c r="CY262" i="3"/>
  <c r="CZ262" i="3"/>
  <c r="DB262" i="3" s="1"/>
  <c r="DA262" i="3"/>
  <c r="DC262" i="3"/>
  <c r="A263" i="3"/>
  <c r="Y263" i="3"/>
  <c r="CY263" i="3"/>
  <c r="CZ263" i="3"/>
  <c r="DB263" i="3" s="1"/>
  <c r="DA263" i="3"/>
  <c r="DC263" i="3"/>
  <c r="A264" i="3"/>
  <c r="Y264" i="3"/>
  <c r="CY264" i="3"/>
  <c r="CZ264" i="3"/>
  <c r="DA264" i="3"/>
  <c r="DB264" i="3"/>
  <c r="DC264" i="3"/>
  <c r="A265" i="3"/>
  <c r="Y265" i="3"/>
  <c r="CY265" i="3"/>
  <c r="CZ265" i="3"/>
  <c r="DB265" i="3" s="1"/>
  <c r="DA265" i="3"/>
  <c r="DC265" i="3"/>
  <c r="A266" i="3"/>
  <c r="Y266" i="3"/>
  <c r="CY266" i="3"/>
  <c r="CZ266" i="3"/>
  <c r="DA266" i="3"/>
  <c r="DB266" i="3"/>
  <c r="DC266" i="3"/>
  <c r="A267" i="3"/>
  <c r="Y267" i="3"/>
  <c r="CY267" i="3"/>
  <c r="CZ267" i="3"/>
  <c r="DB267" i="3" s="1"/>
  <c r="DA267" i="3"/>
  <c r="DC267" i="3"/>
  <c r="A268" i="3"/>
  <c r="Y268" i="3"/>
  <c r="CY268" i="3"/>
  <c r="CZ268" i="3"/>
  <c r="DA268" i="3"/>
  <c r="DB268" i="3"/>
  <c r="DC268" i="3"/>
  <c r="A269" i="3"/>
  <c r="Y269" i="3"/>
  <c r="CY269" i="3"/>
  <c r="CZ269" i="3"/>
  <c r="DB269" i="3" s="1"/>
  <c r="DA269" i="3"/>
  <c r="DC269" i="3"/>
  <c r="A270" i="3"/>
  <c r="Y270" i="3"/>
  <c r="CY270" i="3"/>
  <c r="CZ270" i="3"/>
  <c r="DB270" i="3" s="1"/>
  <c r="DA270" i="3"/>
  <c r="DC270" i="3"/>
  <c r="A271" i="3"/>
  <c r="Y271" i="3"/>
  <c r="CY271" i="3"/>
  <c r="CZ271" i="3"/>
  <c r="DB271" i="3" s="1"/>
  <c r="DA271" i="3"/>
  <c r="DC271" i="3"/>
  <c r="A272" i="3"/>
  <c r="Y272" i="3"/>
  <c r="CY272" i="3"/>
  <c r="CZ272" i="3"/>
  <c r="DA272" i="3"/>
  <c r="DB272" i="3"/>
  <c r="DC272" i="3"/>
  <c r="A273" i="3"/>
  <c r="Y273" i="3"/>
  <c r="CY273" i="3"/>
  <c r="CZ273" i="3"/>
  <c r="DB273" i="3" s="1"/>
  <c r="DA273" i="3"/>
  <c r="DC273" i="3"/>
  <c r="A274" i="3"/>
  <c r="Y274" i="3"/>
  <c r="CY274" i="3"/>
  <c r="CZ274" i="3"/>
  <c r="DA274" i="3"/>
  <c r="DB274" i="3"/>
  <c r="DC274" i="3"/>
  <c r="A275" i="3"/>
  <c r="Y275" i="3"/>
  <c r="CY275" i="3"/>
  <c r="CZ275" i="3"/>
  <c r="DB275" i="3" s="1"/>
  <c r="DA275" i="3"/>
  <c r="DC275" i="3"/>
  <c r="A276" i="3"/>
  <c r="Y276" i="3"/>
  <c r="CY276" i="3"/>
  <c r="CZ276" i="3"/>
  <c r="DB276" i="3" s="1"/>
  <c r="DA276" i="3"/>
  <c r="DC276" i="3"/>
  <c r="A277" i="3"/>
  <c r="Y277" i="3"/>
  <c r="CY277" i="3"/>
  <c r="CZ277" i="3"/>
  <c r="DA277" i="3"/>
  <c r="DB277" i="3"/>
  <c r="DC277" i="3"/>
  <c r="A278" i="3"/>
  <c r="Y278" i="3"/>
  <c r="CY278" i="3"/>
  <c r="CZ278" i="3"/>
  <c r="DB278" i="3" s="1"/>
  <c r="DA278" i="3"/>
  <c r="DC278" i="3"/>
  <c r="A279" i="3"/>
  <c r="Y279" i="3"/>
  <c r="CY279" i="3"/>
  <c r="CZ279" i="3"/>
  <c r="DB279" i="3" s="1"/>
  <c r="DA279" i="3"/>
  <c r="DC279" i="3"/>
  <c r="A280" i="3"/>
  <c r="Y280" i="3"/>
  <c r="CY280" i="3"/>
  <c r="CZ280" i="3"/>
  <c r="DB280" i="3" s="1"/>
  <c r="DA280" i="3"/>
  <c r="DC280" i="3"/>
  <c r="A281" i="3"/>
  <c r="Y281" i="3"/>
  <c r="CY281" i="3"/>
  <c r="CZ281" i="3"/>
  <c r="DB281" i="3" s="1"/>
  <c r="DA281" i="3"/>
  <c r="DC281" i="3"/>
  <c r="A282" i="3"/>
  <c r="Y282" i="3"/>
  <c r="CY282" i="3"/>
  <c r="CZ282" i="3"/>
  <c r="DA282" i="3"/>
  <c r="DB282" i="3"/>
  <c r="DC282" i="3"/>
  <c r="A283" i="3"/>
  <c r="Y283" i="3"/>
  <c r="CY283" i="3"/>
  <c r="CZ283" i="3"/>
  <c r="DB283" i="3" s="1"/>
  <c r="DA283" i="3"/>
  <c r="DC283" i="3"/>
  <c r="A284" i="3"/>
  <c r="Y284" i="3"/>
  <c r="CY284" i="3"/>
  <c r="CZ284" i="3"/>
  <c r="DB284" i="3" s="1"/>
  <c r="DA284" i="3"/>
  <c r="DC284" i="3"/>
  <c r="A285" i="3"/>
  <c r="Y285" i="3"/>
  <c r="CY285" i="3"/>
  <c r="CZ285" i="3"/>
  <c r="DA285" i="3"/>
  <c r="DB285" i="3"/>
  <c r="DC285" i="3"/>
  <c r="A286" i="3"/>
  <c r="Y286" i="3"/>
  <c r="CY286" i="3"/>
  <c r="CZ286" i="3"/>
  <c r="DB286" i="3" s="1"/>
  <c r="DA286" i="3"/>
  <c r="DC286" i="3"/>
  <c r="A287" i="3"/>
  <c r="Y287" i="3"/>
  <c r="CY287" i="3"/>
  <c r="CZ287" i="3"/>
  <c r="DA287" i="3"/>
  <c r="DB287" i="3"/>
  <c r="DC287" i="3"/>
  <c r="A288" i="3"/>
  <c r="Y288" i="3"/>
  <c r="CY288" i="3"/>
  <c r="CZ288" i="3"/>
  <c r="DB288" i="3" s="1"/>
  <c r="DA288" i="3"/>
  <c r="DC288" i="3"/>
  <c r="A289" i="3"/>
  <c r="Y289" i="3"/>
  <c r="CY289" i="3"/>
  <c r="CZ289" i="3"/>
  <c r="DB289" i="3" s="1"/>
  <c r="DA289" i="3"/>
  <c r="DC289" i="3"/>
  <c r="A290" i="3"/>
  <c r="Y290" i="3"/>
  <c r="CY290" i="3"/>
  <c r="CZ290" i="3"/>
  <c r="DA290" i="3"/>
  <c r="DB290" i="3"/>
  <c r="DC290" i="3"/>
  <c r="A291" i="3"/>
  <c r="Y291" i="3"/>
  <c r="CY291" i="3"/>
  <c r="CZ291" i="3"/>
  <c r="DB291" i="3" s="1"/>
  <c r="DA291" i="3"/>
  <c r="DC291" i="3"/>
  <c r="A292" i="3"/>
  <c r="Y292" i="3"/>
  <c r="CY292" i="3"/>
  <c r="CZ292" i="3"/>
  <c r="DB292" i="3" s="1"/>
  <c r="DA292" i="3"/>
  <c r="DC292" i="3"/>
  <c r="A293" i="3"/>
  <c r="Y293" i="3"/>
  <c r="CY293" i="3"/>
  <c r="CZ293" i="3"/>
  <c r="DA293" i="3"/>
  <c r="DB293" i="3"/>
  <c r="DC293" i="3"/>
  <c r="A294" i="3"/>
  <c r="Y294" i="3"/>
  <c r="CY294" i="3"/>
  <c r="CZ294" i="3"/>
  <c r="DB294" i="3" s="1"/>
  <c r="DA294" i="3"/>
  <c r="DC294" i="3"/>
  <c r="A295" i="3"/>
  <c r="Y295" i="3"/>
  <c r="CY295" i="3"/>
  <c r="CZ295" i="3"/>
  <c r="DB295" i="3" s="1"/>
  <c r="DA295" i="3"/>
  <c r="DC295" i="3"/>
  <c r="A296" i="3"/>
  <c r="Y296" i="3"/>
  <c r="CY296" i="3"/>
  <c r="CZ296" i="3"/>
  <c r="DB296" i="3" s="1"/>
  <c r="DA296" i="3"/>
  <c r="DC296" i="3"/>
  <c r="A297" i="3"/>
  <c r="Y297" i="3"/>
  <c r="CY297" i="3"/>
  <c r="CZ297" i="3"/>
  <c r="DA297" i="3"/>
  <c r="DB297" i="3"/>
  <c r="DC297" i="3"/>
  <c r="A298" i="3"/>
  <c r="Y298" i="3"/>
  <c r="CY298" i="3"/>
  <c r="CZ298" i="3"/>
  <c r="DA298" i="3"/>
  <c r="DB298" i="3"/>
  <c r="DC298" i="3"/>
  <c r="A299" i="3"/>
  <c r="Y299" i="3"/>
  <c r="CY299" i="3"/>
  <c r="CZ299" i="3"/>
  <c r="DB299" i="3" s="1"/>
  <c r="DA299" i="3"/>
  <c r="DC299" i="3"/>
  <c r="A300" i="3"/>
  <c r="Y300" i="3"/>
  <c r="CY300" i="3"/>
  <c r="CZ300" i="3"/>
  <c r="DA300" i="3"/>
  <c r="DB300" i="3"/>
  <c r="DC300" i="3"/>
  <c r="A301" i="3"/>
  <c r="Y301" i="3"/>
  <c r="CY301" i="3"/>
  <c r="CZ301" i="3"/>
  <c r="DA301" i="3"/>
  <c r="DB301" i="3"/>
  <c r="DC301" i="3"/>
  <c r="A302" i="3"/>
  <c r="Y302" i="3"/>
  <c r="CY302" i="3"/>
  <c r="CZ302" i="3"/>
  <c r="DB302" i="3" s="1"/>
  <c r="DA302" i="3"/>
  <c r="DC302" i="3"/>
  <c r="A303" i="3"/>
  <c r="Y303" i="3"/>
  <c r="CY303" i="3"/>
  <c r="CZ303" i="3"/>
  <c r="DA303" i="3"/>
  <c r="DB303" i="3"/>
  <c r="DC303" i="3"/>
  <c r="A304" i="3"/>
  <c r="Y304" i="3"/>
  <c r="CY304" i="3"/>
  <c r="CZ304" i="3"/>
  <c r="DB304" i="3" s="1"/>
  <c r="DA304" i="3"/>
  <c r="DC304" i="3"/>
  <c r="A305" i="3"/>
  <c r="Y305" i="3"/>
  <c r="CY305" i="3"/>
  <c r="CZ305" i="3"/>
  <c r="DB305" i="3" s="1"/>
  <c r="DA305" i="3"/>
  <c r="DC305" i="3"/>
  <c r="A306" i="3"/>
  <c r="Y306" i="3"/>
  <c r="CY306" i="3"/>
  <c r="CZ306" i="3"/>
  <c r="DA306" i="3"/>
  <c r="DB306" i="3"/>
  <c r="DC306" i="3"/>
  <c r="A307" i="3"/>
  <c r="Y307" i="3"/>
  <c r="CY307" i="3"/>
  <c r="CZ307" i="3"/>
  <c r="DB307" i="3" s="1"/>
  <c r="DA307" i="3"/>
  <c r="DC307" i="3"/>
  <c r="A308" i="3"/>
  <c r="Y308" i="3"/>
  <c r="CY308" i="3"/>
  <c r="CZ308" i="3"/>
  <c r="DB308" i="3" s="1"/>
  <c r="DA308" i="3"/>
  <c r="DC308" i="3"/>
  <c r="A309" i="3"/>
  <c r="Y309" i="3"/>
  <c r="CY309" i="3"/>
  <c r="CZ309" i="3"/>
  <c r="DA309" i="3"/>
  <c r="DB309" i="3"/>
  <c r="DC309" i="3"/>
  <c r="A310" i="3"/>
  <c r="Y310" i="3"/>
  <c r="CY310" i="3"/>
  <c r="CZ310" i="3"/>
  <c r="DB310" i="3" s="1"/>
  <c r="DA310" i="3"/>
  <c r="DC310" i="3"/>
  <c r="A311" i="3"/>
  <c r="Y311" i="3"/>
  <c r="CY311" i="3"/>
  <c r="CZ311" i="3"/>
  <c r="DB311" i="3" s="1"/>
  <c r="DA311" i="3"/>
  <c r="DC311" i="3"/>
  <c r="A312" i="3"/>
  <c r="Y312" i="3"/>
  <c r="CY312" i="3"/>
  <c r="CZ312" i="3"/>
  <c r="DB312" i="3" s="1"/>
  <c r="DA312" i="3"/>
  <c r="DC312" i="3"/>
  <c r="A313" i="3"/>
  <c r="Y313" i="3"/>
  <c r="CY313" i="3"/>
  <c r="CZ313" i="3"/>
  <c r="DA313" i="3"/>
  <c r="DB313" i="3"/>
  <c r="DC313" i="3"/>
  <c r="A314" i="3"/>
  <c r="Y314" i="3"/>
  <c r="CY314" i="3"/>
  <c r="CZ314" i="3"/>
  <c r="DA314" i="3"/>
  <c r="DB314" i="3"/>
  <c r="DC314" i="3"/>
  <c r="A315" i="3"/>
  <c r="Y315" i="3"/>
  <c r="CY315" i="3"/>
  <c r="CZ315" i="3"/>
  <c r="DB315" i="3" s="1"/>
  <c r="DA315" i="3"/>
  <c r="DC315" i="3"/>
  <c r="A316" i="3"/>
  <c r="Y316" i="3"/>
  <c r="CY316" i="3"/>
  <c r="CZ316" i="3"/>
  <c r="DB316" i="3" s="1"/>
  <c r="DA316" i="3"/>
  <c r="DC316" i="3"/>
  <c r="A317" i="3"/>
  <c r="Y317" i="3"/>
  <c r="CY317" i="3"/>
  <c r="CZ317" i="3"/>
  <c r="DA317" i="3"/>
  <c r="DB317" i="3"/>
  <c r="DC317" i="3"/>
  <c r="A318" i="3"/>
  <c r="Y318" i="3"/>
  <c r="CY318" i="3"/>
  <c r="CZ318" i="3"/>
  <c r="DB318" i="3" s="1"/>
  <c r="DA318" i="3"/>
  <c r="DC318" i="3"/>
  <c r="A319" i="3"/>
  <c r="Y319" i="3"/>
  <c r="CY319" i="3"/>
  <c r="CZ319" i="3"/>
  <c r="DB319" i="3" s="1"/>
  <c r="DA319" i="3"/>
  <c r="DC319" i="3"/>
  <c r="A320" i="3"/>
  <c r="Y320" i="3"/>
  <c r="CY320" i="3"/>
  <c r="CZ320" i="3"/>
  <c r="DB320" i="3" s="1"/>
  <c r="DA320" i="3"/>
  <c r="DC320" i="3"/>
  <c r="A321" i="3"/>
  <c r="Y321" i="3"/>
  <c r="CY321" i="3"/>
  <c r="CZ321" i="3"/>
  <c r="DB321" i="3" s="1"/>
  <c r="DA321" i="3"/>
  <c r="DC321" i="3"/>
  <c r="A322" i="3"/>
  <c r="Y322" i="3"/>
  <c r="CY322" i="3"/>
  <c r="CZ322" i="3"/>
  <c r="DA322" i="3"/>
  <c r="DB322" i="3"/>
  <c r="DC322" i="3"/>
  <c r="A323" i="3"/>
  <c r="Y323" i="3"/>
  <c r="CY323" i="3"/>
  <c r="CZ323" i="3"/>
  <c r="DB323" i="3" s="1"/>
  <c r="DA323" i="3"/>
  <c r="DC323" i="3"/>
  <c r="A324" i="3"/>
  <c r="Y324" i="3"/>
  <c r="CY324" i="3"/>
  <c r="CZ324" i="3"/>
  <c r="DA324" i="3"/>
  <c r="DB324" i="3"/>
  <c r="DC324" i="3"/>
  <c r="A325" i="3"/>
  <c r="Y325" i="3"/>
  <c r="CY325" i="3"/>
  <c r="CZ325" i="3"/>
  <c r="DA325" i="3"/>
  <c r="DB325" i="3"/>
  <c r="DC325" i="3"/>
  <c r="A326" i="3"/>
  <c r="Y326" i="3"/>
  <c r="CY326" i="3"/>
  <c r="CZ326" i="3"/>
  <c r="DB326" i="3" s="1"/>
  <c r="DA326" i="3"/>
  <c r="DC326" i="3"/>
  <c r="A327" i="3"/>
  <c r="Y327" i="3"/>
  <c r="CY327" i="3"/>
  <c r="CZ327" i="3"/>
  <c r="DA327" i="3"/>
  <c r="DB327" i="3"/>
  <c r="DC327" i="3"/>
  <c r="A328" i="3"/>
  <c r="Y328" i="3"/>
  <c r="CY328" i="3"/>
  <c r="CZ328" i="3"/>
  <c r="DB328" i="3" s="1"/>
  <c r="DA328" i="3"/>
  <c r="DC328" i="3"/>
  <c r="A329" i="3"/>
  <c r="Y329" i="3"/>
  <c r="CY329" i="3"/>
  <c r="CZ329" i="3"/>
  <c r="DB329" i="3" s="1"/>
  <c r="DA329" i="3"/>
  <c r="DC329" i="3"/>
  <c r="A330" i="3"/>
  <c r="Y330" i="3"/>
  <c r="CY330" i="3"/>
  <c r="CZ330" i="3"/>
  <c r="DA330" i="3"/>
  <c r="DB330" i="3"/>
  <c r="DC330" i="3"/>
  <c r="A331" i="3"/>
  <c r="Y331" i="3"/>
  <c r="CY331" i="3"/>
  <c r="CZ331" i="3"/>
  <c r="DB331" i="3" s="1"/>
  <c r="DA331" i="3"/>
  <c r="DC331" i="3"/>
  <c r="A332" i="3"/>
  <c r="Y332" i="3"/>
  <c r="CY332" i="3"/>
  <c r="CZ332" i="3"/>
  <c r="DB332" i="3" s="1"/>
  <c r="DA332" i="3"/>
  <c r="DC332" i="3"/>
  <c r="A333" i="3"/>
  <c r="Y333" i="3"/>
  <c r="CX333" i="3" s="1"/>
  <c r="CY333" i="3"/>
  <c r="CZ333" i="3"/>
  <c r="DA333" i="3"/>
  <c r="DB333" i="3"/>
  <c r="DC333" i="3"/>
  <c r="A334" i="3"/>
  <c r="Y334" i="3"/>
  <c r="CX334" i="3"/>
  <c r="DF334" i="3" s="1"/>
  <c r="CY334" i="3"/>
  <c r="CZ334" i="3"/>
  <c r="DB334" i="3" s="1"/>
  <c r="DA334" i="3"/>
  <c r="DC334" i="3"/>
  <c r="DG334" i="3"/>
  <c r="DH334" i="3"/>
  <c r="A335" i="3"/>
  <c r="Y335" i="3"/>
  <c r="CX335" i="3"/>
  <c r="DI335" i="3" s="1"/>
  <c r="CY335" i="3"/>
  <c r="CZ335" i="3"/>
  <c r="DB335" i="3" s="1"/>
  <c r="DA335" i="3"/>
  <c r="DC335" i="3"/>
  <c r="DF335" i="3"/>
  <c r="DH335" i="3"/>
  <c r="A336" i="3"/>
  <c r="Y336" i="3"/>
  <c r="CX336" i="3" s="1"/>
  <c r="CY336" i="3"/>
  <c r="CZ336" i="3"/>
  <c r="DB336" i="3" s="1"/>
  <c r="DA336" i="3"/>
  <c r="DC336" i="3"/>
  <c r="A337" i="3"/>
  <c r="Y337" i="3"/>
  <c r="CX337" i="3"/>
  <c r="CY337" i="3"/>
  <c r="CZ337" i="3"/>
  <c r="DB337" i="3" s="1"/>
  <c r="DA337" i="3"/>
  <c r="DC337" i="3"/>
  <c r="DH337" i="3"/>
  <c r="DI337" i="3"/>
  <c r="A338" i="3"/>
  <c r="Y338" i="3"/>
  <c r="CX338" i="3" s="1"/>
  <c r="CY338" i="3"/>
  <c r="CZ338" i="3"/>
  <c r="DA338" i="3"/>
  <c r="DB338" i="3"/>
  <c r="DC338" i="3"/>
  <c r="A339" i="3"/>
  <c r="Y339" i="3"/>
  <c r="CX339" i="3" s="1"/>
  <c r="CY339" i="3"/>
  <c r="CZ339" i="3"/>
  <c r="DB339" i="3" s="1"/>
  <c r="DA339" i="3"/>
  <c r="DC339" i="3"/>
  <c r="DG339" i="3"/>
  <c r="A340" i="3"/>
  <c r="Y340" i="3"/>
  <c r="CX340" i="3" s="1"/>
  <c r="CY340" i="3"/>
  <c r="CZ340" i="3"/>
  <c r="DA340" i="3"/>
  <c r="DB340" i="3"/>
  <c r="DC340" i="3"/>
  <c r="DI340" i="3"/>
  <c r="A341" i="3"/>
  <c r="Y341" i="3"/>
  <c r="CX341" i="3"/>
  <c r="DI341" i="3" s="1"/>
  <c r="CY341" i="3"/>
  <c r="CZ341" i="3"/>
  <c r="DA341" i="3"/>
  <c r="DB341" i="3"/>
  <c r="DC341" i="3"/>
  <c r="DH341" i="3"/>
  <c r="A342" i="3"/>
  <c r="Y342" i="3"/>
  <c r="CX342" i="3" s="1"/>
  <c r="CY342" i="3"/>
  <c r="CZ342" i="3"/>
  <c r="DB342" i="3" s="1"/>
  <c r="DA342" i="3"/>
  <c r="DC342" i="3"/>
  <c r="DH342" i="3"/>
  <c r="A343" i="3"/>
  <c r="Y343" i="3"/>
  <c r="CX343" i="3"/>
  <c r="DH343" i="3" s="1"/>
  <c r="CY343" i="3"/>
  <c r="CZ343" i="3"/>
  <c r="DA343" i="3"/>
  <c r="DB343" i="3"/>
  <c r="DC343" i="3"/>
  <c r="DF343" i="3"/>
  <c r="DJ343" i="3" s="1"/>
  <c r="A344" i="3"/>
  <c r="Y344" i="3"/>
  <c r="CX344" i="3"/>
  <c r="CY344" i="3"/>
  <c r="CZ344" i="3"/>
  <c r="DB344" i="3" s="1"/>
  <c r="DA344" i="3"/>
  <c r="DC344" i="3"/>
  <c r="DI344" i="3"/>
  <c r="A345" i="3"/>
  <c r="Y345" i="3"/>
  <c r="CX345" i="3"/>
  <c r="DG345" i="3" s="1"/>
  <c r="CY345" i="3"/>
  <c r="CZ345" i="3"/>
  <c r="DA345" i="3"/>
  <c r="DB345" i="3"/>
  <c r="DC345" i="3"/>
  <c r="DF345" i="3"/>
  <c r="DH345" i="3"/>
  <c r="DI345" i="3"/>
  <c r="DJ345" i="3" s="1"/>
  <c r="A346" i="3"/>
  <c r="Y346" i="3"/>
  <c r="CX346" i="3" s="1"/>
  <c r="DH346" i="3" s="1"/>
  <c r="CY346" i="3"/>
  <c r="CZ346" i="3"/>
  <c r="DA346" i="3"/>
  <c r="DB346" i="3"/>
  <c r="DC346" i="3"/>
  <c r="DF346" i="3"/>
  <c r="DJ346" i="3" s="1"/>
  <c r="DG346" i="3"/>
  <c r="DI346" i="3"/>
  <c r="A347" i="3"/>
  <c r="Y347" i="3"/>
  <c r="CX347" i="3" s="1"/>
  <c r="CY347" i="3"/>
  <c r="CZ347" i="3"/>
  <c r="DB347" i="3" s="1"/>
  <c r="DA347" i="3"/>
  <c r="DC347" i="3"/>
  <c r="A348" i="3"/>
  <c r="Y348" i="3"/>
  <c r="CY348" i="3"/>
  <c r="CZ348" i="3"/>
  <c r="DA348" i="3"/>
  <c r="DB348" i="3"/>
  <c r="DC348" i="3"/>
  <c r="A349" i="3"/>
  <c r="Y349" i="3"/>
  <c r="CY349" i="3"/>
  <c r="CZ349" i="3"/>
  <c r="DB349" i="3" s="1"/>
  <c r="DA349" i="3"/>
  <c r="DC349" i="3"/>
  <c r="A350" i="3"/>
  <c r="Y350" i="3"/>
  <c r="CY350" i="3"/>
  <c r="CZ350" i="3"/>
  <c r="DB350" i="3" s="1"/>
  <c r="DA350" i="3"/>
  <c r="DC350" i="3"/>
  <c r="A351" i="3"/>
  <c r="Y351" i="3"/>
  <c r="CY351" i="3"/>
  <c r="CZ351" i="3"/>
  <c r="DB351" i="3" s="1"/>
  <c r="DA351" i="3"/>
  <c r="DC351" i="3"/>
  <c r="A352" i="3"/>
  <c r="Y352" i="3"/>
  <c r="CY352" i="3"/>
  <c r="CZ352" i="3"/>
  <c r="DB352" i="3" s="1"/>
  <c r="DA352" i="3"/>
  <c r="DC352" i="3"/>
  <c r="A353" i="3"/>
  <c r="Y353" i="3"/>
  <c r="CY353" i="3"/>
  <c r="CZ353" i="3"/>
  <c r="DA353" i="3"/>
  <c r="DB353" i="3"/>
  <c r="DC353" i="3"/>
  <c r="A354" i="3"/>
  <c r="Y354" i="3"/>
  <c r="CY354" i="3"/>
  <c r="CZ354" i="3"/>
  <c r="DA354" i="3"/>
  <c r="DB354" i="3"/>
  <c r="DC354" i="3"/>
  <c r="A355" i="3"/>
  <c r="Y355" i="3"/>
  <c r="CY355" i="3"/>
  <c r="CZ355" i="3"/>
  <c r="DA355" i="3"/>
  <c r="DB355" i="3"/>
  <c r="DC355" i="3"/>
  <c r="A356" i="3"/>
  <c r="Y356" i="3"/>
  <c r="CY356" i="3"/>
  <c r="CZ356" i="3"/>
  <c r="DB356" i="3" s="1"/>
  <c r="DA356" i="3"/>
  <c r="DC356" i="3"/>
  <c r="A357" i="3"/>
  <c r="Y357" i="3"/>
  <c r="CY357" i="3"/>
  <c r="CZ357" i="3"/>
  <c r="DB357" i="3" s="1"/>
  <c r="DA357" i="3"/>
  <c r="DC357" i="3"/>
  <c r="A358" i="3"/>
  <c r="Y358" i="3"/>
  <c r="CY358" i="3"/>
  <c r="CZ358" i="3"/>
  <c r="DB358" i="3" s="1"/>
  <c r="DA358" i="3"/>
  <c r="DC358" i="3"/>
  <c r="A359" i="3"/>
  <c r="Y359" i="3"/>
  <c r="CY359" i="3"/>
  <c r="CZ359" i="3"/>
  <c r="DB359" i="3" s="1"/>
  <c r="DA359" i="3"/>
  <c r="DC359" i="3"/>
  <c r="A360" i="3"/>
  <c r="Y360" i="3"/>
  <c r="CY360" i="3"/>
  <c r="CZ360" i="3"/>
  <c r="DB360" i="3" s="1"/>
  <c r="DA360" i="3"/>
  <c r="DC360" i="3"/>
  <c r="A361" i="3"/>
  <c r="Y361" i="3"/>
  <c r="CY361" i="3"/>
  <c r="CZ361" i="3"/>
  <c r="DB361" i="3" s="1"/>
  <c r="DA361" i="3"/>
  <c r="DC361" i="3"/>
  <c r="A362" i="3"/>
  <c r="Y362" i="3"/>
  <c r="CY362" i="3"/>
  <c r="CZ362" i="3"/>
  <c r="DA362" i="3"/>
  <c r="DB362" i="3"/>
  <c r="DC362" i="3"/>
  <c r="A363" i="3"/>
  <c r="Y363" i="3"/>
  <c r="CY363" i="3"/>
  <c r="CZ363" i="3"/>
  <c r="DA363" i="3"/>
  <c r="DB363" i="3"/>
  <c r="DC363" i="3"/>
  <c r="A364" i="3"/>
  <c r="Y364" i="3"/>
  <c r="CY364" i="3"/>
  <c r="CZ364" i="3"/>
  <c r="DB364" i="3" s="1"/>
  <c r="DA364" i="3"/>
  <c r="DC364" i="3"/>
  <c r="A365" i="3"/>
  <c r="Y365" i="3"/>
  <c r="CY365" i="3"/>
  <c r="CZ365" i="3"/>
  <c r="DA365" i="3"/>
  <c r="DB365" i="3"/>
  <c r="DC365" i="3"/>
  <c r="A366" i="3"/>
  <c r="Y366" i="3"/>
  <c r="CY366" i="3"/>
  <c r="CZ366" i="3"/>
  <c r="DB366" i="3" s="1"/>
  <c r="DA366" i="3"/>
  <c r="DC366" i="3"/>
  <c r="A367" i="3"/>
  <c r="Y367" i="3"/>
  <c r="CY367" i="3"/>
  <c r="CZ367" i="3"/>
  <c r="DA367" i="3"/>
  <c r="DB367" i="3"/>
  <c r="DC367" i="3"/>
  <c r="A368" i="3"/>
  <c r="Y368" i="3"/>
  <c r="CY368" i="3"/>
  <c r="CZ368" i="3"/>
  <c r="DB368" i="3" s="1"/>
  <c r="DA368" i="3"/>
  <c r="DC368" i="3"/>
  <c r="A369" i="3"/>
  <c r="Y369" i="3"/>
  <c r="CY369" i="3"/>
  <c r="CZ369" i="3"/>
  <c r="DB369" i="3" s="1"/>
  <c r="DA369" i="3"/>
  <c r="DC369" i="3"/>
  <c r="A370" i="3"/>
  <c r="Y370" i="3"/>
  <c r="CY370" i="3"/>
  <c r="CZ370" i="3"/>
  <c r="DA370" i="3"/>
  <c r="DB370" i="3"/>
  <c r="DC370" i="3"/>
  <c r="A371" i="3"/>
  <c r="Y371" i="3"/>
  <c r="CY371" i="3"/>
  <c r="CZ371" i="3"/>
  <c r="DB371" i="3" s="1"/>
  <c r="DA371" i="3"/>
  <c r="DC371" i="3"/>
  <c r="A372" i="3"/>
  <c r="Y372" i="3"/>
  <c r="CY372" i="3"/>
  <c r="CZ372" i="3"/>
  <c r="DA372" i="3"/>
  <c r="DB372" i="3"/>
  <c r="DC372" i="3"/>
  <c r="A373" i="3"/>
  <c r="Y373" i="3"/>
  <c r="CY373" i="3"/>
  <c r="CZ373" i="3"/>
  <c r="DB373" i="3" s="1"/>
  <c r="DA373" i="3"/>
  <c r="DC373" i="3"/>
  <c r="A374" i="3"/>
  <c r="Y374" i="3"/>
  <c r="CY374" i="3"/>
  <c r="CZ374" i="3"/>
  <c r="DB374" i="3" s="1"/>
  <c r="DA374" i="3"/>
  <c r="DC374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K28" i="1"/>
  <c r="AC28" i="1"/>
  <c r="AE28" i="1"/>
  <c r="AD28" i="1" s="1"/>
  <c r="AB28" i="1" s="1"/>
  <c r="AF28" i="1"/>
  <c r="AG28" i="1"/>
  <c r="AH28" i="1"/>
  <c r="CV28" i="1" s="1"/>
  <c r="U28" i="1" s="1"/>
  <c r="AI28" i="1"/>
  <c r="AJ28" i="1"/>
  <c r="CQ28" i="1"/>
  <c r="CS28" i="1"/>
  <c r="R28" i="1" s="1"/>
  <c r="CT28" i="1"/>
  <c r="S28" i="1" s="1"/>
  <c r="CU28" i="1"/>
  <c r="T28" i="1" s="1"/>
  <c r="CW28" i="1"/>
  <c r="CX28" i="1"/>
  <c r="FR28" i="1"/>
  <c r="GL28" i="1"/>
  <c r="GO28" i="1"/>
  <c r="GP28" i="1"/>
  <c r="GV28" i="1"/>
  <c r="HC28" i="1"/>
  <c r="C29" i="1"/>
  <c r="D29" i="1"/>
  <c r="I29" i="1"/>
  <c r="K29" i="1"/>
  <c r="Q29" i="1"/>
  <c r="T29" i="1"/>
  <c r="W29" i="1"/>
  <c r="AC29" i="1"/>
  <c r="AD29" i="1"/>
  <c r="AE29" i="1"/>
  <c r="AF29" i="1"/>
  <c r="CT29" i="1" s="1"/>
  <c r="S29" i="1" s="1"/>
  <c r="AG29" i="1"/>
  <c r="CU29" i="1" s="1"/>
  <c r="AH29" i="1"/>
  <c r="AI29" i="1"/>
  <c r="CW29" i="1" s="1"/>
  <c r="V29" i="1" s="1"/>
  <c r="AJ29" i="1"/>
  <c r="CQ29" i="1"/>
  <c r="P29" i="1" s="1"/>
  <c r="CP29" i="1" s="1"/>
  <c r="O29" i="1" s="1"/>
  <c r="CR29" i="1"/>
  <c r="CS29" i="1"/>
  <c r="R29" i="1" s="1"/>
  <c r="CV29" i="1"/>
  <c r="U29" i="1" s="1"/>
  <c r="CX29" i="1"/>
  <c r="FR29" i="1"/>
  <c r="GL29" i="1"/>
  <c r="GO29" i="1"/>
  <c r="GP29" i="1"/>
  <c r="GV29" i="1"/>
  <c r="HC29" i="1" s="1"/>
  <c r="GX29" i="1" s="1"/>
  <c r="C30" i="1"/>
  <c r="D30" i="1"/>
  <c r="I30" i="1"/>
  <c r="K30" i="1"/>
  <c r="AC30" i="1"/>
  <c r="AD30" i="1"/>
  <c r="AE30" i="1"/>
  <c r="AF30" i="1"/>
  <c r="CT30" i="1" s="1"/>
  <c r="S30" i="1" s="1"/>
  <c r="AG30" i="1"/>
  <c r="CU30" i="1" s="1"/>
  <c r="AH30" i="1"/>
  <c r="AI30" i="1"/>
  <c r="CW30" i="1" s="1"/>
  <c r="AJ30" i="1"/>
  <c r="CQ30" i="1"/>
  <c r="P30" i="1" s="1"/>
  <c r="CR30" i="1"/>
  <c r="CS30" i="1"/>
  <c r="R30" i="1" s="1"/>
  <c r="CV30" i="1"/>
  <c r="CX30" i="1"/>
  <c r="FR30" i="1"/>
  <c r="GL30" i="1"/>
  <c r="GO30" i="1"/>
  <c r="GP30" i="1"/>
  <c r="GV30" i="1"/>
  <c r="HC30" i="1"/>
  <c r="GX30" i="1" s="1"/>
  <c r="C31" i="1"/>
  <c r="D31" i="1"/>
  <c r="I31" i="1"/>
  <c r="K31" i="1"/>
  <c r="Q31" i="1"/>
  <c r="R31" i="1"/>
  <c r="S31" i="1"/>
  <c r="AC31" i="1"/>
  <c r="CQ31" i="1" s="1"/>
  <c r="P31" i="1" s="1"/>
  <c r="CP31" i="1" s="1"/>
  <c r="O31" i="1" s="1"/>
  <c r="AE31" i="1"/>
  <c r="CS31" i="1" s="1"/>
  <c r="AF31" i="1"/>
  <c r="AG31" i="1"/>
  <c r="CU31" i="1" s="1"/>
  <c r="T31" i="1" s="1"/>
  <c r="AH31" i="1"/>
  <c r="CV31" i="1" s="1"/>
  <c r="U31" i="1" s="1"/>
  <c r="AI31" i="1"/>
  <c r="AJ31" i="1"/>
  <c r="CX31" i="1" s="1"/>
  <c r="W31" i="1" s="1"/>
  <c r="CR31" i="1"/>
  <c r="CT31" i="1"/>
  <c r="CW31" i="1"/>
  <c r="V31" i="1" s="1"/>
  <c r="FR31" i="1"/>
  <c r="GL31" i="1"/>
  <c r="GO31" i="1"/>
  <c r="GP31" i="1"/>
  <c r="GV31" i="1"/>
  <c r="HC31" i="1" s="1"/>
  <c r="GX31" i="1" s="1"/>
  <c r="C32" i="1"/>
  <c r="D32" i="1"/>
  <c r="I32" i="1"/>
  <c r="K32" i="1"/>
  <c r="U32" i="1"/>
  <c r="W32" i="1"/>
  <c r="AC32" i="1"/>
  <c r="AD32" i="1"/>
  <c r="AE32" i="1"/>
  <c r="AF32" i="1"/>
  <c r="AG32" i="1"/>
  <c r="CU32" i="1" s="1"/>
  <c r="T32" i="1" s="1"/>
  <c r="AH32" i="1"/>
  <c r="AI32" i="1"/>
  <c r="CW32" i="1" s="1"/>
  <c r="V32" i="1" s="1"/>
  <c r="AJ32" i="1"/>
  <c r="CQ32" i="1"/>
  <c r="P32" i="1" s="1"/>
  <c r="CR32" i="1"/>
  <c r="CS32" i="1"/>
  <c r="R32" i="1" s="1"/>
  <c r="CT32" i="1"/>
  <c r="S32" i="1" s="1"/>
  <c r="CV32" i="1"/>
  <c r="CX32" i="1"/>
  <c r="FR32" i="1"/>
  <c r="GL32" i="1"/>
  <c r="GO32" i="1"/>
  <c r="GP32" i="1"/>
  <c r="GV32" i="1"/>
  <c r="HC32" i="1" s="1"/>
  <c r="GX32" i="1" s="1"/>
  <c r="C33" i="1"/>
  <c r="D33" i="1"/>
  <c r="I33" i="1"/>
  <c r="CX20" i="3" s="1"/>
  <c r="K33" i="1"/>
  <c r="Q33" i="1"/>
  <c r="R33" i="1"/>
  <c r="AC33" i="1"/>
  <c r="CQ33" i="1" s="1"/>
  <c r="P33" i="1" s="1"/>
  <c r="AE33" i="1"/>
  <c r="CS33" i="1" s="1"/>
  <c r="AF33" i="1"/>
  <c r="AG33" i="1"/>
  <c r="AH33" i="1"/>
  <c r="CV33" i="1" s="1"/>
  <c r="U33" i="1" s="1"/>
  <c r="AI33" i="1"/>
  <c r="AJ33" i="1"/>
  <c r="CX33" i="1" s="1"/>
  <c r="W33" i="1" s="1"/>
  <c r="CR33" i="1"/>
  <c r="CT33" i="1"/>
  <c r="S33" i="1" s="1"/>
  <c r="CU33" i="1"/>
  <c r="T33" i="1" s="1"/>
  <c r="CW33" i="1"/>
  <c r="V33" i="1" s="1"/>
  <c r="FR33" i="1"/>
  <c r="GL33" i="1"/>
  <c r="GO33" i="1"/>
  <c r="GP33" i="1"/>
  <c r="GV33" i="1"/>
  <c r="HC33" i="1" s="1"/>
  <c r="GX33" i="1" s="1"/>
  <c r="C34" i="1"/>
  <c r="D34" i="1"/>
  <c r="I34" i="1"/>
  <c r="CX22" i="3" s="1"/>
  <c r="K34" i="1"/>
  <c r="AC34" i="1"/>
  <c r="AD34" i="1"/>
  <c r="AE34" i="1"/>
  <c r="AF34" i="1"/>
  <c r="CT34" i="1" s="1"/>
  <c r="S34" i="1" s="1"/>
  <c r="AG34" i="1"/>
  <c r="CU34" i="1" s="1"/>
  <c r="T34" i="1" s="1"/>
  <c r="AH34" i="1"/>
  <c r="AI34" i="1"/>
  <c r="CW34" i="1" s="1"/>
  <c r="V34" i="1" s="1"/>
  <c r="AJ34" i="1"/>
  <c r="CQ34" i="1"/>
  <c r="P34" i="1" s="1"/>
  <c r="CR34" i="1"/>
  <c r="CS34" i="1"/>
  <c r="R34" i="1" s="1"/>
  <c r="CV34" i="1"/>
  <c r="CX34" i="1"/>
  <c r="FR34" i="1"/>
  <c r="GL34" i="1"/>
  <c r="GO34" i="1"/>
  <c r="GP34" i="1"/>
  <c r="GV34" i="1"/>
  <c r="HC34" i="1"/>
  <c r="GX34" i="1" s="1"/>
  <c r="C35" i="1"/>
  <c r="D35" i="1"/>
  <c r="S35" i="1"/>
  <c r="AC35" i="1"/>
  <c r="AE35" i="1"/>
  <c r="CS35" i="1" s="1"/>
  <c r="R35" i="1" s="1"/>
  <c r="AF35" i="1"/>
  <c r="AG35" i="1"/>
  <c r="CU35" i="1" s="1"/>
  <c r="T35" i="1" s="1"/>
  <c r="AH35" i="1"/>
  <c r="AI35" i="1"/>
  <c r="CW35" i="1" s="1"/>
  <c r="V35" i="1" s="1"/>
  <c r="AJ35" i="1"/>
  <c r="CX35" i="1" s="1"/>
  <c r="W35" i="1" s="1"/>
  <c r="CR35" i="1"/>
  <c r="Q35" i="1" s="1"/>
  <c r="CT35" i="1"/>
  <c r="CV35" i="1"/>
  <c r="U35" i="1" s="1"/>
  <c r="FR35" i="1"/>
  <c r="GL35" i="1"/>
  <c r="GO35" i="1"/>
  <c r="GP35" i="1"/>
  <c r="GV35" i="1"/>
  <c r="HC35" i="1" s="1"/>
  <c r="GX35" i="1"/>
  <c r="C36" i="1"/>
  <c r="D36" i="1"/>
  <c r="Q36" i="1"/>
  <c r="S36" i="1"/>
  <c r="AC36" i="1"/>
  <c r="CQ36" i="1" s="1"/>
  <c r="P36" i="1" s="1"/>
  <c r="CP36" i="1" s="1"/>
  <c r="O36" i="1" s="1"/>
  <c r="AE36" i="1"/>
  <c r="CS36" i="1" s="1"/>
  <c r="R36" i="1" s="1"/>
  <c r="AF36" i="1"/>
  <c r="AG36" i="1"/>
  <c r="CU36" i="1" s="1"/>
  <c r="T36" i="1" s="1"/>
  <c r="AH36" i="1"/>
  <c r="CV36" i="1" s="1"/>
  <c r="U36" i="1" s="1"/>
  <c r="AI36" i="1"/>
  <c r="CW36" i="1" s="1"/>
  <c r="V36" i="1" s="1"/>
  <c r="AJ36" i="1"/>
  <c r="CR36" i="1"/>
  <c r="CT36" i="1"/>
  <c r="CX36" i="1"/>
  <c r="W36" i="1" s="1"/>
  <c r="FR36" i="1"/>
  <c r="GL36" i="1"/>
  <c r="GO36" i="1"/>
  <c r="GP36" i="1"/>
  <c r="GV36" i="1"/>
  <c r="HC36" i="1" s="1"/>
  <c r="GX36" i="1" s="1"/>
  <c r="C37" i="1"/>
  <c r="D37" i="1"/>
  <c r="I37" i="1"/>
  <c r="K37" i="1"/>
  <c r="AC37" i="1"/>
  <c r="CQ37" i="1" s="1"/>
  <c r="P37" i="1" s="1"/>
  <c r="AE37" i="1"/>
  <c r="CS37" i="1" s="1"/>
  <c r="R37" i="1" s="1"/>
  <c r="AF37" i="1"/>
  <c r="AG37" i="1"/>
  <c r="CU37" i="1" s="1"/>
  <c r="T37" i="1" s="1"/>
  <c r="AH37" i="1"/>
  <c r="AI37" i="1"/>
  <c r="CW37" i="1" s="1"/>
  <c r="V37" i="1" s="1"/>
  <c r="AJ37" i="1"/>
  <c r="CR37" i="1"/>
  <c r="CT37" i="1"/>
  <c r="S37" i="1" s="1"/>
  <c r="CV37" i="1"/>
  <c r="CX37" i="1"/>
  <c r="W37" i="1" s="1"/>
  <c r="FR37" i="1"/>
  <c r="GL37" i="1"/>
  <c r="GO37" i="1"/>
  <c r="GP37" i="1"/>
  <c r="GV37" i="1"/>
  <c r="HC37" i="1" s="1"/>
  <c r="GX37" i="1" s="1"/>
  <c r="I38" i="1"/>
  <c r="AC38" i="1"/>
  <c r="CQ38" i="1" s="1"/>
  <c r="P38" i="1" s="1"/>
  <c r="AE38" i="1"/>
  <c r="CS38" i="1" s="1"/>
  <c r="R38" i="1" s="1"/>
  <c r="AF38" i="1"/>
  <c r="AG38" i="1"/>
  <c r="CU38" i="1" s="1"/>
  <c r="T38" i="1" s="1"/>
  <c r="AH38" i="1"/>
  <c r="AI38" i="1"/>
  <c r="CW38" i="1" s="1"/>
  <c r="V38" i="1" s="1"/>
  <c r="AJ38" i="1"/>
  <c r="CR38" i="1"/>
  <c r="Q38" i="1" s="1"/>
  <c r="CT38" i="1"/>
  <c r="S38" i="1" s="1"/>
  <c r="CV38" i="1"/>
  <c r="U38" i="1" s="1"/>
  <c r="CX38" i="1"/>
  <c r="W38" i="1" s="1"/>
  <c r="FR38" i="1"/>
  <c r="GL38" i="1"/>
  <c r="GO38" i="1"/>
  <c r="GP38" i="1"/>
  <c r="GV38" i="1"/>
  <c r="HC38" i="1" s="1"/>
  <c r="GX38" i="1" s="1"/>
  <c r="C39" i="1"/>
  <c r="D39" i="1"/>
  <c r="I39" i="1"/>
  <c r="I40" i="1" s="1"/>
  <c r="K39" i="1"/>
  <c r="AC39" i="1"/>
  <c r="AE39" i="1"/>
  <c r="AD39" i="1" s="1"/>
  <c r="AF39" i="1"/>
  <c r="AG39" i="1"/>
  <c r="AH39" i="1"/>
  <c r="AI39" i="1"/>
  <c r="CW39" i="1" s="1"/>
  <c r="V39" i="1" s="1"/>
  <c r="AJ39" i="1"/>
  <c r="CS39" i="1"/>
  <c r="R39" i="1" s="1"/>
  <c r="CT39" i="1"/>
  <c r="S39" i="1" s="1"/>
  <c r="CU39" i="1"/>
  <c r="CV39" i="1"/>
  <c r="CX39" i="1"/>
  <c r="W39" i="1" s="1"/>
  <c r="FR39" i="1"/>
  <c r="GL39" i="1"/>
  <c r="GO39" i="1"/>
  <c r="GP39" i="1"/>
  <c r="GV39" i="1"/>
  <c r="HC39" i="1"/>
  <c r="GX39" i="1" s="1"/>
  <c r="K40" i="1"/>
  <c r="AC40" i="1"/>
  <c r="AD40" i="1"/>
  <c r="AE40" i="1"/>
  <c r="AF40" i="1"/>
  <c r="AG40" i="1"/>
  <c r="CU40" i="1" s="1"/>
  <c r="AH40" i="1"/>
  <c r="AI40" i="1"/>
  <c r="CW40" i="1" s="1"/>
  <c r="AJ40" i="1"/>
  <c r="CQ40" i="1"/>
  <c r="CR40" i="1"/>
  <c r="CS40" i="1"/>
  <c r="CT40" i="1"/>
  <c r="S40" i="1" s="1"/>
  <c r="CV40" i="1"/>
  <c r="CX40" i="1"/>
  <c r="FR40" i="1"/>
  <c r="GL40" i="1"/>
  <c r="GO40" i="1"/>
  <c r="GP40" i="1"/>
  <c r="GV40" i="1"/>
  <c r="HC40" i="1" s="1"/>
  <c r="GX40" i="1" s="1"/>
  <c r="C41" i="1"/>
  <c r="D41" i="1"/>
  <c r="I41" i="1"/>
  <c r="I42" i="1" s="1"/>
  <c r="K41" i="1"/>
  <c r="AC41" i="1"/>
  <c r="CQ41" i="1" s="1"/>
  <c r="P41" i="1" s="1"/>
  <c r="AE41" i="1"/>
  <c r="AF41" i="1"/>
  <c r="AG41" i="1"/>
  <c r="AH41" i="1"/>
  <c r="CV41" i="1" s="1"/>
  <c r="U41" i="1" s="1"/>
  <c r="AI41" i="1"/>
  <c r="CW41" i="1" s="1"/>
  <c r="V41" i="1" s="1"/>
  <c r="AJ41" i="1"/>
  <c r="CX41" i="1" s="1"/>
  <c r="W41" i="1" s="1"/>
  <c r="CR41" i="1"/>
  <c r="Q41" i="1" s="1"/>
  <c r="CT41" i="1"/>
  <c r="CU41" i="1"/>
  <c r="FR41" i="1"/>
  <c r="GL41" i="1"/>
  <c r="GO41" i="1"/>
  <c r="GP41" i="1"/>
  <c r="GV41" i="1"/>
  <c r="HC41" i="1" s="1"/>
  <c r="GX41" i="1"/>
  <c r="AC42" i="1"/>
  <c r="AD42" i="1"/>
  <c r="AE42" i="1"/>
  <c r="AF42" i="1"/>
  <c r="AB42" i="1" s="1"/>
  <c r="AG42" i="1"/>
  <c r="AH42" i="1"/>
  <c r="AI42" i="1"/>
  <c r="AJ42" i="1"/>
  <c r="CX42" i="1" s="1"/>
  <c r="CQ42" i="1"/>
  <c r="P42" i="1" s="1"/>
  <c r="CR42" i="1"/>
  <c r="CS42" i="1"/>
  <c r="R42" i="1" s="1"/>
  <c r="CT42" i="1"/>
  <c r="CU42" i="1"/>
  <c r="T42" i="1" s="1"/>
  <c r="CV42" i="1"/>
  <c r="CW42" i="1"/>
  <c r="V42" i="1" s="1"/>
  <c r="FR42" i="1"/>
  <c r="GL42" i="1"/>
  <c r="GO42" i="1"/>
  <c r="GP42" i="1"/>
  <c r="GV42" i="1"/>
  <c r="HC42" i="1" s="1"/>
  <c r="GX42" i="1" s="1"/>
  <c r="AC43" i="1"/>
  <c r="AE43" i="1"/>
  <c r="AD43" i="1" s="1"/>
  <c r="AF43" i="1"/>
  <c r="CT43" i="1" s="1"/>
  <c r="AG43" i="1"/>
  <c r="AH43" i="1"/>
  <c r="AI43" i="1"/>
  <c r="CW43" i="1" s="1"/>
  <c r="AJ43" i="1"/>
  <c r="CS43" i="1"/>
  <c r="CU43" i="1"/>
  <c r="CV43" i="1"/>
  <c r="CX43" i="1"/>
  <c r="FR43" i="1"/>
  <c r="GL43" i="1"/>
  <c r="GO43" i="1"/>
  <c r="GP43" i="1"/>
  <c r="GV43" i="1"/>
  <c r="HC43" i="1"/>
  <c r="C44" i="1"/>
  <c r="D44" i="1"/>
  <c r="S44" i="1"/>
  <c r="U44" i="1"/>
  <c r="AC44" i="1"/>
  <c r="AE44" i="1"/>
  <c r="AF44" i="1"/>
  <c r="AG44" i="1"/>
  <c r="CU44" i="1" s="1"/>
  <c r="T44" i="1" s="1"/>
  <c r="AH44" i="1"/>
  <c r="AI44" i="1"/>
  <c r="CW44" i="1" s="1"/>
  <c r="V44" i="1" s="1"/>
  <c r="AJ44" i="1"/>
  <c r="CR44" i="1"/>
  <c r="Q44" i="1" s="1"/>
  <c r="CT44" i="1"/>
  <c r="CV44" i="1"/>
  <c r="CX44" i="1"/>
  <c r="W44" i="1" s="1"/>
  <c r="FR44" i="1"/>
  <c r="GL44" i="1"/>
  <c r="GO44" i="1"/>
  <c r="GP44" i="1"/>
  <c r="GV44" i="1"/>
  <c r="HC44" i="1"/>
  <c r="GX44" i="1" s="1"/>
  <c r="AB45" i="1"/>
  <c r="AC45" i="1"/>
  <c r="AD45" i="1"/>
  <c r="AE45" i="1"/>
  <c r="CS45" i="1" s="1"/>
  <c r="AF45" i="1"/>
  <c r="AG45" i="1"/>
  <c r="CU45" i="1" s="1"/>
  <c r="AH45" i="1"/>
  <c r="AI45" i="1"/>
  <c r="AJ45" i="1"/>
  <c r="CX45" i="1" s="1"/>
  <c r="CQ45" i="1"/>
  <c r="CR45" i="1"/>
  <c r="CT45" i="1"/>
  <c r="CV45" i="1"/>
  <c r="CW45" i="1"/>
  <c r="FR45" i="1"/>
  <c r="GL45" i="1"/>
  <c r="GO45" i="1"/>
  <c r="GP45" i="1"/>
  <c r="GV45" i="1"/>
  <c r="HC45" i="1" s="1"/>
  <c r="C46" i="1"/>
  <c r="D46" i="1"/>
  <c r="I46" i="1"/>
  <c r="K46" i="1"/>
  <c r="V46" i="1"/>
  <c r="AC46" i="1"/>
  <c r="AE46" i="1"/>
  <c r="AD46" i="1" s="1"/>
  <c r="AF46" i="1"/>
  <c r="CT46" i="1" s="1"/>
  <c r="S46" i="1" s="1"/>
  <c r="AG46" i="1"/>
  <c r="AH46" i="1"/>
  <c r="AI46" i="1"/>
  <c r="CW46" i="1" s="1"/>
  <c r="AJ46" i="1"/>
  <c r="CR46" i="1"/>
  <c r="Q46" i="1" s="1"/>
  <c r="CS46" i="1"/>
  <c r="R46" i="1" s="1"/>
  <c r="CU46" i="1"/>
  <c r="T46" i="1" s="1"/>
  <c r="CV46" i="1"/>
  <c r="U46" i="1" s="1"/>
  <c r="CX46" i="1"/>
  <c r="W46" i="1" s="1"/>
  <c r="FR46" i="1"/>
  <c r="GL46" i="1"/>
  <c r="GO46" i="1"/>
  <c r="GP46" i="1"/>
  <c r="GV46" i="1"/>
  <c r="HC46" i="1"/>
  <c r="GX46" i="1" s="1"/>
  <c r="I47" i="1"/>
  <c r="P47" i="1" s="1"/>
  <c r="AC47" i="1"/>
  <c r="AE47" i="1"/>
  <c r="AD47" i="1" s="1"/>
  <c r="AB47" i="1" s="1"/>
  <c r="AF47" i="1"/>
  <c r="AG47" i="1"/>
  <c r="AH47" i="1"/>
  <c r="CV47" i="1" s="1"/>
  <c r="U47" i="1" s="1"/>
  <c r="AI47" i="1"/>
  <c r="AJ47" i="1"/>
  <c r="CX47" i="1" s="1"/>
  <c r="CQ47" i="1"/>
  <c r="CS47" i="1"/>
  <c r="CT47" i="1"/>
  <c r="CU47" i="1"/>
  <c r="T47" i="1" s="1"/>
  <c r="CW47" i="1"/>
  <c r="V47" i="1" s="1"/>
  <c r="FR47" i="1"/>
  <c r="GL47" i="1"/>
  <c r="GO47" i="1"/>
  <c r="GP47" i="1"/>
  <c r="GV47" i="1"/>
  <c r="HC47" i="1" s="1"/>
  <c r="GX47" i="1"/>
  <c r="I48" i="1"/>
  <c r="U48" i="1" s="1"/>
  <c r="K48" i="1"/>
  <c r="AC48" i="1"/>
  <c r="CQ48" i="1" s="1"/>
  <c r="AE48" i="1"/>
  <c r="AD48" i="1" s="1"/>
  <c r="AF48" i="1"/>
  <c r="CT48" i="1" s="1"/>
  <c r="S48" i="1" s="1"/>
  <c r="AG48" i="1"/>
  <c r="AH48" i="1"/>
  <c r="CV48" i="1" s="1"/>
  <c r="AI48" i="1"/>
  <c r="AJ48" i="1"/>
  <c r="CR48" i="1"/>
  <c r="CS48" i="1"/>
  <c r="CU48" i="1"/>
  <c r="T48" i="1" s="1"/>
  <c r="CW48" i="1"/>
  <c r="V48" i="1" s="1"/>
  <c r="CX48" i="1"/>
  <c r="W48" i="1" s="1"/>
  <c r="FR48" i="1"/>
  <c r="GL48" i="1"/>
  <c r="GO48" i="1"/>
  <c r="GP48" i="1"/>
  <c r="GV48" i="1"/>
  <c r="HC48" i="1" s="1"/>
  <c r="K49" i="1"/>
  <c r="AC49" i="1"/>
  <c r="AD49" i="1"/>
  <c r="AE49" i="1"/>
  <c r="AF49" i="1"/>
  <c r="CT49" i="1" s="1"/>
  <c r="AG49" i="1"/>
  <c r="AH49" i="1"/>
  <c r="AI49" i="1"/>
  <c r="AJ49" i="1"/>
  <c r="CQ49" i="1"/>
  <c r="CR49" i="1"/>
  <c r="CS49" i="1"/>
  <c r="CU49" i="1"/>
  <c r="CV49" i="1"/>
  <c r="CW49" i="1"/>
  <c r="CX49" i="1"/>
  <c r="FR49" i="1"/>
  <c r="GL49" i="1"/>
  <c r="GO49" i="1"/>
  <c r="GP49" i="1"/>
  <c r="GV49" i="1"/>
  <c r="HC49" i="1"/>
  <c r="K50" i="1"/>
  <c r="AB50" i="1"/>
  <c r="AC50" i="1"/>
  <c r="AD50" i="1"/>
  <c r="AE50" i="1"/>
  <c r="AF50" i="1"/>
  <c r="AG50" i="1"/>
  <c r="AH50" i="1"/>
  <c r="AI50" i="1"/>
  <c r="AJ50" i="1"/>
  <c r="CX50" i="1" s="1"/>
  <c r="CQ50" i="1"/>
  <c r="CR50" i="1"/>
  <c r="CS50" i="1"/>
  <c r="CT50" i="1"/>
  <c r="CU50" i="1"/>
  <c r="CV50" i="1"/>
  <c r="CW50" i="1"/>
  <c r="FR50" i="1"/>
  <c r="GL50" i="1"/>
  <c r="GO50" i="1"/>
  <c r="GP50" i="1"/>
  <c r="GV50" i="1"/>
  <c r="HC50" i="1"/>
  <c r="C51" i="1"/>
  <c r="D51" i="1"/>
  <c r="I51" i="1"/>
  <c r="K51" i="1"/>
  <c r="T51" i="1"/>
  <c r="AC51" i="1"/>
  <c r="AD51" i="1"/>
  <c r="AE51" i="1"/>
  <c r="AF51" i="1"/>
  <c r="CT51" i="1" s="1"/>
  <c r="S51" i="1" s="1"/>
  <c r="CZ51" i="1" s="1"/>
  <c r="Y51" i="1" s="1"/>
  <c r="AG51" i="1"/>
  <c r="AH51" i="1"/>
  <c r="CV51" i="1" s="1"/>
  <c r="U51" i="1" s="1"/>
  <c r="AI51" i="1"/>
  <c r="AJ51" i="1"/>
  <c r="CX51" i="1" s="1"/>
  <c r="W51" i="1" s="1"/>
  <c r="CQ51" i="1"/>
  <c r="P51" i="1" s="1"/>
  <c r="CP51" i="1" s="1"/>
  <c r="O51" i="1" s="1"/>
  <c r="CR51" i="1"/>
  <c r="Q51" i="1" s="1"/>
  <c r="CS51" i="1"/>
  <c r="R51" i="1" s="1"/>
  <c r="CU51" i="1"/>
  <c r="CW51" i="1"/>
  <c r="V51" i="1" s="1"/>
  <c r="FR51" i="1"/>
  <c r="GL51" i="1"/>
  <c r="GO51" i="1"/>
  <c r="GP51" i="1"/>
  <c r="GV51" i="1"/>
  <c r="HC51" i="1"/>
  <c r="GX51" i="1" s="1"/>
  <c r="K52" i="1"/>
  <c r="AC52" i="1"/>
  <c r="AD52" i="1"/>
  <c r="AE52" i="1"/>
  <c r="AF52" i="1"/>
  <c r="CT52" i="1" s="1"/>
  <c r="AG52" i="1"/>
  <c r="AH52" i="1"/>
  <c r="CV52" i="1" s="1"/>
  <c r="AI52" i="1"/>
  <c r="AJ52" i="1"/>
  <c r="CR52" i="1"/>
  <c r="CS52" i="1"/>
  <c r="CU52" i="1"/>
  <c r="CW52" i="1"/>
  <c r="CX52" i="1"/>
  <c r="FR52" i="1"/>
  <c r="GL52" i="1"/>
  <c r="GO52" i="1"/>
  <c r="GP52" i="1"/>
  <c r="GV52" i="1"/>
  <c r="HC52" i="1"/>
  <c r="K53" i="1"/>
  <c r="AC53" i="1"/>
  <c r="AD53" i="1"/>
  <c r="AB53" i="1" s="1"/>
  <c r="AE53" i="1"/>
  <c r="AF53" i="1"/>
  <c r="AG53" i="1"/>
  <c r="AH53" i="1"/>
  <c r="AI53" i="1"/>
  <c r="AJ53" i="1"/>
  <c r="CX53" i="1" s="1"/>
  <c r="CQ53" i="1"/>
  <c r="CR53" i="1"/>
  <c r="CS53" i="1"/>
  <c r="CT53" i="1"/>
  <c r="CU53" i="1"/>
  <c r="CV53" i="1"/>
  <c r="CW53" i="1"/>
  <c r="FR53" i="1"/>
  <c r="GL53" i="1"/>
  <c r="GO53" i="1"/>
  <c r="GP53" i="1"/>
  <c r="GV53" i="1"/>
  <c r="HC53" i="1" s="1"/>
  <c r="C54" i="1"/>
  <c r="D54" i="1"/>
  <c r="I54" i="1"/>
  <c r="K54" i="1"/>
  <c r="AC54" i="1"/>
  <c r="AE54" i="1"/>
  <c r="CS54" i="1" s="1"/>
  <c r="AF54" i="1"/>
  <c r="CT54" i="1" s="1"/>
  <c r="AG54" i="1"/>
  <c r="AH54" i="1"/>
  <c r="CV54" i="1" s="1"/>
  <c r="AI54" i="1"/>
  <c r="AJ54" i="1"/>
  <c r="CR54" i="1"/>
  <c r="CU54" i="1"/>
  <c r="CW54" i="1"/>
  <c r="V54" i="1" s="1"/>
  <c r="CX54" i="1"/>
  <c r="W54" i="1" s="1"/>
  <c r="FR54" i="1"/>
  <c r="GL54" i="1"/>
  <c r="GO54" i="1"/>
  <c r="GP54" i="1"/>
  <c r="GV54" i="1"/>
  <c r="HC54" i="1"/>
  <c r="GX54" i="1" s="1"/>
  <c r="AC55" i="1"/>
  <c r="AD55" i="1"/>
  <c r="AE55" i="1"/>
  <c r="AF55" i="1"/>
  <c r="CT55" i="1" s="1"/>
  <c r="S55" i="1" s="1"/>
  <c r="CZ55" i="1" s="1"/>
  <c r="Y55" i="1" s="1"/>
  <c r="AG55" i="1"/>
  <c r="AH55" i="1"/>
  <c r="CV55" i="1" s="1"/>
  <c r="U55" i="1" s="1"/>
  <c r="AI55" i="1"/>
  <c r="AJ55" i="1"/>
  <c r="CX55" i="1" s="1"/>
  <c r="W55" i="1" s="1"/>
  <c r="CQ55" i="1"/>
  <c r="P55" i="1" s="1"/>
  <c r="CR55" i="1"/>
  <c r="Q55" i="1" s="1"/>
  <c r="CS55" i="1"/>
  <c r="R55" i="1" s="1"/>
  <c r="CU55" i="1"/>
  <c r="T55" i="1" s="1"/>
  <c r="CW55" i="1"/>
  <c r="V55" i="1" s="1"/>
  <c r="FR55" i="1"/>
  <c r="GL55" i="1"/>
  <c r="GO55" i="1"/>
  <c r="GP55" i="1"/>
  <c r="GV55" i="1"/>
  <c r="HC55" i="1" s="1"/>
  <c r="GX55" i="1" s="1"/>
  <c r="C56" i="1"/>
  <c r="D56" i="1"/>
  <c r="I56" i="1"/>
  <c r="K56" i="1"/>
  <c r="Q56" i="1"/>
  <c r="W56" i="1"/>
  <c r="X56" i="1"/>
  <c r="AB56" i="1"/>
  <c r="AC56" i="1"/>
  <c r="AD56" i="1"/>
  <c r="AE56" i="1"/>
  <c r="AF56" i="1"/>
  <c r="AG56" i="1"/>
  <c r="AH56" i="1"/>
  <c r="AI56" i="1"/>
  <c r="AJ56" i="1"/>
  <c r="CQ56" i="1"/>
  <c r="P56" i="1" s="1"/>
  <c r="CR56" i="1"/>
  <c r="CS56" i="1"/>
  <c r="R56" i="1" s="1"/>
  <c r="CT56" i="1"/>
  <c r="S56" i="1" s="1"/>
  <c r="CU56" i="1"/>
  <c r="T56" i="1" s="1"/>
  <c r="CV56" i="1"/>
  <c r="U56" i="1" s="1"/>
  <c r="CW56" i="1"/>
  <c r="V56" i="1" s="1"/>
  <c r="CX56" i="1"/>
  <c r="CY56" i="1"/>
  <c r="FR56" i="1"/>
  <c r="GL56" i="1"/>
  <c r="GO56" i="1"/>
  <c r="GP56" i="1"/>
  <c r="GV56" i="1"/>
  <c r="HC56" i="1"/>
  <c r="GX56" i="1" s="1"/>
  <c r="I57" i="1"/>
  <c r="S57" i="1"/>
  <c r="CZ57" i="1" s="1"/>
  <c r="Y57" i="1" s="1"/>
  <c r="U57" i="1"/>
  <c r="V57" i="1"/>
  <c r="W57" i="1"/>
  <c r="AB57" i="1"/>
  <c r="AC57" i="1"/>
  <c r="CQ57" i="1" s="1"/>
  <c r="P57" i="1" s="1"/>
  <c r="AE57" i="1"/>
  <c r="AD57" i="1" s="1"/>
  <c r="AF57" i="1"/>
  <c r="AG57" i="1"/>
  <c r="AH57" i="1"/>
  <c r="AI57" i="1"/>
  <c r="AJ57" i="1"/>
  <c r="CS57" i="1"/>
  <c r="R57" i="1" s="1"/>
  <c r="CT57" i="1"/>
  <c r="CU57" i="1"/>
  <c r="T57" i="1" s="1"/>
  <c r="CV57" i="1"/>
  <c r="CW57" i="1"/>
  <c r="CX57" i="1"/>
  <c r="FR57" i="1"/>
  <c r="GL57" i="1"/>
  <c r="GO57" i="1"/>
  <c r="GP57" i="1"/>
  <c r="GV57" i="1"/>
  <c r="HC57" i="1"/>
  <c r="GX57" i="1" s="1"/>
  <c r="I58" i="1"/>
  <c r="U58" i="1" s="1"/>
  <c r="P58" i="1"/>
  <c r="W58" i="1"/>
  <c r="AC58" i="1"/>
  <c r="AE58" i="1"/>
  <c r="AF58" i="1"/>
  <c r="AG58" i="1"/>
  <c r="CU58" i="1" s="1"/>
  <c r="T58" i="1" s="1"/>
  <c r="AH58" i="1"/>
  <c r="AI58" i="1"/>
  <c r="CW58" i="1" s="1"/>
  <c r="V58" i="1" s="1"/>
  <c r="AJ58" i="1"/>
  <c r="CX58" i="1" s="1"/>
  <c r="CQ58" i="1"/>
  <c r="CT58" i="1"/>
  <c r="S58" i="1" s="1"/>
  <c r="CV58" i="1"/>
  <c r="FR58" i="1"/>
  <c r="GL58" i="1"/>
  <c r="GO58" i="1"/>
  <c r="GP58" i="1"/>
  <c r="GV58" i="1"/>
  <c r="HC58" i="1" s="1"/>
  <c r="GX58" i="1" s="1"/>
  <c r="I59" i="1"/>
  <c r="K59" i="1"/>
  <c r="R59" i="1"/>
  <c r="CY59" i="1" s="1"/>
  <c r="X59" i="1" s="1"/>
  <c r="W59" i="1"/>
  <c r="AC59" i="1"/>
  <c r="AE59" i="1"/>
  <c r="CS59" i="1" s="1"/>
  <c r="AF59" i="1"/>
  <c r="AG59" i="1"/>
  <c r="CU59" i="1" s="1"/>
  <c r="T59" i="1" s="1"/>
  <c r="AH59" i="1"/>
  <c r="CV59" i="1" s="1"/>
  <c r="U59" i="1" s="1"/>
  <c r="AI59" i="1"/>
  <c r="AJ59" i="1"/>
  <c r="CR59" i="1"/>
  <c r="CT59" i="1"/>
  <c r="S59" i="1" s="1"/>
  <c r="CW59" i="1"/>
  <c r="V59" i="1" s="1"/>
  <c r="CX59" i="1"/>
  <c r="FR59" i="1"/>
  <c r="GL59" i="1"/>
  <c r="GO59" i="1"/>
  <c r="GP59" i="1"/>
  <c r="GV59" i="1"/>
  <c r="HC59" i="1" s="1"/>
  <c r="GX59" i="1" s="1"/>
  <c r="C60" i="1"/>
  <c r="D60" i="1"/>
  <c r="I60" i="1"/>
  <c r="K60" i="1"/>
  <c r="P60" i="1"/>
  <c r="Q60" i="1"/>
  <c r="V60" i="1"/>
  <c r="W60" i="1"/>
  <c r="AC60" i="1"/>
  <c r="AD60" i="1"/>
  <c r="AE60" i="1"/>
  <c r="AF60" i="1"/>
  <c r="AB60" i="1" s="1"/>
  <c r="AG60" i="1"/>
  <c r="AH60" i="1"/>
  <c r="CV60" i="1" s="1"/>
  <c r="U60" i="1" s="1"/>
  <c r="AI60" i="1"/>
  <c r="AJ60" i="1"/>
  <c r="CX60" i="1" s="1"/>
  <c r="CQ60" i="1"/>
  <c r="CR60" i="1"/>
  <c r="CS60" i="1"/>
  <c r="R60" i="1" s="1"/>
  <c r="CT60" i="1"/>
  <c r="S60" i="1" s="1"/>
  <c r="CU60" i="1"/>
  <c r="T60" i="1" s="1"/>
  <c r="CW60" i="1"/>
  <c r="FR60" i="1"/>
  <c r="GL60" i="1"/>
  <c r="GO60" i="1"/>
  <c r="GP60" i="1"/>
  <c r="GV60" i="1"/>
  <c r="HC60" i="1"/>
  <c r="GX60" i="1" s="1"/>
  <c r="I61" i="1"/>
  <c r="P61" i="1"/>
  <c r="S61" i="1"/>
  <c r="CZ61" i="1" s="1"/>
  <c r="Y61" i="1" s="1"/>
  <c r="U61" i="1"/>
  <c r="AC61" i="1"/>
  <c r="CQ61" i="1" s="1"/>
  <c r="AE61" i="1"/>
  <c r="CS61" i="1" s="1"/>
  <c r="R61" i="1" s="1"/>
  <c r="AF61" i="1"/>
  <c r="AG61" i="1"/>
  <c r="AH61" i="1"/>
  <c r="AI61" i="1"/>
  <c r="AJ61" i="1"/>
  <c r="CT61" i="1"/>
  <c r="CU61" i="1"/>
  <c r="T61" i="1" s="1"/>
  <c r="CV61" i="1"/>
  <c r="CW61" i="1"/>
  <c r="V61" i="1" s="1"/>
  <c r="CX61" i="1"/>
  <c r="W61" i="1" s="1"/>
  <c r="FR61" i="1"/>
  <c r="GL61" i="1"/>
  <c r="GO61" i="1"/>
  <c r="GP61" i="1"/>
  <c r="GV61" i="1"/>
  <c r="GX61" i="1"/>
  <c r="HC61" i="1"/>
  <c r="I62" i="1"/>
  <c r="K62" i="1"/>
  <c r="V62" i="1"/>
  <c r="AC62" i="1"/>
  <c r="AB62" i="1" s="1"/>
  <c r="AD62" i="1"/>
  <c r="AE62" i="1"/>
  <c r="CS62" i="1" s="1"/>
  <c r="R62" i="1" s="1"/>
  <c r="AF62" i="1"/>
  <c r="AG62" i="1"/>
  <c r="CU62" i="1" s="1"/>
  <c r="T62" i="1" s="1"/>
  <c r="AH62" i="1"/>
  <c r="AI62" i="1"/>
  <c r="CW62" i="1" s="1"/>
  <c r="AJ62" i="1"/>
  <c r="CR62" i="1"/>
  <c r="Q62" i="1" s="1"/>
  <c r="CT62" i="1"/>
  <c r="S62" i="1" s="1"/>
  <c r="CV62" i="1"/>
  <c r="CX62" i="1"/>
  <c r="FR62" i="1"/>
  <c r="GL62" i="1"/>
  <c r="GO62" i="1"/>
  <c r="GP62" i="1"/>
  <c r="GV62" i="1"/>
  <c r="HC62" i="1"/>
  <c r="GX62" i="1" s="1"/>
  <c r="C63" i="1"/>
  <c r="D63" i="1"/>
  <c r="I63" i="1"/>
  <c r="K63" i="1"/>
  <c r="Q63" i="1"/>
  <c r="S63" i="1"/>
  <c r="CZ63" i="1" s="1"/>
  <c r="Y63" i="1" s="1"/>
  <c r="T63" i="1"/>
  <c r="U63" i="1"/>
  <c r="AB63" i="1"/>
  <c r="AC63" i="1"/>
  <c r="AD63" i="1"/>
  <c r="AE63" i="1"/>
  <c r="CS63" i="1" s="1"/>
  <c r="R63" i="1" s="1"/>
  <c r="AF63" i="1"/>
  <c r="AG63" i="1"/>
  <c r="AH63" i="1"/>
  <c r="AI63" i="1"/>
  <c r="AJ63" i="1"/>
  <c r="CQ63" i="1"/>
  <c r="P63" i="1" s="1"/>
  <c r="CP63" i="1" s="1"/>
  <c r="O63" i="1" s="1"/>
  <c r="CR63" i="1"/>
  <c r="CT63" i="1"/>
  <c r="CU63" i="1"/>
  <c r="CV63" i="1"/>
  <c r="CW63" i="1"/>
  <c r="V63" i="1" s="1"/>
  <c r="CX63" i="1"/>
  <c r="W63" i="1" s="1"/>
  <c r="FR63" i="1"/>
  <c r="GL63" i="1"/>
  <c r="GO63" i="1"/>
  <c r="GP63" i="1"/>
  <c r="GV63" i="1"/>
  <c r="HC63" i="1" s="1"/>
  <c r="GX63" i="1" s="1"/>
  <c r="I64" i="1"/>
  <c r="W64" i="1" s="1"/>
  <c r="K64" i="1"/>
  <c r="R64" i="1"/>
  <c r="S64" i="1"/>
  <c r="CY64" i="1" s="1"/>
  <c r="X64" i="1" s="1"/>
  <c r="U64" i="1"/>
  <c r="V64" i="1"/>
  <c r="AB64" i="1"/>
  <c r="AC64" i="1"/>
  <c r="CQ64" i="1" s="1"/>
  <c r="P64" i="1" s="1"/>
  <c r="AE64" i="1"/>
  <c r="AD64" i="1" s="1"/>
  <c r="AF64" i="1"/>
  <c r="AG64" i="1"/>
  <c r="AH64" i="1"/>
  <c r="AI64" i="1"/>
  <c r="AJ64" i="1"/>
  <c r="CS64" i="1"/>
  <c r="CT64" i="1"/>
  <c r="CU64" i="1"/>
  <c r="T64" i="1" s="1"/>
  <c r="CV64" i="1"/>
  <c r="CW64" i="1"/>
  <c r="CX64" i="1"/>
  <c r="FR64" i="1"/>
  <c r="GL64" i="1"/>
  <c r="GO64" i="1"/>
  <c r="GP64" i="1"/>
  <c r="GV64" i="1"/>
  <c r="GX64" i="1"/>
  <c r="HC64" i="1"/>
  <c r="C65" i="1"/>
  <c r="D65" i="1"/>
  <c r="I65" i="1"/>
  <c r="I70" i="1" s="1"/>
  <c r="K65" i="1"/>
  <c r="AC65" i="1"/>
  <c r="AE65" i="1"/>
  <c r="AD65" i="1" s="1"/>
  <c r="AF65" i="1"/>
  <c r="CT65" i="1" s="1"/>
  <c r="S65" i="1" s="1"/>
  <c r="AG65" i="1"/>
  <c r="CU65" i="1" s="1"/>
  <c r="T65" i="1" s="1"/>
  <c r="AH65" i="1"/>
  <c r="AI65" i="1"/>
  <c r="CW65" i="1" s="1"/>
  <c r="AJ65" i="1"/>
  <c r="CQ65" i="1"/>
  <c r="P65" i="1" s="1"/>
  <c r="CP65" i="1" s="1"/>
  <c r="O65" i="1" s="1"/>
  <c r="CR65" i="1"/>
  <c r="Q65" i="1" s="1"/>
  <c r="CV65" i="1"/>
  <c r="CX65" i="1"/>
  <c r="FR65" i="1"/>
  <c r="GL65" i="1"/>
  <c r="GO65" i="1"/>
  <c r="GP65" i="1"/>
  <c r="GV65" i="1"/>
  <c r="HC65" i="1" s="1"/>
  <c r="GX65" i="1" s="1"/>
  <c r="AC66" i="1"/>
  <c r="CQ66" i="1" s="1"/>
  <c r="AE66" i="1"/>
  <c r="AD66" i="1" s="1"/>
  <c r="AF66" i="1"/>
  <c r="CT66" i="1" s="1"/>
  <c r="AG66" i="1"/>
  <c r="AH66" i="1"/>
  <c r="CV66" i="1" s="1"/>
  <c r="AI66" i="1"/>
  <c r="AJ66" i="1"/>
  <c r="CR66" i="1"/>
  <c r="CS66" i="1"/>
  <c r="CU66" i="1"/>
  <c r="CW66" i="1"/>
  <c r="CX66" i="1"/>
  <c r="FR66" i="1"/>
  <c r="GL66" i="1"/>
  <c r="GO66" i="1"/>
  <c r="GP66" i="1"/>
  <c r="GV66" i="1"/>
  <c r="HC66" i="1" s="1"/>
  <c r="AB67" i="1"/>
  <c r="AC67" i="1"/>
  <c r="AD67" i="1"/>
  <c r="AE67" i="1"/>
  <c r="CS67" i="1" s="1"/>
  <c r="AF67" i="1"/>
  <c r="AG67" i="1"/>
  <c r="CU67" i="1" s="1"/>
  <c r="AH67" i="1"/>
  <c r="AI67" i="1"/>
  <c r="AJ67" i="1"/>
  <c r="CQ67" i="1"/>
  <c r="CR67" i="1"/>
  <c r="CT67" i="1"/>
  <c r="CV67" i="1"/>
  <c r="CW67" i="1"/>
  <c r="CX67" i="1"/>
  <c r="FR67" i="1"/>
  <c r="GL67" i="1"/>
  <c r="GO67" i="1"/>
  <c r="GP67" i="1"/>
  <c r="GV67" i="1"/>
  <c r="HC67" i="1" s="1"/>
  <c r="AB68" i="1"/>
  <c r="AC68" i="1"/>
  <c r="AD68" i="1"/>
  <c r="AE68" i="1"/>
  <c r="AF68" i="1"/>
  <c r="CT68" i="1" s="1"/>
  <c r="AG68" i="1"/>
  <c r="AH68" i="1"/>
  <c r="AI68" i="1"/>
  <c r="AJ68" i="1"/>
  <c r="CQ68" i="1"/>
  <c r="CR68" i="1"/>
  <c r="CS68" i="1"/>
  <c r="CU68" i="1"/>
  <c r="CV68" i="1"/>
  <c r="CW68" i="1"/>
  <c r="CX68" i="1"/>
  <c r="FR68" i="1"/>
  <c r="GL68" i="1"/>
  <c r="GO68" i="1"/>
  <c r="GP68" i="1"/>
  <c r="GV68" i="1"/>
  <c r="HC68" i="1" s="1"/>
  <c r="AC69" i="1"/>
  <c r="CQ69" i="1" s="1"/>
  <c r="AE69" i="1"/>
  <c r="CS69" i="1" s="1"/>
  <c r="AF69" i="1"/>
  <c r="AG69" i="1"/>
  <c r="CU69" i="1" s="1"/>
  <c r="AH69" i="1"/>
  <c r="AI69" i="1"/>
  <c r="AJ69" i="1"/>
  <c r="CR69" i="1"/>
  <c r="CT69" i="1"/>
  <c r="CV69" i="1"/>
  <c r="CW69" i="1"/>
  <c r="CX69" i="1"/>
  <c r="FR69" i="1"/>
  <c r="GL69" i="1"/>
  <c r="GO69" i="1"/>
  <c r="GP69" i="1"/>
  <c r="GV69" i="1"/>
  <c r="HC69" i="1" s="1"/>
  <c r="AC70" i="1"/>
  <c r="AD70" i="1"/>
  <c r="AE70" i="1"/>
  <c r="AF70" i="1"/>
  <c r="AB70" i="1" s="1"/>
  <c r="AG70" i="1"/>
  <c r="AH70" i="1"/>
  <c r="AI70" i="1"/>
  <c r="AJ70" i="1"/>
  <c r="CX70" i="1" s="1"/>
  <c r="CQ70" i="1"/>
  <c r="CR70" i="1"/>
  <c r="CS70" i="1"/>
  <c r="CT70" i="1"/>
  <c r="CU70" i="1"/>
  <c r="CV70" i="1"/>
  <c r="CW70" i="1"/>
  <c r="FR70" i="1"/>
  <c r="GL70" i="1"/>
  <c r="GO70" i="1"/>
  <c r="GP70" i="1"/>
  <c r="GV70" i="1"/>
  <c r="HC70" i="1"/>
  <c r="AC71" i="1"/>
  <c r="AD71" i="1"/>
  <c r="AE71" i="1"/>
  <c r="AF71" i="1"/>
  <c r="AG71" i="1"/>
  <c r="AH71" i="1"/>
  <c r="CV71" i="1" s="1"/>
  <c r="AI71" i="1"/>
  <c r="AJ71" i="1"/>
  <c r="CX71" i="1" s="1"/>
  <c r="CQ71" i="1"/>
  <c r="CR71" i="1"/>
  <c r="CS71" i="1"/>
  <c r="CT71" i="1"/>
  <c r="CU71" i="1"/>
  <c r="CW71" i="1"/>
  <c r="FR71" i="1"/>
  <c r="GL71" i="1"/>
  <c r="GO71" i="1"/>
  <c r="GP71" i="1"/>
  <c r="GV71" i="1"/>
  <c r="HC71" i="1" s="1"/>
  <c r="C72" i="1"/>
  <c r="D72" i="1"/>
  <c r="I72" i="1"/>
  <c r="K72" i="1"/>
  <c r="Q72" i="1"/>
  <c r="R72" i="1"/>
  <c r="AC72" i="1"/>
  <c r="AB72" i="1" s="1"/>
  <c r="AD72" i="1"/>
  <c r="AE72" i="1"/>
  <c r="AF72" i="1"/>
  <c r="CT72" i="1" s="1"/>
  <c r="S72" i="1" s="1"/>
  <c r="AG72" i="1"/>
  <c r="AH72" i="1"/>
  <c r="AI72" i="1"/>
  <c r="AJ72" i="1"/>
  <c r="CR72" i="1"/>
  <c r="CS72" i="1"/>
  <c r="CU72" i="1"/>
  <c r="T72" i="1" s="1"/>
  <c r="CV72" i="1"/>
  <c r="U72" i="1" s="1"/>
  <c r="CW72" i="1"/>
  <c r="V72" i="1" s="1"/>
  <c r="CX72" i="1"/>
  <c r="W72" i="1" s="1"/>
  <c r="FR72" i="1"/>
  <c r="GL72" i="1"/>
  <c r="GO72" i="1"/>
  <c r="GP72" i="1"/>
  <c r="GV72" i="1"/>
  <c r="HC72" i="1" s="1"/>
  <c r="GX72" i="1" s="1"/>
  <c r="AC73" i="1"/>
  <c r="CQ73" i="1" s="1"/>
  <c r="AE73" i="1"/>
  <c r="CS73" i="1" s="1"/>
  <c r="AF73" i="1"/>
  <c r="AG73" i="1"/>
  <c r="AH73" i="1"/>
  <c r="CV73" i="1" s="1"/>
  <c r="AI73" i="1"/>
  <c r="AJ73" i="1"/>
  <c r="CX73" i="1" s="1"/>
  <c r="CR73" i="1"/>
  <c r="CT73" i="1"/>
  <c r="CU73" i="1"/>
  <c r="CW73" i="1"/>
  <c r="FR73" i="1"/>
  <c r="GL73" i="1"/>
  <c r="GO73" i="1"/>
  <c r="GP73" i="1"/>
  <c r="GV73" i="1"/>
  <c r="HC73" i="1" s="1"/>
  <c r="Q74" i="1"/>
  <c r="AC74" i="1"/>
  <c r="CQ74" i="1" s="1"/>
  <c r="P74" i="1" s="1"/>
  <c r="AE74" i="1"/>
  <c r="CS74" i="1" s="1"/>
  <c r="R74" i="1" s="1"/>
  <c r="AF74" i="1"/>
  <c r="AG74" i="1"/>
  <c r="AH74" i="1"/>
  <c r="AI74" i="1"/>
  <c r="AJ74" i="1"/>
  <c r="CX74" i="1" s="1"/>
  <c r="W74" i="1" s="1"/>
  <c r="CR74" i="1"/>
  <c r="CT74" i="1"/>
  <c r="S74" i="1" s="1"/>
  <c r="CU74" i="1"/>
  <c r="T74" i="1" s="1"/>
  <c r="CV74" i="1"/>
  <c r="U74" i="1" s="1"/>
  <c r="CW74" i="1"/>
  <c r="V74" i="1" s="1"/>
  <c r="FR74" i="1"/>
  <c r="GL74" i="1"/>
  <c r="GO74" i="1"/>
  <c r="GP74" i="1"/>
  <c r="GV74" i="1"/>
  <c r="HC74" i="1" s="1"/>
  <c r="GX74" i="1" s="1"/>
  <c r="C75" i="1"/>
  <c r="D75" i="1"/>
  <c r="I75" i="1"/>
  <c r="K75" i="1"/>
  <c r="U75" i="1"/>
  <c r="W75" i="1"/>
  <c r="AC75" i="1"/>
  <c r="AE75" i="1"/>
  <c r="AD75" i="1" s="1"/>
  <c r="AF75" i="1"/>
  <c r="CT75" i="1" s="1"/>
  <c r="S75" i="1" s="1"/>
  <c r="AG75" i="1"/>
  <c r="CU75" i="1" s="1"/>
  <c r="T75" i="1" s="1"/>
  <c r="AH75" i="1"/>
  <c r="AI75" i="1"/>
  <c r="CW75" i="1" s="1"/>
  <c r="V75" i="1" s="1"/>
  <c r="AJ75" i="1"/>
  <c r="CQ75" i="1"/>
  <c r="P75" i="1" s="1"/>
  <c r="CR75" i="1"/>
  <c r="Q75" i="1" s="1"/>
  <c r="CV75" i="1"/>
  <c r="CX75" i="1"/>
  <c r="FR75" i="1"/>
  <c r="GL75" i="1"/>
  <c r="GN75" i="1"/>
  <c r="GP75" i="1"/>
  <c r="GV75" i="1"/>
  <c r="HC75" i="1" s="1"/>
  <c r="GX75" i="1" s="1"/>
  <c r="U76" i="1"/>
  <c r="AC76" i="1"/>
  <c r="AD76" i="1"/>
  <c r="AE76" i="1"/>
  <c r="AF76" i="1"/>
  <c r="AG76" i="1"/>
  <c r="CU76" i="1" s="1"/>
  <c r="T76" i="1" s="1"/>
  <c r="AH76" i="1"/>
  <c r="AI76" i="1"/>
  <c r="CW76" i="1" s="1"/>
  <c r="V76" i="1" s="1"/>
  <c r="AJ76" i="1"/>
  <c r="CQ76" i="1"/>
  <c r="P76" i="1" s="1"/>
  <c r="CR76" i="1"/>
  <c r="Q76" i="1" s="1"/>
  <c r="CS76" i="1"/>
  <c r="R76" i="1" s="1"/>
  <c r="CT76" i="1"/>
  <c r="S76" i="1" s="1"/>
  <c r="CV76" i="1"/>
  <c r="CX76" i="1"/>
  <c r="W76" i="1" s="1"/>
  <c r="FR76" i="1"/>
  <c r="GL76" i="1"/>
  <c r="GO76" i="1"/>
  <c r="GP76" i="1"/>
  <c r="GV76" i="1"/>
  <c r="HC76" i="1" s="1"/>
  <c r="GX76" i="1" s="1"/>
  <c r="C77" i="1"/>
  <c r="D77" i="1"/>
  <c r="I77" i="1"/>
  <c r="K77" i="1"/>
  <c r="Q77" i="1"/>
  <c r="AC77" i="1"/>
  <c r="CQ77" i="1" s="1"/>
  <c r="P77" i="1" s="1"/>
  <c r="CP77" i="1" s="1"/>
  <c r="O77" i="1" s="1"/>
  <c r="AE77" i="1"/>
  <c r="CS77" i="1" s="1"/>
  <c r="R77" i="1" s="1"/>
  <c r="AF77" i="1"/>
  <c r="AG77" i="1"/>
  <c r="AH77" i="1"/>
  <c r="CV77" i="1" s="1"/>
  <c r="U77" i="1" s="1"/>
  <c r="AI77" i="1"/>
  <c r="AJ77" i="1"/>
  <c r="CX77" i="1" s="1"/>
  <c r="W77" i="1" s="1"/>
  <c r="CR77" i="1"/>
  <c r="CT77" i="1"/>
  <c r="S77" i="1" s="1"/>
  <c r="CU77" i="1"/>
  <c r="T77" i="1" s="1"/>
  <c r="CW77" i="1"/>
  <c r="V77" i="1" s="1"/>
  <c r="FR77" i="1"/>
  <c r="GL77" i="1"/>
  <c r="GN77" i="1"/>
  <c r="GP77" i="1"/>
  <c r="GV77" i="1"/>
  <c r="HC77" i="1" s="1"/>
  <c r="GX77" i="1" s="1"/>
  <c r="I78" i="1"/>
  <c r="K78" i="1"/>
  <c r="W78" i="1"/>
  <c r="AC78" i="1"/>
  <c r="CQ78" i="1" s="1"/>
  <c r="P78" i="1" s="1"/>
  <c r="AE78" i="1"/>
  <c r="AD78" i="1" s="1"/>
  <c r="AF78" i="1"/>
  <c r="AG78" i="1"/>
  <c r="AH78" i="1"/>
  <c r="AI78" i="1"/>
  <c r="CW78" i="1" s="1"/>
  <c r="V78" i="1" s="1"/>
  <c r="AJ78" i="1"/>
  <c r="CS78" i="1"/>
  <c r="R78" i="1" s="1"/>
  <c r="CT78" i="1"/>
  <c r="S78" i="1" s="1"/>
  <c r="CU78" i="1"/>
  <c r="T78" i="1" s="1"/>
  <c r="CV78" i="1"/>
  <c r="U78" i="1" s="1"/>
  <c r="CX78" i="1"/>
  <c r="FR78" i="1"/>
  <c r="GL78" i="1"/>
  <c r="GO78" i="1"/>
  <c r="GP78" i="1"/>
  <c r="GV78" i="1"/>
  <c r="GX78" i="1"/>
  <c r="HC78" i="1"/>
  <c r="C79" i="1"/>
  <c r="D79" i="1"/>
  <c r="I79" i="1"/>
  <c r="Q79" i="1" s="1"/>
  <c r="K79" i="1"/>
  <c r="AB79" i="1"/>
  <c r="AC79" i="1"/>
  <c r="CQ79" i="1" s="1"/>
  <c r="P79" i="1" s="1"/>
  <c r="AD79" i="1"/>
  <c r="AE79" i="1"/>
  <c r="CS79" i="1" s="1"/>
  <c r="R79" i="1" s="1"/>
  <c r="AF79" i="1"/>
  <c r="AG79" i="1"/>
  <c r="CU79" i="1" s="1"/>
  <c r="T79" i="1" s="1"/>
  <c r="AH79" i="1"/>
  <c r="AI79" i="1"/>
  <c r="CW79" i="1" s="1"/>
  <c r="V79" i="1" s="1"/>
  <c r="AJ79" i="1"/>
  <c r="CR79" i="1"/>
  <c r="CT79" i="1"/>
  <c r="CV79" i="1"/>
  <c r="CX79" i="1"/>
  <c r="W79" i="1" s="1"/>
  <c r="FR79" i="1"/>
  <c r="GL79" i="1"/>
  <c r="GN79" i="1"/>
  <c r="GP79" i="1"/>
  <c r="GV79" i="1"/>
  <c r="HC79" i="1" s="1"/>
  <c r="GX79" i="1" s="1"/>
  <c r="I80" i="1"/>
  <c r="K80" i="1"/>
  <c r="Q80" i="1"/>
  <c r="R80" i="1"/>
  <c r="S80" i="1"/>
  <c r="W80" i="1"/>
  <c r="AC80" i="1"/>
  <c r="CQ80" i="1" s="1"/>
  <c r="P80" i="1" s="1"/>
  <c r="AE80" i="1"/>
  <c r="CS80" i="1" s="1"/>
  <c r="AF80" i="1"/>
  <c r="AG80" i="1"/>
  <c r="CU80" i="1" s="1"/>
  <c r="T80" i="1" s="1"/>
  <c r="AH80" i="1"/>
  <c r="CV80" i="1" s="1"/>
  <c r="U80" i="1" s="1"/>
  <c r="AI80" i="1"/>
  <c r="AJ80" i="1"/>
  <c r="CR80" i="1"/>
  <c r="CT80" i="1"/>
  <c r="CW80" i="1"/>
  <c r="V80" i="1" s="1"/>
  <c r="CX80" i="1"/>
  <c r="FR80" i="1"/>
  <c r="GL80" i="1"/>
  <c r="GO80" i="1"/>
  <c r="GP80" i="1"/>
  <c r="GV80" i="1"/>
  <c r="HC80" i="1" s="1"/>
  <c r="GX80" i="1" s="1"/>
  <c r="C81" i="1"/>
  <c r="D81" i="1"/>
  <c r="I81" i="1"/>
  <c r="K81" i="1"/>
  <c r="U81" i="1"/>
  <c r="V81" i="1"/>
  <c r="AC81" i="1"/>
  <c r="CQ81" i="1" s="1"/>
  <c r="P81" i="1" s="1"/>
  <c r="AE81" i="1"/>
  <c r="AD81" i="1" s="1"/>
  <c r="AF81" i="1"/>
  <c r="CT81" i="1" s="1"/>
  <c r="S81" i="1" s="1"/>
  <c r="AG81" i="1"/>
  <c r="CU81" i="1" s="1"/>
  <c r="T81" i="1" s="1"/>
  <c r="AH81" i="1"/>
  <c r="AI81" i="1"/>
  <c r="CW81" i="1" s="1"/>
  <c r="AJ81" i="1"/>
  <c r="CR81" i="1"/>
  <c r="Q81" i="1" s="1"/>
  <c r="CS81" i="1"/>
  <c r="R81" i="1" s="1"/>
  <c r="CV81" i="1"/>
  <c r="CX81" i="1"/>
  <c r="W81" i="1" s="1"/>
  <c r="FR81" i="1"/>
  <c r="GL81" i="1"/>
  <c r="GN81" i="1"/>
  <c r="GP81" i="1"/>
  <c r="GV81" i="1"/>
  <c r="HC81" i="1" s="1"/>
  <c r="GX81" i="1" s="1"/>
  <c r="I82" i="1"/>
  <c r="K82" i="1"/>
  <c r="Q82" i="1"/>
  <c r="R82" i="1"/>
  <c r="CY82" i="1" s="1"/>
  <c r="X82" i="1" s="1"/>
  <c r="S82" i="1"/>
  <c r="T82" i="1"/>
  <c r="AC82" i="1"/>
  <c r="AB82" i="1" s="1"/>
  <c r="AD82" i="1"/>
  <c r="AE82" i="1"/>
  <c r="CS82" i="1" s="1"/>
  <c r="AF82" i="1"/>
  <c r="AG82" i="1"/>
  <c r="CU82" i="1" s="1"/>
  <c r="AH82" i="1"/>
  <c r="AI82" i="1"/>
  <c r="AJ82" i="1"/>
  <c r="CX82" i="1" s="1"/>
  <c r="W82" i="1" s="1"/>
  <c r="CR82" i="1"/>
  <c r="CT82" i="1"/>
  <c r="CV82" i="1"/>
  <c r="U82" i="1" s="1"/>
  <c r="CW82" i="1"/>
  <c r="V82" i="1" s="1"/>
  <c r="FR82" i="1"/>
  <c r="GL82" i="1"/>
  <c r="GO82" i="1"/>
  <c r="GP82" i="1"/>
  <c r="GV82" i="1"/>
  <c r="HC82" i="1" s="1"/>
  <c r="GX82" i="1"/>
  <c r="C83" i="1"/>
  <c r="D83" i="1"/>
  <c r="I83" i="1"/>
  <c r="K83" i="1"/>
  <c r="V83" i="1"/>
  <c r="AC83" i="1"/>
  <c r="AE83" i="1"/>
  <c r="AD83" i="1" s="1"/>
  <c r="AF83" i="1"/>
  <c r="AG83" i="1"/>
  <c r="AH83" i="1"/>
  <c r="AI83" i="1"/>
  <c r="CW83" i="1" s="1"/>
  <c r="AJ83" i="1"/>
  <c r="CR83" i="1"/>
  <c r="Q83" i="1" s="1"/>
  <c r="CS83" i="1"/>
  <c r="CT83" i="1"/>
  <c r="S83" i="1" s="1"/>
  <c r="CU83" i="1"/>
  <c r="T83" i="1" s="1"/>
  <c r="CV83" i="1"/>
  <c r="U83" i="1" s="1"/>
  <c r="CX83" i="1"/>
  <c r="W83" i="1" s="1"/>
  <c r="FR83" i="1"/>
  <c r="GL83" i="1"/>
  <c r="GN83" i="1"/>
  <c r="GP83" i="1"/>
  <c r="GV83" i="1"/>
  <c r="GX83" i="1"/>
  <c r="HC83" i="1"/>
  <c r="I84" i="1"/>
  <c r="K84" i="1"/>
  <c r="T84" i="1"/>
  <c r="U84" i="1"/>
  <c r="V84" i="1"/>
  <c r="AC84" i="1"/>
  <c r="AE84" i="1"/>
  <c r="AD84" i="1" s="1"/>
  <c r="AF84" i="1"/>
  <c r="CT84" i="1" s="1"/>
  <c r="S84" i="1" s="1"/>
  <c r="AG84" i="1"/>
  <c r="CU84" i="1" s="1"/>
  <c r="AH84" i="1"/>
  <c r="AI84" i="1"/>
  <c r="CW84" i="1" s="1"/>
  <c r="AJ84" i="1"/>
  <c r="CQ84" i="1"/>
  <c r="P84" i="1" s="1"/>
  <c r="CR84" i="1"/>
  <c r="Q84" i="1" s="1"/>
  <c r="CS84" i="1"/>
  <c r="R84" i="1" s="1"/>
  <c r="CV84" i="1"/>
  <c r="CX84" i="1"/>
  <c r="W84" i="1" s="1"/>
  <c r="FR84" i="1"/>
  <c r="GL84" i="1"/>
  <c r="GO84" i="1"/>
  <c r="GP84" i="1"/>
  <c r="GV84" i="1"/>
  <c r="HC84" i="1" s="1"/>
  <c r="GX84" i="1" s="1"/>
  <c r="C85" i="1"/>
  <c r="D85" i="1"/>
  <c r="I85" i="1"/>
  <c r="K85" i="1"/>
  <c r="U85" i="1"/>
  <c r="W85" i="1"/>
  <c r="AC85" i="1"/>
  <c r="CQ85" i="1" s="1"/>
  <c r="P85" i="1" s="1"/>
  <c r="AE85" i="1"/>
  <c r="AF85" i="1"/>
  <c r="AG85" i="1"/>
  <c r="CU85" i="1" s="1"/>
  <c r="T85" i="1" s="1"/>
  <c r="AH85" i="1"/>
  <c r="AI85" i="1"/>
  <c r="AJ85" i="1"/>
  <c r="CR85" i="1"/>
  <c r="Q85" i="1" s="1"/>
  <c r="CT85" i="1"/>
  <c r="CV85" i="1"/>
  <c r="CW85" i="1"/>
  <c r="V85" i="1" s="1"/>
  <c r="CX85" i="1"/>
  <c r="FR85" i="1"/>
  <c r="GL85" i="1"/>
  <c r="GN85" i="1"/>
  <c r="GP85" i="1"/>
  <c r="GV85" i="1"/>
  <c r="HC85" i="1" s="1"/>
  <c r="GX85" i="1" s="1"/>
  <c r="P86" i="1"/>
  <c r="S86" i="1"/>
  <c r="W86" i="1"/>
  <c r="AC86" i="1"/>
  <c r="CQ86" i="1" s="1"/>
  <c r="AE86" i="1"/>
  <c r="AF86" i="1"/>
  <c r="AG86" i="1"/>
  <c r="AH86" i="1"/>
  <c r="AI86" i="1"/>
  <c r="AJ86" i="1"/>
  <c r="CT86" i="1"/>
  <c r="CU86" i="1"/>
  <c r="T86" i="1" s="1"/>
  <c r="CV86" i="1"/>
  <c r="U86" i="1" s="1"/>
  <c r="CW86" i="1"/>
  <c r="V86" i="1" s="1"/>
  <c r="CX86" i="1"/>
  <c r="FR86" i="1"/>
  <c r="GL86" i="1"/>
  <c r="GO86" i="1"/>
  <c r="GP86" i="1"/>
  <c r="GV86" i="1"/>
  <c r="HC86" i="1" s="1"/>
  <c r="GX86" i="1" s="1"/>
  <c r="C87" i="1"/>
  <c r="D87" i="1"/>
  <c r="I87" i="1"/>
  <c r="Q87" i="1" s="1"/>
  <c r="K87" i="1"/>
  <c r="AC87" i="1"/>
  <c r="AD87" i="1"/>
  <c r="AE87" i="1"/>
  <c r="CS87" i="1" s="1"/>
  <c r="R87" i="1" s="1"/>
  <c r="AF87" i="1"/>
  <c r="AG87" i="1"/>
  <c r="CU87" i="1" s="1"/>
  <c r="T87" i="1" s="1"/>
  <c r="AH87" i="1"/>
  <c r="AI87" i="1"/>
  <c r="CW87" i="1" s="1"/>
  <c r="V87" i="1" s="1"/>
  <c r="AJ87" i="1"/>
  <c r="CR87" i="1"/>
  <c r="CT87" i="1"/>
  <c r="CV87" i="1"/>
  <c r="CX87" i="1"/>
  <c r="W87" i="1" s="1"/>
  <c r="FR87" i="1"/>
  <c r="GL87" i="1"/>
  <c r="GN87" i="1"/>
  <c r="GP87" i="1"/>
  <c r="GV87" i="1"/>
  <c r="HC87" i="1"/>
  <c r="GX87" i="1" s="1"/>
  <c r="Q88" i="1"/>
  <c r="S88" i="1"/>
  <c r="U88" i="1"/>
  <c r="Y88" i="1"/>
  <c r="AC88" i="1"/>
  <c r="AD88" i="1"/>
  <c r="AE88" i="1"/>
  <c r="CS88" i="1" s="1"/>
  <c r="R88" i="1" s="1"/>
  <c r="AF88" i="1"/>
  <c r="AG88" i="1"/>
  <c r="CU88" i="1" s="1"/>
  <c r="T88" i="1" s="1"/>
  <c r="AH88" i="1"/>
  <c r="AI88" i="1"/>
  <c r="CW88" i="1" s="1"/>
  <c r="V88" i="1" s="1"/>
  <c r="AJ88" i="1"/>
  <c r="CR88" i="1"/>
  <c r="CT88" i="1"/>
  <c r="CV88" i="1"/>
  <c r="CX88" i="1"/>
  <c r="W88" i="1" s="1"/>
  <c r="CY88" i="1"/>
  <c r="X88" i="1" s="1"/>
  <c r="CZ88" i="1"/>
  <c r="FR88" i="1"/>
  <c r="GL88" i="1"/>
  <c r="GO88" i="1"/>
  <c r="GP88" i="1"/>
  <c r="GV88" i="1"/>
  <c r="HC88" i="1"/>
  <c r="GX88" i="1" s="1"/>
  <c r="B90" i="1"/>
  <c r="B26" i="1" s="1"/>
  <c r="C90" i="1"/>
  <c r="C26" i="1" s="1"/>
  <c r="D90" i="1"/>
  <c r="D26" i="1" s="1"/>
  <c r="F90" i="1"/>
  <c r="F26" i="1" s="1"/>
  <c r="G90" i="1"/>
  <c r="G26" i="1" s="1"/>
  <c r="BX90" i="1"/>
  <c r="AO90" i="1" s="1"/>
  <c r="AO26" i="1" s="1"/>
  <c r="BY90" i="1"/>
  <c r="BY26" i="1" s="1"/>
  <c r="BZ90" i="1"/>
  <c r="BZ26" i="1" s="1"/>
  <c r="CK90" i="1"/>
  <c r="CK26" i="1" s="1"/>
  <c r="CL90" i="1"/>
  <c r="CL26" i="1" s="1"/>
  <c r="CM90" i="1"/>
  <c r="CM26" i="1" s="1"/>
  <c r="F94" i="1"/>
  <c r="D120" i="1"/>
  <c r="E122" i="1"/>
  <c r="Z122" i="1"/>
  <c r="AA122" i="1"/>
  <c r="AM122" i="1"/>
  <c r="AN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C124" i="1"/>
  <c r="D124" i="1"/>
  <c r="I124" i="1"/>
  <c r="K124" i="1"/>
  <c r="R124" i="1"/>
  <c r="T124" i="1"/>
  <c r="AC124" i="1"/>
  <c r="CQ124" i="1" s="1"/>
  <c r="P124" i="1" s="1"/>
  <c r="AD124" i="1"/>
  <c r="AE124" i="1"/>
  <c r="CS124" i="1" s="1"/>
  <c r="AF124" i="1"/>
  <c r="CT124" i="1" s="1"/>
  <c r="S124" i="1" s="1"/>
  <c r="AG124" i="1"/>
  <c r="AH124" i="1"/>
  <c r="CV124" i="1" s="1"/>
  <c r="U124" i="1" s="1"/>
  <c r="AI124" i="1"/>
  <c r="AJ124" i="1"/>
  <c r="CR124" i="1"/>
  <c r="Q124" i="1" s="1"/>
  <c r="CU124" i="1"/>
  <c r="CW124" i="1"/>
  <c r="V124" i="1" s="1"/>
  <c r="CX124" i="1"/>
  <c r="W124" i="1" s="1"/>
  <c r="FR124" i="1"/>
  <c r="GL124" i="1"/>
  <c r="GO124" i="1"/>
  <c r="GP124" i="1"/>
  <c r="GV124" i="1"/>
  <c r="HC124" i="1" s="1"/>
  <c r="GX124" i="1" s="1"/>
  <c r="C125" i="1"/>
  <c r="D125" i="1"/>
  <c r="I125" i="1"/>
  <c r="K125" i="1"/>
  <c r="P125" i="1"/>
  <c r="Q125" i="1"/>
  <c r="V125" i="1"/>
  <c r="W125" i="1"/>
  <c r="AC125" i="1"/>
  <c r="AD125" i="1"/>
  <c r="AE125" i="1"/>
  <c r="AF125" i="1"/>
  <c r="AB125" i="1" s="1"/>
  <c r="AG125" i="1"/>
  <c r="AH125" i="1"/>
  <c r="AI125" i="1"/>
  <c r="CW125" i="1" s="1"/>
  <c r="AJ125" i="1"/>
  <c r="CX125" i="1" s="1"/>
  <c r="CQ125" i="1"/>
  <c r="CR125" i="1"/>
  <c r="CS125" i="1"/>
  <c r="R125" i="1" s="1"/>
  <c r="CT125" i="1"/>
  <c r="S125" i="1" s="1"/>
  <c r="CU125" i="1"/>
  <c r="T125" i="1" s="1"/>
  <c r="CV125" i="1"/>
  <c r="U125" i="1" s="1"/>
  <c r="FR125" i="1"/>
  <c r="GL125" i="1"/>
  <c r="GO125" i="1"/>
  <c r="GP125" i="1"/>
  <c r="GV125" i="1"/>
  <c r="HC125" i="1"/>
  <c r="GX125" i="1" s="1"/>
  <c r="C126" i="1"/>
  <c r="D126" i="1"/>
  <c r="I126" i="1"/>
  <c r="K126" i="1"/>
  <c r="R126" i="1"/>
  <c r="S126" i="1"/>
  <c r="CY126" i="1" s="1"/>
  <c r="X126" i="1" s="1"/>
  <c r="T126" i="1"/>
  <c r="AB126" i="1"/>
  <c r="AC126" i="1"/>
  <c r="AD126" i="1"/>
  <c r="AE126" i="1"/>
  <c r="CS126" i="1" s="1"/>
  <c r="AF126" i="1"/>
  <c r="CT126" i="1" s="1"/>
  <c r="AG126" i="1"/>
  <c r="AH126" i="1"/>
  <c r="CV126" i="1" s="1"/>
  <c r="U126" i="1" s="1"/>
  <c r="AI126" i="1"/>
  <c r="AJ126" i="1"/>
  <c r="CQ126" i="1"/>
  <c r="P126" i="1" s="1"/>
  <c r="CR126" i="1"/>
  <c r="CU126" i="1"/>
  <c r="CW126" i="1"/>
  <c r="V126" i="1" s="1"/>
  <c r="CX126" i="1"/>
  <c r="W126" i="1" s="1"/>
  <c r="FR126" i="1"/>
  <c r="GL126" i="1"/>
  <c r="GO126" i="1"/>
  <c r="GP126" i="1"/>
  <c r="GV126" i="1"/>
  <c r="HC126" i="1" s="1"/>
  <c r="GX126" i="1" s="1"/>
  <c r="C127" i="1"/>
  <c r="D127" i="1"/>
  <c r="I127" i="1"/>
  <c r="K127" i="1"/>
  <c r="P127" i="1"/>
  <c r="Q127" i="1"/>
  <c r="V127" i="1"/>
  <c r="W127" i="1"/>
  <c r="AC127" i="1"/>
  <c r="AD127" i="1"/>
  <c r="AE127" i="1"/>
  <c r="AF127" i="1"/>
  <c r="AB127" i="1" s="1"/>
  <c r="AG127" i="1"/>
  <c r="AH127" i="1"/>
  <c r="AI127" i="1"/>
  <c r="CW127" i="1" s="1"/>
  <c r="AJ127" i="1"/>
  <c r="CX127" i="1" s="1"/>
  <c r="CQ127" i="1"/>
  <c r="CR127" i="1"/>
  <c r="CS127" i="1"/>
  <c r="R127" i="1" s="1"/>
  <c r="CT127" i="1"/>
  <c r="S127" i="1" s="1"/>
  <c r="CU127" i="1"/>
  <c r="T127" i="1" s="1"/>
  <c r="CV127" i="1"/>
  <c r="U127" i="1" s="1"/>
  <c r="FR127" i="1"/>
  <c r="GL127" i="1"/>
  <c r="GO127" i="1"/>
  <c r="GP127" i="1"/>
  <c r="GV127" i="1"/>
  <c r="HC127" i="1"/>
  <c r="GX127" i="1" s="1"/>
  <c r="C128" i="1"/>
  <c r="D128" i="1"/>
  <c r="I128" i="1"/>
  <c r="CX168" i="3" s="1"/>
  <c r="K128" i="1"/>
  <c r="R128" i="1"/>
  <c r="S128" i="1"/>
  <c r="CY128" i="1" s="1"/>
  <c r="X128" i="1" s="1"/>
  <c r="T128" i="1"/>
  <c r="AB128" i="1"/>
  <c r="AC128" i="1"/>
  <c r="AD128" i="1"/>
  <c r="AE128" i="1"/>
  <c r="CS128" i="1" s="1"/>
  <c r="AF128" i="1"/>
  <c r="CT128" i="1" s="1"/>
  <c r="AG128" i="1"/>
  <c r="AH128" i="1"/>
  <c r="CV128" i="1" s="1"/>
  <c r="U128" i="1" s="1"/>
  <c r="AI128" i="1"/>
  <c r="AJ128" i="1"/>
  <c r="CQ128" i="1"/>
  <c r="P128" i="1" s="1"/>
  <c r="CR128" i="1"/>
  <c r="CU128" i="1"/>
  <c r="CW128" i="1"/>
  <c r="V128" i="1" s="1"/>
  <c r="CX128" i="1"/>
  <c r="W128" i="1" s="1"/>
  <c r="FR128" i="1"/>
  <c r="GL128" i="1"/>
  <c r="GO128" i="1"/>
  <c r="GP128" i="1"/>
  <c r="GV128" i="1"/>
  <c r="HC128" i="1" s="1"/>
  <c r="GX128" i="1" s="1"/>
  <c r="C129" i="1"/>
  <c r="D129" i="1"/>
  <c r="I129" i="1"/>
  <c r="K129" i="1"/>
  <c r="P129" i="1"/>
  <c r="CP129" i="1" s="1"/>
  <c r="O129" i="1" s="1"/>
  <c r="Q129" i="1"/>
  <c r="V129" i="1"/>
  <c r="AB129" i="1"/>
  <c r="AC129" i="1"/>
  <c r="AD129" i="1"/>
  <c r="AE129" i="1"/>
  <c r="AF129" i="1"/>
  <c r="AG129" i="1"/>
  <c r="AH129" i="1"/>
  <c r="AI129" i="1"/>
  <c r="AJ129" i="1"/>
  <c r="CX129" i="1" s="1"/>
  <c r="W129" i="1" s="1"/>
  <c r="CQ129" i="1"/>
  <c r="CR129" i="1"/>
  <c r="CS129" i="1"/>
  <c r="R129" i="1" s="1"/>
  <c r="CT129" i="1"/>
  <c r="S129" i="1" s="1"/>
  <c r="CU129" i="1"/>
  <c r="T129" i="1" s="1"/>
  <c r="CV129" i="1"/>
  <c r="U129" i="1" s="1"/>
  <c r="CW129" i="1"/>
  <c r="FR129" i="1"/>
  <c r="GL129" i="1"/>
  <c r="GO129" i="1"/>
  <c r="GP129" i="1"/>
  <c r="GV129" i="1"/>
  <c r="HC129" i="1"/>
  <c r="GX129" i="1" s="1"/>
  <c r="C130" i="1"/>
  <c r="D130" i="1"/>
  <c r="I130" i="1"/>
  <c r="K130" i="1"/>
  <c r="AB130" i="1"/>
  <c r="AC130" i="1"/>
  <c r="CQ130" i="1" s="1"/>
  <c r="P130" i="1" s="1"/>
  <c r="AD130" i="1"/>
  <c r="AE130" i="1"/>
  <c r="CS130" i="1" s="1"/>
  <c r="R130" i="1" s="1"/>
  <c r="AF130" i="1"/>
  <c r="CT130" i="1" s="1"/>
  <c r="S130" i="1" s="1"/>
  <c r="AG130" i="1"/>
  <c r="AH130" i="1"/>
  <c r="CV130" i="1" s="1"/>
  <c r="U130" i="1" s="1"/>
  <c r="AI130" i="1"/>
  <c r="AJ130" i="1"/>
  <c r="CX130" i="1" s="1"/>
  <c r="W130" i="1" s="1"/>
  <c r="CR130" i="1"/>
  <c r="CU130" i="1"/>
  <c r="CW130" i="1"/>
  <c r="FR130" i="1"/>
  <c r="GL130" i="1"/>
  <c r="GO130" i="1"/>
  <c r="GP130" i="1"/>
  <c r="GV130" i="1"/>
  <c r="HC130" i="1"/>
  <c r="GX130" i="1" s="1"/>
  <c r="AC131" i="1"/>
  <c r="AB131" i="1" s="1"/>
  <c r="AD131" i="1"/>
  <c r="AE131" i="1"/>
  <c r="CS131" i="1" s="1"/>
  <c r="AF131" i="1"/>
  <c r="AG131" i="1"/>
  <c r="CU131" i="1" s="1"/>
  <c r="AH131" i="1"/>
  <c r="AI131" i="1"/>
  <c r="AJ131" i="1"/>
  <c r="CX131" i="1" s="1"/>
  <c r="CR131" i="1"/>
  <c r="CT131" i="1"/>
  <c r="CV131" i="1"/>
  <c r="CW131" i="1"/>
  <c r="FR131" i="1"/>
  <c r="GL131" i="1"/>
  <c r="GO131" i="1"/>
  <c r="GP131" i="1"/>
  <c r="GV131" i="1"/>
  <c r="HC131" i="1" s="1"/>
  <c r="C132" i="1"/>
  <c r="D132" i="1"/>
  <c r="I132" i="1"/>
  <c r="I133" i="1" s="1"/>
  <c r="K132" i="1"/>
  <c r="V132" i="1"/>
  <c r="W132" i="1"/>
  <c r="AC132" i="1"/>
  <c r="CQ132" i="1" s="1"/>
  <c r="AE132" i="1"/>
  <c r="AD132" i="1" s="1"/>
  <c r="AF132" i="1"/>
  <c r="AG132" i="1"/>
  <c r="CU132" i="1" s="1"/>
  <c r="T132" i="1" s="1"/>
  <c r="AH132" i="1"/>
  <c r="CV132" i="1" s="1"/>
  <c r="U132" i="1" s="1"/>
  <c r="AI132" i="1"/>
  <c r="CW132" i="1" s="1"/>
  <c r="AJ132" i="1"/>
  <c r="CR132" i="1"/>
  <c r="Q132" i="1" s="1"/>
  <c r="CT132" i="1"/>
  <c r="CX132" i="1"/>
  <c r="FR132" i="1"/>
  <c r="GL132" i="1"/>
  <c r="GO132" i="1"/>
  <c r="GP132" i="1"/>
  <c r="GV132" i="1"/>
  <c r="GX132" i="1"/>
  <c r="HC132" i="1"/>
  <c r="AC133" i="1"/>
  <c r="AE133" i="1"/>
  <c r="AD133" i="1" s="1"/>
  <c r="AB133" i="1" s="1"/>
  <c r="AF133" i="1"/>
  <c r="AG133" i="1"/>
  <c r="AH133" i="1"/>
  <c r="CV133" i="1" s="1"/>
  <c r="U133" i="1" s="1"/>
  <c r="AI133" i="1"/>
  <c r="AJ133" i="1"/>
  <c r="CX133" i="1" s="1"/>
  <c r="CQ133" i="1"/>
  <c r="CS133" i="1"/>
  <c r="CT133" i="1"/>
  <c r="CU133" i="1"/>
  <c r="CW133" i="1"/>
  <c r="FR133" i="1"/>
  <c r="GL133" i="1"/>
  <c r="GO133" i="1"/>
  <c r="GP133" i="1"/>
  <c r="GV133" i="1"/>
  <c r="HC133" i="1" s="1"/>
  <c r="C134" i="1"/>
  <c r="D134" i="1"/>
  <c r="I134" i="1"/>
  <c r="K134" i="1"/>
  <c r="Q134" i="1"/>
  <c r="R134" i="1"/>
  <c r="AC134" i="1"/>
  <c r="AB134" i="1" s="1"/>
  <c r="AD134" i="1"/>
  <c r="AE134" i="1"/>
  <c r="AF134" i="1"/>
  <c r="CT134" i="1" s="1"/>
  <c r="S134" i="1" s="1"/>
  <c r="AG134" i="1"/>
  <c r="AH134" i="1"/>
  <c r="AI134" i="1"/>
  <c r="AJ134" i="1"/>
  <c r="CQ134" i="1"/>
  <c r="P134" i="1" s="1"/>
  <c r="CP134" i="1" s="1"/>
  <c r="O134" i="1" s="1"/>
  <c r="CR134" i="1"/>
  <c r="CS134" i="1"/>
  <c r="CU134" i="1"/>
  <c r="T134" i="1" s="1"/>
  <c r="CV134" i="1"/>
  <c r="U134" i="1" s="1"/>
  <c r="CW134" i="1"/>
  <c r="V134" i="1" s="1"/>
  <c r="CX134" i="1"/>
  <c r="W134" i="1" s="1"/>
  <c r="FR134" i="1"/>
  <c r="GL134" i="1"/>
  <c r="GO134" i="1"/>
  <c r="GP134" i="1"/>
  <c r="GV134" i="1"/>
  <c r="HC134" i="1" s="1"/>
  <c r="GX134" i="1" s="1"/>
  <c r="AC135" i="1"/>
  <c r="CQ135" i="1" s="1"/>
  <c r="AE135" i="1"/>
  <c r="CS135" i="1" s="1"/>
  <c r="AF135" i="1"/>
  <c r="AG135" i="1"/>
  <c r="AH135" i="1"/>
  <c r="AI135" i="1"/>
  <c r="CW135" i="1" s="1"/>
  <c r="AJ135" i="1"/>
  <c r="CR135" i="1"/>
  <c r="CT135" i="1"/>
  <c r="CU135" i="1"/>
  <c r="CV135" i="1"/>
  <c r="CX135" i="1"/>
  <c r="FR135" i="1"/>
  <c r="GL135" i="1"/>
  <c r="GO135" i="1"/>
  <c r="GP135" i="1"/>
  <c r="GV135" i="1"/>
  <c r="HC135" i="1" s="1"/>
  <c r="C136" i="1"/>
  <c r="D136" i="1"/>
  <c r="U136" i="1"/>
  <c r="AC136" i="1"/>
  <c r="AE136" i="1"/>
  <c r="AD136" i="1" s="1"/>
  <c r="AF136" i="1"/>
  <c r="AG136" i="1"/>
  <c r="AH136" i="1"/>
  <c r="AI136" i="1"/>
  <c r="CW136" i="1" s="1"/>
  <c r="V136" i="1" s="1"/>
  <c r="AJ136" i="1"/>
  <c r="CR136" i="1"/>
  <c r="Q136" i="1" s="1"/>
  <c r="CS136" i="1"/>
  <c r="R136" i="1" s="1"/>
  <c r="CT136" i="1"/>
  <c r="S136" i="1" s="1"/>
  <c r="CU136" i="1"/>
  <c r="T136" i="1" s="1"/>
  <c r="CV136" i="1"/>
  <c r="CX136" i="1"/>
  <c r="W136" i="1" s="1"/>
  <c r="FR136" i="1"/>
  <c r="GL136" i="1"/>
  <c r="GO136" i="1"/>
  <c r="GP136" i="1"/>
  <c r="GV136" i="1"/>
  <c r="HC136" i="1"/>
  <c r="GX136" i="1" s="1"/>
  <c r="C137" i="1"/>
  <c r="D137" i="1"/>
  <c r="Q137" i="1"/>
  <c r="T137" i="1"/>
  <c r="AC137" i="1"/>
  <c r="AB137" i="1" s="1"/>
  <c r="AD137" i="1"/>
  <c r="AE137" i="1"/>
  <c r="AF137" i="1"/>
  <c r="CT137" i="1" s="1"/>
  <c r="S137" i="1" s="1"/>
  <c r="AG137" i="1"/>
  <c r="CU137" i="1" s="1"/>
  <c r="AH137" i="1"/>
  <c r="AI137" i="1"/>
  <c r="CW137" i="1" s="1"/>
  <c r="V137" i="1" s="1"/>
  <c r="AJ137" i="1"/>
  <c r="CR137" i="1"/>
  <c r="CS137" i="1"/>
  <c r="R137" i="1" s="1"/>
  <c r="CV137" i="1"/>
  <c r="U137" i="1" s="1"/>
  <c r="CX137" i="1"/>
  <c r="W137" i="1" s="1"/>
  <c r="FR137" i="1"/>
  <c r="GL137" i="1"/>
  <c r="GO137" i="1"/>
  <c r="GP137" i="1"/>
  <c r="GV137" i="1"/>
  <c r="HC137" i="1" s="1"/>
  <c r="GX137" i="1" s="1"/>
  <c r="C138" i="1"/>
  <c r="D138" i="1"/>
  <c r="I138" i="1"/>
  <c r="K140" i="1" s="1"/>
  <c r="K138" i="1"/>
  <c r="P138" i="1"/>
  <c r="AC138" i="1"/>
  <c r="CQ138" i="1" s="1"/>
  <c r="AE138" i="1"/>
  <c r="AF138" i="1"/>
  <c r="AG138" i="1"/>
  <c r="AH138" i="1"/>
  <c r="CV138" i="1" s="1"/>
  <c r="U138" i="1" s="1"/>
  <c r="AI138" i="1"/>
  <c r="AJ138" i="1"/>
  <c r="CX138" i="1" s="1"/>
  <c r="W138" i="1" s="1"/>
  <c r="CR138" i="1"/>
  <c r="Q138" i="1" s="1"/>
  <c r="CT138" i="1"/>
  <c r="S138" i="1" s="1"/>
  <c r="CU138" i="1"/>
  <c r="T138" i="1" s="1"/>
  <c r="CW138" i="1"/>
  <c r="V138" i="1" s="1"/>
  <c r="FR138" i="1"/>
  <c r="GL138" i="1"/>
  <c r="GO138" i="1"/>
  <c r="GP138" i="1"/>
  <c r="GV138" i="1"/>
  <c r="HC138" i="1" s="1"/>
  <c r="GX138" i="1"/>
  <c r="I139" i="1"/>
  <c r="P139" i="1" s="1"/>
  <c r="AB139" i="1"/>
  <c r="AC139" i="1"/>
  <c r="AD139" i="1"/>
  <c r="AE139" i="1"/>
  <c r="AF139" i="1"/>
  <c r="AG139" i="1"/>
  <c r="AH139" i="1"/>
  <c r="AI139" i="1"/>
  <c r="AJ139" i="1"/>
  <c r="CX139" i="1" s="1"/>
  <c r="W139" i="1" s="1"/>
  <c r="CQ139" i="1"/>
  <c r="CR139" i="1"/>
  <c r="CS139" i="1"/>
  <c r="R139" i="1" s="1"/>
  <c r="CT139" i="1"/>
  <c r="CU139" i="1"/>
  <c r="T139" i="1" s="1"/>
  <c r="CV139" i="1"/>
  <c r="U139" i="1" s="1"/>
  <c r="CW139" i="1"/>
  <c r="V139" i="1" s="1"/>
  <c r="FR139" i="1"/>
  <c r="GL139" i="1"/>
  <c r="GO139" i="1"/>
  <c r="GP139" i="1"/>
  <c r="GV139" i="1"/>
  <c r="HC139" i="1" s="1"/>
  <c r="GX139" i="1" s="1"/>
  <c r="I140" i="1"/>
  <c r="T140" i="1"/>
  <c r="U140" i="1"/>
  <c r="V140" i="1"/>
  <c r="W140" i="1"/>
  <c r="AC140" i="1"/>
  <c r="AE140" i="1"/>
  <c r="AD140" i="1" s="1"/>
  <c r="AB140" i="1" s="1"/>
  <c r="AF140" i="1"/>
  <c r="AG140" i="1"/>
  <c r="AH140" i="1"/>
  <c r="CV140" i="1" s="1"/>
  <c r="AI140" i="1"/>
  <c r="AJ140" i="1"/>
  <c r="CX140" i="1" s="1"/>
  <c r="CQ140" i="1"/>
  <c r="P140" i="1" s="1"/>
  <c r="CS140" i="1"/>
  <c r="R140" i="1" s="1"/>
  <c r="CT140" i="1"/>
  <c r="S140" i="1" s="1"/>
  <c r="CZ140" i="1" s="1"/>
  <c r="Y140" i="1" s="1"/>
  <c r="CU140" i="1"/>
  <c r="CW140" i="1"/>
  <c r="FR140" i="1"/>
  <c r="GL140" i="1"/>
  <c r="GO140" i="1"/>
  <c r="GP140" i="1"/>
  <c r="GV140" i="1"/>
  <c r="HC140" i="1" s="1"/>
  <c r="GX140" i="1" s="1"/>
  <c r="C141" i="1"/>
  <c r="D141" i="1"/>
  <c r="I141" i="1"/>
  <c r="K141" i="1"/>
  <c r="Q141" i="1"/>
  <c r="R141" i="1"/>
  <c r="S141" i="1"/>
  <c r="CZ141" i="1" s="1"/>
  <c r="X141" i="1"/>
  <c r="Y141" i="1"/>
  <c r="AB141" i="1"/>
  <c r="AC141" i="1"/>
  <c r="CQ141" i="1" s="1"/>
  <c r="P141" i="1" s="1"/>
  <c r="CP141" i="1" s="1"/>
  <c r="O141" i="1" s="1"/>
  <c r="AD141" i="1"/>
  <c r="AE141" i="1"/>
  <c r="AF141" i="1"/>
  <c r="CT141" i="1" s="1"/>
  <c r="AG141" i="1"/>
  <c r="AH141" i="1"/>
  <c r="AI141" i="1"/>
  <c r="AJ141" i="1"/>
  <c r="CR141" i="1"/>
  <c r="CS141" i="1"/>
  <c r="CU141" i="1"/>
  <c r="T141" i="1" s="1"/>
  <c r="CV141" i="1"/>
  <c r="U141" i="1" s="1"/>
  <c r="CW141" i="1"/>
  <c r="V141" i="1" s="1"/>
  <c r="CX141" i="1"/>
  <c r="W141" i="1" s="1"/>
  <c r="CY141" i="1"/>
  <c r="FR141" i="1"/>
  <c r="GL141" i="1"/>
  <c r="GO141" i="1"/>
  <c r="GP141" i="1"/>
  <c r="GV141" i="1"/>
  <c r="HC141" i="1" s="1"/>
  <c r="GX141" i="1" s="1"/>
  <c r="K142" i="1"/>
  <c r="AC142" i="1"/>
  <c r="AD142" i="1"/>
  <c r="AB142" i="1" s="1"/>
  <c r="AE142" i="1"/>
  <c r="AF142" i="1"/>
  <c r="AG142" i="1"/>
  <c r="AH142" i="1"/>
  <c r="AI142" i="1"/>
  <c r="AJ142" i="1"/>
  <c r="CX142" i="1" s="1"/>
  <c r="CQ142" i="1"/>
  <c r="CR142" i="1"/>
  <c r="CS142" i="1"/>
  <c r="CT142" i="1"/>
  <c r="CU142" i="1"/>
  <c r="CV142" i="1"/>
  <c r="CW142" i="1"/>
  <c r="FR142" i="1"/>
  <c r="GL142" i="1"/>
  <c r="GO142" i="1"/>
  <c r="GP142" i="1"/>
  <c r="GV142" i="1"/>
  <c r="HC142" i="1" s="1"/>
  <c r="C143" i="1"/>
  <c r="D143" i="1"/>
  <c r="I143" i="1"/>
  <c r="K143" i="1"/>
  <c r="AC143" i="1"/>
  <c r="CQ143" i="1" s="1"/>
  <c r="P143" i="1" s="1"/>
  <c r="AE143" i="1"/>
  <c r="CS143" i="1" s="1"/>
  <c r="R143" i="1" s="1"/>
  <c r="AF143" i="1"/>
  <c r="CT143" i="1" s="1"/>
  <c r="AG143" i="1"/>
  <c r="AH143" i="1"/>
  <c r="CV143" i="1" s="1"/>
  <c r="U143" i="1" s="1"/>
  <c r="AI143" i="1"/>
  <c r="AJ143" i="1"/>
  <c r="CR143" i="1"/>
  <c r="CU143" i="1"/>
  <c r="T143" i="1" s="1"/>
  <c r="CW143" i="1"/>
  <c r="V143" i="1" s="1"/>
  <c r="CX143" i="1"/>
  <c r="W143" i="1" s="1"/>
  <c r="FR143" i="1"/>
  <c r="GL143" i="1"/>
  <c r="GO143" i="1"/>
  <c r="GP143" i="1"/>
  <c r="GV143" i="1"/>
  <c r="HC143" i="1" s="1"/>
  <c r="GX143" i="1" s="1"/>
  <c r="AC144" i="1"/>
  <c r="CQ144" i="1" s="1"/>
  <c r="AE144" i="1"/>
  <c r="CS144" i="1" s="1"/>
  <c r="AF144" i="1"/>
  <c r="AG144" i="1"/>
  <c r="CU144" i="1" s="1"/>
  <c r="AH144" i="1"/>
  <c r="AI144" i="1"/>
  <c r="AJ144" i="1"/>
  <c r="CR144" i="1"/>
  <c r="CT144" i="1"/>
  <c r="CV144" i="1"/>
  <c r="CW144" i="1"/>
  <c r="CX144" i="1"/>
  <c r="FR144" i="1"/>
  <c r="GL144" i="1"/>
  <c r="GO144" i="1"/>
  <c r="GP144" i="1"/>
  <c r="GV144" i="1"/>
  <c r="HC144" i="1" s="1"/>
  <c r="C145" i="1"/>
  <c r="D145" i="1"/>
  <c r="I145" i="1"/>
  <c r="K145" i="1"/>
  <c r="AC145" i="1"/>
  <c r="AE145" i="1"/>
  <c r="AD145" i="1" s="1"/>
  <c r="AF145" i="1"/>
  <c r="AG145" i="1"/>
  <c r="AH145" i="1"/>
  <c r="AI145" i="1"/>
  <c r="CW145" i="1" s="1"/>
  <c r="V145" i="1" s="1"/>
  <c r="AJ145" i="1"/>
  <c r="CR145" i="1"/>
  <c r="Q145" i="1" s="1"/>
  <c r="CS145" i="1"/>
  <c r="CT145" i="1"/>
  <c r="S145" i="1" s="1"/>
  <c r="CU145" i="1"/>
  <c r="CV145" i="1"/>
  <c r="CX145" i="1"/>
  <c r="W145" i="1" s="1"/>
  <c r="FR145" i="1"/>
  <c r="GL145" i="1"/>
  <c r="GO145" i="1"/>
  <c r="GP145" i="1"/>
  <c r="GV145" i="1"/>
  <c r="GX145" i="1"/>
  <c r="HC145" i="1"/>
  <c r="I146" i="1"/>
  <c r="R146" i="1" s="1"/>
  <c r="CY146" i="1" s="1"/>
  <c r="X146" i="1" s="1"/>
  <c r="V146" i="1"/>
  <c r="W146" i="1"/>
  <c r="AC146" i="1"/>
  <c r="AD146" i="1"/>
  <c r="AE146" i="1"/>
  <c r="AF146" i="1"/>
  <c r="AB146" i="1" s="1"/>
  <c r="AG146" i="1"/>
  <c r="AH146" i="1"/>
  <c r="CV146" i="1" s="1"/>
  <c r="U146" i="1" s="1"/>
  <c r="AI146" i="1"/>
  <c r="AJ146" i="1"/>
  <c r="CX146" i="1" s="1"/>
  <c r="CQ146" i="1"/>
  <c r="P146" i="1" s="1"/>
  <c r="CR146" i="1"/>
  <c r="CS146" i="1"/>
  <c r="CT146" i="1"/>
  <c r="S146" i="1" s="1"/>
  <c r="CZ146" i="1" s="1"/>
  <c r="Y146" i="1" s="1"/>
  <c r="CU146" i="1"/>
  <c r="T146" i="1" s="1"/>
  <c r="CW146" i="1"/>
  <c r="FR146" i="1"/>
  <c r="GL146" i="1"/>
  <c r="GO146" i="1"/>
  <c r="GP146" i="1"/>
  <c r="GV146" i="1"/>
  <c r="HC146" i="1" s="1"/>
  <c r="GX146" i="1" s="1"/>
  <c r="C147" i="1"/>
  <c r="D147" i="1"/>
  <c r="AC147" i="1"/>
  <c r="AB147" i="1" s="1"/>
  <c r="AD147" i="1"/>
  <c r="AE147" i="1"/>
  <c r="AF147" i="1"/>
  <c r="CT147" i="1" s="1"/>
  <c r="AG147" i="1"/>
  <c r="AH147" i="1"/>
  <c r="AI147" i="1"/>
  <c r="AJ147" i="1"/>
  <c r="CR147" i="1"/>
  <c r="CS147" i="1"/>
  <c r="CU147" i="1"/>
  <c r="CV147" i="1"/>
  <c r="CW147" i="1"/>
  <c r="CX147" i="1"/>
  <c r="FR147" i="1"/>
  <c r="GL147" i="1"/>
  <c r="GO147" i="1"/>
  <c r="GP147" i="1"/>
  <c r="GV147" i="1"/>
  <c r="HC147" i="1"/>
  <c r="K148" i="1"/>
  <c r="AC148" i="1"/>
  <c r="AD148" i="1"/>
  <c r="AE148" i="1"/>
  <c r="AF148" i="1"/>
  <c r="AB148" i="1" s="1"/>
  <c r="AG148" i="1"/>
  <c r="AH148" i="1"/>
  <c r="AI148" i="1"/>
  <c r="AJ148" i="1"/>
  <c r="CX148" i="1" s="1"/>
  <c r="CQ148" i="1"/>
  <c r="CR148" i="1"/>
  <c r="CS148" i="1"/>
  <c r="CT148" i="1"/>
  <c r="CU148" i="1"/>
  <c r="CV148" i="1"/>
  <c r="CW148" i="1"/>
  <c r="FR148" i="1"/>
  <c r="GL148" i="1"/>
  <c r="GO148" i="1"/>
  <c r="GP148" i="1"/>
  <c r="GV148" i="1"/>
  <c r="HC148" i="1" s="1"/>
  <c r="C149" i="1"/>
  <c r="D149" i="1"/>
  <c r="I149" i="1"/>
  <c r="K149" i="1"/>
  <c r="S149" i="1"/>
  <c r="T149" i="1"/>
  <c r="AC149" i="1"/>
  <c r="AB149" i="1" s="1"/>
  <c r="AD149" i="1"/>
  <c r="AE149" i="1"/>
  <c r="CS149" i="1" s="1"/>
  <c r="R149" i="1" s="1"/>
  <c r="AF149" i="1"/>
  <c r="CT149" i="1" s="1"/>
  <c r="AG149" i="1"/>
  <c r="AH149" i="1"/>
  <c r="CV149" i="1" s="1"/>
  <c r="U149" i="1" s="1"/>
  <c r="AI149" i="1"/>
  <c r="AJ149" i="1"/>
  <c r="CX149" i="1" s="1"/>
  <c r="W149" i="1" s="1"/>
  <c r="CR149" i="1"/>
  <c r="Q149" i="1" s="1"/>
  <c r="CU149" i="1"/>
  <c r="CW149" i="1"/>
  <c r="V149" i="1" s="1"/>
  <c r="FR149" i="1"/>
  <c r="GL149" i="1"/>
  <c r="GO149" i="1"/>
  <c r="GP149" i="1"/>
  <c r="GV149" i="1"/>
  <c r="HC149" i="1"/>
  <c r="GX149" i="1" s="1"/>
  <c r="AB150" i="1"/>
  <c r="AC150" i="1"/>
  <c r="CQ150" i="1" s="1"/>
  <c r="AD150" i="1"/>
  <c r="AE150" i="1"/>
  <c r="CS150" i="1" s="1"/>
  <c r="AF150" i="1"/>
  <c r="AG150" i="1"/>
  <c r="CU150" i="1" s="1"/>
  <c r="AH150" i="1"/>
  <c r="AI150" i="1"/>
  <c r="CW150" i="1" s="1"/>
  <c r="AJ150" i="1"/>
  <c r="CR150" i="1"/>
  <c r="CT150" i="1"/>
  <c r="CV150" i="1"/>
  <c r="CX150" i="1"/>
  <c r="FR150" i="1"/>
  <c r="GL150" i="1"/>
  <c r="GO150" i="1"/>
  <c r="GP150" i="1"/>
  <c r="GV150" i="1"/>
  <c r="HC150" i="1" s="1"/>
  <c r="I151" i="1"/>
  <c r="P151" i="1" s="1"/>
  <c r="V151" i="1"/>
  <c r="AC151" i="1"/>
  <c r="AD151" i="1"/>
  <c r="AE151" i="1"/>
  <c r="AF151" i="1"/>
  <c r="CT151" i="1" s="1"/>
  <c r="S151" i="1" s="1"/>
  <c r="AG151" i="1"/>
  <c r="AH151" i="1"/>
  <c r="AI151" i="1"/>
  <c r="AJ151" i="1"/>
  <c r="CQ151" i="1"/>
  <c r="CR151" i="1"/>
  <c r="CS151" i="1"/>
  <c r="R151" i="1" s="1"/>
  <c r="CU151" i="1"/>
  <c r="T151" i="1" s="1"/>
  <c r="CV151" i="1"/>
  <c r="U151" i="1" s="1"/>
  <c r="CW151" i="1"/>
  <c r="CX151" i="1"/>
  <c r="FR151" i="1"/>
  <c r="GL151" i="1"/>
  <c r="GO151" i="1"/>
  <c r="GP151" i="1"/>
  <c r="GV151" i="1"/>
  <c r="HC151" i="1" s="1"/>
  <c r="GX151" i="1" s="1"/>
  <c r="AC152" i="1"/>
  <c r="CQ152" i="1" s="1"/>
  <c r="AE152" i="1"/>
  <c r="AF152" i="1"/>
  <c r="AG152" i="1"/>
  <c r="AH152" i="1"/>
  <c r="AI152" i="1"/>
  <c r="AJ152" i="1"/>
  <c r="CX152" i="1" s="1"/>
  <c r="CT152" i="1"/>
  <c r="CU152" i="1"/>
  <c r="CV152" i="1"/>
  <c r="CW152" i="1"/>
  <c r="FR152" i="1"/>
  <c r="GL152" i="1"/>
  <c r="GO152" i="1"/>
  <c r="GP152" i="1"/>
  <c r="GV152" i="1"/>
  <c r="HC152" i="1" s="1"/>
  <c r="I153" i="1"/>
  <c r="K153" i="1"/>
  <c r="V153" i="1"/>
  <c r="AC153" i="1"/>
  <c r="AE153" i="1"/>
  <c r="AD153" i="1" s="1"/>
  <c r="AF153" i="1"/>
  <c r="AG153" i="1"/>
  <c r="AH153" i="1"/>
  <c r="AI153" i="1"/>
  <c r="CW153" i="1" s="1"/>
  <c r="AJ153" i="1"/>
  <c r="CR153" i="1"/>
  <c r="Q153" i="1" s="1"/>
  <c r="CS153" i="1"/>
  <c r="R153" i="1" s="1"/>
  <c r="CT153" i="1"/>
  <c r="S153" i="1" s="1"/>
  <c r="CU153" i="1"/>
  <c r="T153" i="1" s="1"/>
  <c r="CV153" i="1"/>
  <c r="U153" i="1" s="1"/>
  <c r="CX153" i="1"/>
  <c r="W153" i="1" s="1"/>
  <c r="FR153" i="1"/>
  <c r="GL153" i="1"/>
  <c r="GO153" i="1"/>
  <c r="GP153" i="1"/>
  <c r="GV153" i="1"/>
  <c r="HC153" i="1"/>
  <c r="GX153" i="1" s="1"/>
  <c r="U154" i="1"/>
  <c r="X154" i="1"/>
  <c r="AC154" i="1"/>
  <c r="AE154" i="1"/>
  <c r="AD154" i="1" s="1"/>
  <c r="AF154" i="1"/>
  <c r="AG154" i="1"/>
  <c r="AH154" i="1"/>
  <c r="AI154" i="1"/>
  <c r="CW154" i="1" s="1"/>
  <c r="V154" i="1" s="1"/>
  <c r="AJ154" i="1"/>
  <c r="CR154" i="1"/>
  <c r="Q154" i="1" s="1"/>
  <c r="CS154" i="1"/>
  <c r="R154" i="1" s="1"/>
  <c r="CT154" i="1"/>
  <c r="S154" i="1" s="1"/>
  <c r="CY154" i="1" s="1"/>
  <c r="CU154" i="1"/>
  <c r="T154" i="1" s="1"/>
  <c r="CV154" i="1"/>
  <c r="CX154" i="1"/>
  <c r="W154" i="1" s="1"/>
  <c r="FR154" i="1"/>
  <c r="GL154" i="1"/>
  <c r="GO154" i="1"/>
  <c r="GP154" i="1"/>
  <c r="GV154" i="1"/>
  <c r="GX154" i="1"/>
  <c r="HC154" i="1"/>
  <c r="AC155" i="1"/>
  <c r="AE155" i="1"/>
  <c r="AD155" i="1" s="1"/>
  <c r="AF155" i="1"/>
  <c r="AG155" i="1"/>
  <c r="AH155" i="1"/>
  <c r="AI155" i="1"/>
  <c r="CW155" i="1" s="1"/>
  <c r="V155" i="1" s="1"/>
  <c r="AJ155" i="1"/>
  <c r="CR155" i="1"/>
  <c r="Q155" i="1" s="1"/>
  <c r="CS155" i="1"/>
  <c r="R155" i="1" s="1"/>
  <c r="CT155" i="1"/>
  <c r="S155" i="1" s="1"/>
  <c r="CU155" i="1"/>
  <c r="T155" i="1" s="1"/>
  <c r="CV155" i="1"/>
  <c r="U155" i="1" s="1"/>
  <c r="CX155" i="1"/>
  <c r="W155" i="1" s="1"/>
  <c r="FR155" i="1"/>
  <c r="GL155" i="1"/>
  <c r="GO155" i="1"/>
  <c r="GP155" i="1"/>
  <c r="GV155" i="1"/>
  <c r="GX155" i="1"/>
  <c r="HC155" i="1"/>
  <c r="C156" i="1"/>
  <c r="D156" i="1"/>
  <c r="I156" i="1"/>
  <c r="K156" i="1"/>
  <c r="Q156" i="1"/>
  <c r="R156" i="1"/>
  <c r="CY156" i="1" s="1"/>
  <c r="X156" i="1" s="1"/>
  <c r="S156" i="1"/>
  <c r="T156" i="1"/>
  <c r="AC156" i="1"/>
  <c r="AB156" i="1" s="1"/>
  <c r="AD156" i="1"/>
  <c r="AE156" i="1"/>
  <c r="CS156" i="1" s="1"/>
  <c r="AF156" i="1"/>
  <c r="AG156" i="1"/>
  <c r="CU156" i="1" s="1"/>
  <c r="AH156" i="1"/>
  <c r="AI156" i="1"/>
  <c r="AJ156" i="1"/>
  <c r="CX156" i="1" s="1"/>
  <c r="W156" i="1" s="1"/>
  <c r="CR156" i="1"/>
  <c r="CT156" i="1"/>
  <c r="CV156" i="1"/>
  <c r="U156" i="1" s="1"/>
  <c r="CW156" i="1"/>
  <c r="V156" i="1" s="1"/>
  <c r="CZ156" i="1"/>
  <c r="Y156" i="1" s="1"/>
  <c r="FR156" i="1"/>
  <c r="GL156" i="1"/>
  <c r="GO156" i="1"/>
  <c r="GP156" i="1"/>
  <c r="GV156" i="1"/>
  <c r="HC156" i="1" s="1"/>
  <c r="GX156" i="1"/>
  <c r="I157" i="1"/>
  <c r="P157" i="1"/>
  <c r="AB157" i="1"/>
  <c r="AC157" i="1"/>
  <c r="CQ157" i="1" s="1"/>
  <c r="AD157" i="1"/>
  <c r="AE157" i="1"/>
  <c r="AF157" i="1"/>
  <c r="CT157" i="1" s="1"/>
  <c r="AG157" i="1"/>
  <c r="AH157" i="1"/>
  <c r="CV157" i="1" s="1"/>
  <c r="U157" i="1" s="1"/>
  <c r="AI157" i="1"/>
  <c r="AJ157" i="1"/>
  <c r="CR157" i="1"/>
  <c r="CS157" i="1"/>
  <c r="CU157" i="1"/>
  <c r="CW157" i="1"/>
  <c r="CX157" i="1"/>
  <c r="W157" i="1" s="1"/>
  <c r="FR157" i="1"/>
  <c r="GL157" i="1"/>
  <c r="GO157" i="1"/>
  <c r="GP157" i="1"/>
  <c r="GV157" i="1"/>
  <c r="HC157" i="1" s="1"/>
  <c r="AC158" i="1"/>
  <c r="CQ158" i="1" s="1"/>
  <c r="AE158" i="1"/>
  <c r="AF158" i="1"/>
  <c r="AG158" i="1"/>
  <c r="CU158" i="1" s="1"/>
  <c r="AH158" i="1"/>
  <c r="AI158" i="1"/>
  <c r="AJ158" i="1"/>
  <c r="CR158" i="1"/>
  <c r="CT158" i="1"/>
  <c r="CV158" i="1"/>
  <c r="CW158" i="1"/>
  <c r="CX158" i="1"/>
  <c r="FR158" i="1"/>
  <c r="GL158" i="1"/>
  <c r="GO158" i="1"/>
  <c r="GP158" i="1"/>
  <c r="GV158" i="1"/>
  <c r="HC158" i="1" s="1"/>
  <c r="I159" i="1"/>
  <c r="K159" i="1"/>
  <c r="U159" i="1"/>
  <c r="V159" i="1"/>
  <c r="AC159" i="1"/>
  <c r="AE159" i="1"/>
  <c r="AF159" i="1"/>
  <c r="CT159" i="1" s="1"/>
  <c r="S159" i="1" s="1"/>
  <c r="AG159" i="1"/>
  <c r="AH159" i="1"/>
  <c r="AI159" i="1"/>
  <c r="CW159" i="1" s="1"/>
  <c r="AJ159" i="1"/>
  <c r="CU159" i="1"/>
  <c r="T159" i="1" s="1"/>
  <c r="CV159" i="1"/>
  <c r="CX159" i="1"/>
  <c r="W159" i="1" s="1"/>
  <c r="FR159" i="1"/>
  <c r="GL159" i="1"/>
  <c r="GO159" i="1"/>
  <c r="GP159" i="1"/>
  <c r="GV159" i="1"/>
  <c r="GX159" i="1"/>
  <c r="HC159" i="1"/>
  <c r="U160" i="1"/>
  <c r="AC160" i="1"/>
  <c r="AE160" i="1"/>
  <c r="AD160" i="1" s="1"/>
  <c r="AF160" i="1"/>
  <c r="AG160" i="1"/>
  <c r="AH160" i="1"/>
  <c r="AI160" i="1"/>
  <c r="CW160" i="1" s="1"/>
  <c r="V160" i="1" s="1"/>
  <c r="AJ160" i="1"/>
  <c r="CT160" i="1"/>
  <c r="S160" i="1" s="1"/>
  <c r="CU160" i="1"/>
  <c r="T160" i="1" s="1"/>
  <c r="CV160" i="1"/>
  <c r="CX160" i="1"/>
  <c r="W160" i="1" s="1"/>
  <c r="FR160" i="1"/>
  <c r="GL160" i="1"/>
  <c r="GO160" i="1"/>
  <c r="GP160" i="1"/>
  <c r="GV160" i="1"/>
  <c r="HC160" i="1"/>
  <c r="GX160" i="1" s="1"/>
  <c r="I161" i="1"/>
  <c r="K161" i="1"/>
  <c r="AC161" i="1"/>
  <c r="AB161" i="1" s="1"/>
  <c r="AD161" i="1"/>
  <c r="AE161" i="1"/>
  <c r="AF161" i="1"/>
  <c r="CT161" i="1" s="1"/>
  <c r="S161" i="1" s="1"/>
  <c r="AG161" i="1"/>
  <c r="CU161" i="1" s="1"/>
  <c r="AH161" i="1"/>
  <c r="AI161" i="1"/>
  <c r="CW161" i="1" s="1"/>
  <c r="AJ161" i="1"/>
  <c r="CR161" i="1"/>
  <c r="CS161" i="1"/>
  <c r="CV161" i="1"/>
  <c r="U161" i="1" s="1"/>
  <c r="CX161" i="1"/>
  <c r="W161" i="1" s="1"/>
  <c r="FR161" i="1"/>
  <c r="GL161" i="1"/>
  <c r="GO161" i="1"/>
  <c r="GP161" i="1"/>
  <c r="GV161" i="1"/>
  <c r="HC161" i="1" s="1"/>
  <c r="GX161" i="1"/>
  <c r="C162" i="1"/>
  <c r="D162" i="1"/>
  <c r="I162" i="1"/>
  <c r="K162" i="1"/>
  <c r="AC162" i="1"/>
  <c r="CQ162" i="1" s="1"/>
  <c r="P162" i="1" s="1"/>
  <c r="CP162" i="1" s="1"/>
  <c r="O162" i="1" s="1"/>
  <c r="AE162" i="1"/>
  <c r="AF162" i="1"/>
  <c r="AG162" i="1"/>
  <c r="AH162" i="1"/>
  <c r="CV162" i="1" s="1"/>
  <c r="U162" i="1" s="1"/>
  <c r="AI162" i="1"/>
  <c r="AJ162" i="1"/>
  <c r="CX162" i="1" s="1"/>
  <c r="W162" i="1" s="1"/>
  <c r="CR162" i="1"/>
  <c r="Q162" i="1" s="1"/>
  <c r="CT162" i="1"/>
  <c r="S162" i="1" s="1"/>
  <c r="CU162" i="1"/>
  <c r="T162" i="1" s="1"/>
  <c r="CW162" i="1"/>
  <c r="V162" i="1" s="1"/>
  <c r="FR162" i="1"/>
  <c r="GL162" i="1"/>
  <c r="GO162" i="1"/>
  <c r="GP162" i="1"/>
  <c r="GV162" i="1"/>
  <c r="HC162" i="1" s="1"/>
  <c r="GX162" i="1"/>
  <c r="P163" i="1"/>
  <c r="CP163" i="1" s="1"/>
  <c r="O163" i="1" s="1"/>
  <c r="AC163" i="1"/>
  <c r="CQ163" i="1" s="1"/>
  <c r="AE163" i="1"/>
  <c r="AF163" i="1"/>
  <c r="AG163" i="1"/>
  <c r="CU163" i="1" s="1"/>
  <c r="T163" i="1" s="1"/>
  <c r="AH163" i="1"/>
  <c r="AI163" i="1"/>
  <c r="CW163" i="1" s="1"/>
  <c r="V163" i="1" s="1"/>
  <c r="AJ163" i="1"/>
  <c r="CX163" i="1" s="1"/>
  <c r="W163" i="1" s="1"/>
  <c r="CR163" i="1"/>
  <c r="Q163" i="1" s="1"/>
  <c r="CT163" i="1"/>
  <c r="S163" i="1" s="1"/>
  <c r="CV163" i="1"/>
  <c r="U163" i="1" s="1"/>
  <c r="FR163" i="1"/>
  <c r="GL163" i="1"/>
  <c r="GO163" i="1"/>
  <c r="GP163" i="1"/>
  <c r="GV163" i="1"/>
  <c r="HC163" i="1" s="1"/>
  <c r="GX163" i="1"/>
  <c r="C164" i="1"/>
  <c r="D164" i="1"/>
  <c r="I164" i="1"/>
  <c r="K164" i="1"/>
  <c r="V164" i="1"/>
  <c r="AC164" i="1"/>
  <c r="CQ164" i="1" s="1"/>
  <c r="P164" i="1" s="1"/>
  <c r="AE164" i="1"/>
  <c r="AD164" i="1" s="1"/>
  <c r="AF164" i="1"/>
  <c r="AG164" i="1"/>
  <c r="CU164" i="1" s="1"/>
  <c r="T164" i="1" s="1"/>
  <c r="AH164" i="1"/>
  <c r="AI164" i="1"/>
  <c r="CW164" i="1" s="1"/>
  <c r="AJ164" i="1"/>
  <c r="CR164" i="1"/>
  <c r="Q164" i="1" s="1"/>
  <c r="CS164" i="1"/>
  <c r="R164" i="1" s="1"/>
  <c r="CT164" i="1"/>
  <c r="S164" i="1" s="1"/>
  <c r="CV164" i="1"/>
  <c r="U164" i="1" s="1"/>
  <c r="CX164" i="1"/>
  <c r="W164" i="1" s="1"/>
  <c r="FR164" i="1"/>
  <c r="GL164" i="1"/>
  <c r="GO164" i="1"/>
  <c r="GP164" i="1"/>
  <c r="GV164" i="1"/>
  <c r="HC164" i="1" s="1"/>
  <c r="GX164" i="1" s="1"/>
  <c r="AC165" i="1"/>
  <c r="AE165" i="1"/>
  <c r="AD165" i="1" s="1"/>
  <c r="AF165" i="1"/>
  <c r="CT165" i="1" s="1"/>
  <c r="AG165" i="1"/>
  <c r="AH165" i="1"/>
  <c r="CV165" i="1" s="1"/>
  <c r="AI165" i="1"/>
  <c r="AJ165" i="1"/>
  <c r="CQ165" i="1"/>
  <c r="CS165" i="1"/>
  <c r="CU165" i="1"/>
  <c r="CW165" i="1"/>
  <c r="CX165" i="1"/>
  <c r="FR165" i="1"/>
  <c r="GL165" i="1"/>
  <c r="GO165" i="1"/>
  <c r="GP165" i="1"/>
  <c r="GV165" i="1"/>
  <c r="HC165" i="1"/>
  <c r="S166" i="1"/>
  <c r="T166" i="1"/>
  <c r="AC166" i="1"/>
  <c r="AE166" i="1"/>
  <c r="CS166" i="1" s="1"/>
  <c r="R166" i="1" s="1"/>
  <c r="CZ166" i="1" s="1"/>
  <c r="Y166" i="1" s="1"/>
  <c r="AF166" i="1"/>
  <c r="CT166" i="1" s="1"/>
  <c r="AG166" i="1"/>
  <c r="AH166" i="1"/>
  <c r="CV166" i="1" s="1"/>
  <c r="U166" i="1" s="1"/>
  <c r="AI166" i="1"/>
  <c r="AJ166" i="1"/>
  <c r="CX166" i="1" s="1"/>
  <c r="W166" i="1" s="1"/>
  <c r="CQ166" i="1"/>
  <c r="P166" i="1" s="1"/>
  <c r="CP166" i="1" s="1"/>
  <c r="O166" i="1" s="1"/>
  <c r="CR166" i="1"/>
  <c r="Q166" i="1" s="1"/>
  <c r="CU166" i="1"/>
  <c r="CW166" i="1"/>
  <c r="V166" i="1" s="1"/>
  <c r="FR166" i="1"/>
  <c r="GL166" i="1"/>
  <c r="GO166" i="1"/>
  <c r="GP166" i="1"/>
  <c r="GV166" i="1"/>
  <c r="HC166" i="1"/>
  <c r="GX166" i="1" s="1"/>
  <c r="C167" i="1"/>
  <c r="D167" i="1"/>
  <c r="I167" i="1"/>
  <c r="K167" i="1"/>
  <c r="Q167" i="1"/>
  <c r="R167" i="1"/>
  <c r="T167" i="1"/>
  <c r="V167" i="1"/>
  <c r="W167" i="1"/>
  <c r="AC167" i="1"/>
  <c r="AD167" i="1"/>
  <c r="AB167" i="1" s="1"/>
  <c r="AE167" i="1"/>
  <c r="AF167" i="1"/>
  <c r="AG167" i="1"/>
  <c r="AH167" i="1"/>
  <c r="AI167" i="1"/>
  <c r="AJ167" i="1"/>
  <c r="CX167" i="1" s="1"/>
  <c r="CQ167" i="1"/>
  <c r="P167" i="1" s="1"/>
  <c r="CP167" i="1" s="1"/>
  <c r="O167" i="1" s="1"/>
  <c r="CR167" i="1"/>
  <c r="CS167" i="1"/>
  <c r="CT167" i="1"/>
  <c r="S167" i="1" s="1"/>
  <c r="CU167" i="1"/>
  <c r="CV167" i="1"/>
  <c r="U167" i="1" s="1"/>
  <c r="CW167" i="1"/>
  <c r="FR167" i="1"/>
  <c r="GL167" i="1"/>
  <c r="GN167" i="1"/>
  <c r="GP167" i="1"/>
  <c r="GV167" i="1"/>
  <c r="HC167" i="1" s="1"/>
  <c r="GX167" i="1" s="1"/>
  <c r="P168" i="1"/>
  <c r="CP168" i="1" s="1"/>
  <c r="O168" i="1" s="1"/>
  <c r="Q168" i="1"/>
  <c r="R168" i="1"/>
  <c r="CY168" i="1" s="1"/>
  <c r="X168" i="1" s="1"/>
  <c r="T168" i="1"/>
  <c r="AC168" i="1"/>
  <c r="AD168" i="1"/>
  <c r="AB168" i="1" s="1"/>
  <c r="AE168" i="1"/>
  <c r="AF168" i="1"/>
  <c r="AG168" i="1"/>
  <c r="AH168" i="1"/>
  <c r="AI168" i="1"/>
  <c r="AJ168" i="1"/>
  <c r="CX168" i="1" s="1"/>
  <c r="W168" i="1" s="1"/>
  <c r="CQ168" i="1"/>
  <c r="CR168" i="1"/>
  <c r="CS168" i="1"/>
  <c r="CT168" i="1"/>
  <c r="S168" i="1" s="1"/>
  <c r="CU168" i="1"/>
  <c r="CV168" i="1"/>
  <c r="U168" i="1" s="1"/>
  <c r="CW168" i="1"/>
  <c r="V168" i="1" s="1"/>
  <c r="FR168" i="1"/>
  <c r="GL168" i="1"/>
  <c r="GO168" i="1"/>
  <c r="GP168" i="1"/>
  <c r="GV168" i="1"/>
  <c r="HC168" i="1" s="1"/>
  <c r="GX168" i="1" s="1"/>
  <c r="C169" i="1"/>
  <c r="D169" i="1"/>
  <c r="I169" i="1"/>
  <c r="CX255" i="3" s="1"/>
  <c r="K169" i="1"/>
  <c r="S169" i="1"/>
  <c r="T169" i="1"/>
  <c r="AC169" i="1"/>
  <c r="CQ169" i="1" s="1"/>
  <c r="P169" i="1" s="1"/>
  <c r="AE169" i="1"/>
  <c r="AD169" i="1" s="1"/>
  <c r="AF169" i="1"/>
  <c r="CT169" i="1" s="1"/>
  <c r="AG169" i="1"/>
  <c r="AH169" i="1"/>
  <c r="CV169" i="1" s="1"/>
  <c r="U169" i="1" s="1"/>
  <c r="AI169" i="1"/>
  <c r="AJ169" i="1"/>
  <c r="CR169" i="1"/>
  <c r="Q169" i="1" s="1"/>
  <c r="CS169" i="1"/>
  <c r="R169" i="1" s="1"/>
  <c r="CU169" i="1"/>
  <c r="CW169" i="1"/>
  <c r="V169" i="1" s="1"/>
  <c r="CX169" i="1"/>
  <c r="W169" i="1" s="1"/>
  <c r="FR169" i="1"/>
  <c r="GL169" i="1"/>
  <c r="GN169" i="1"/>
  <c r="GP169" i="1"/>
  <c r="GV169" i="1"/>
  <c r="HC169" i="1" s="1"/>
  <c r="GX169" i="1" s="1"/>
  <c r="I170" i="1"/>
  <c r="K170" i="1"/>
  <c r="Q170" i="1"/>
  <c r="R170" i="1"/>
  <c r="T170" i="1"/>
  <c r="Y170" i="1"/>
  <c r="AC170" i="1"/>
  <c r="CQ170" i="1" s="1"/>
  <c r="P170" i="1" s="1"/>
  <c r="CP170" i="1" s="1"/>
  <c r="O170" i="1" s="1"/>
  <c r="AD170" i="1"/>
  <c r="AE170" i="1"/>
  <c r="AF170" i="1"/>
  <c r="CT170" i="1" s="1"/>
  <c r="S170" i="1" s="1"/>
  <c r="CZ170" i="1" s="1"/>
  <c r="AG170" i="1"/>
  <c r="AH170" i="1"/>
  <c r="AI170" i="1"/>
  <c r="CW170" i="1" s="1"/>
  <c r="V170" i="1" s="1"/>
  <c r="AJ170" i="1"/>
  <c r="CX170" i="1" s="1"/>
  <c r="W170" i="1" s="1"/>
  <c r="CR170" i="1"/>
  <c r="CS170" i="1"/>
  <c r="CU170" i="1"/>
  <c r="CV170" i="1"/>
  <c r="U170" i="1" s="1"/>
  <c r="CY170" i="1"/>
  <c r="X170" i="1" s="1"/>
  <c r="FR170" i="1"/>
  <c r="GL170" i="1"/>
  <c r="GO170" i="1"/>
  <c r="GP170" i="1"/>
  <c r="GV170" i="1"/>
  <c r="HC170" i="1" s="1"/>
  <c r="GX170" i="1" s="1"/>
  <c r="C171" i="1"/>
  <c r="D171" i="1"/>
  <c r="I171" i="1"/>
  <c r="K171" i="1"/>
  <c r="T171" i="1"/>
  <c r="U171" i="1"/>
  <c r="AC171" i="1"/>
  <c r="AE171" i="1"/>
  <c r="AD171" i="1" s="1"/>
  <c r="AB171" i="1" s="1"/>
  <c r="AF171" i="1"/>
  <c r="AG171" i="1"/>
  <c r="AH171" i="1"/>
  <c r="CV171" i="1" s="1"/>
  <c r="AI171" i="1"/>
  <c r="AJ171" i="1"/>
  <c r="CX171" i="1" s="1"/>
  <c r="W171" i="1" s="1"/>
  <c r="CQ171" i="1"/>
  <c r="P171" i="1" s="1"/>
  <c r="CP171" i="1" s="1"/>
  <c r="O171" i="1" s="1"/>
  <c r="CR171" i="1"/>
  <c r="Q171" i="1" s="1"/>
  <c r="CS171" i="1"/>
  <c r="R171" i="1" s="1"/>
  <c r="CZ171" i="1" s="1"/>
  <c r="Y171" i="1" s="1"/>
  <c r="CT171" i="1"/>
  <c r="S171" i="1" s="1"/>
  <c r="CU171" i="1"/>
  <c r="CW171" i="1"/>
  <c r="V171" i="1" s="1"/>
  <c r="FR171" i="1"/>
  <c r="GL171" i="1"/>
  <c r="BZ209" i="1" s="1"/>
  <c r="GN171" i="1"/>
  <c r="GP171" i="1"/>
  <c r="GV171" i="1"/>
  <c r="HC171" i="1"/>
  <c r="GX171" i="1" s="1"/>
  <c r="I172" i="1"/>
  <c r="S172" i="1" s="1"/>
  <c r="K172" i="1"/>
  <c r="AC172" i="1"/>
  <c r="CQ172" i="1" s="1"/>
  <c r="AE172" i="1"/>
  <c r="CS172" i="1" s="1"/>
  <c r="AF172" i="1"/>
  <c r="CT172" i="1" s="1"/>
  <c r="AG172" i="1"/>
  <c r="AH172" i="1"/>
  <c r="CV172" i="1" s="1"/>
  <c r="U172" i="1" s="1"/>
  <c r="AI172" i="1"/>
  <c r="AJ172" i="1"/>
  <c r="CR172" i="1"/>
  <c r="CU172" i="1"/>
  <c r="CW172" i="1"/>
  <c r="V172" i="1" s="1"/>
  <c r="CX172" i="1"/>
  <c r="W172" i="1" s="1"/>
  <c r="FR172" i="1"/>
  <c r="GL172" i="1"/>
  <c r="GO172" i="1"/>
  <c r="GP172" i="1"/>
  <c r="GV172" i="1"/>
  <c r="HC172" i="1" s="1"/>
  <c r="C173" i="1"/>
  <c r="D173" i="1"/>
  <c r="I173" i="1"/>
  <c r="K173" i="1"/>
  <c r="P173" i="1"/>
  <c r="CP173" i="1" s="1"/>
  <c r="O173" i="1" s="1"/>
  <c r="Q173" i="1"/>
  <c r="R173" i="1"/>
  <c r="T173" i="1"/>
  <c r="X173" i="1"/>
  <c r="AB173" i="1"/>
  <c r="AC173" i="1"/>
  <c r="AD173" i="1"/>
  <c r="AE173" i="1"/>
  <c r="AF173" i="1"/>
  <c r="AG173" i="1"/>
  <c r="AH173" i="1"/>
  <c r="AI173" i="1"/>
  <c r="AJ173" i="1"/>
  <c r="CX173" i="1" s="1"/>
  <c r="W173" i="1" s="1"/>
  <c r="CQ173" i="1"/>
  <c r="CR173" i="1"/>
  <c r="CS173" i="1"/>
  <c r="CT173" i="1"/>
  <c r="S173" i="1" s="1"/>
  <c r="CU173" i="1"/>
  <c r="CV173" i="1"/>
  <c r="U173" i="1" s="1"/>
  <c r="CW173" i="1"/>
  <c r="V173" i="1" s="1"/>
  <c r="CY173" i="1"/>
  <c r="FR173" i="1"/>
  <c r="GL173" i="1"/>
  <c r="GN173" i="1"/>
  <c r="GP173" i="1"/>
  <c r="GV173" i="1"/>
  <c r="HC173" i="1"/>
  <c r="GX173" i="1" s="1"/>
  <c r="I174" i="1"/>
  <c r="U174" i="1" s="1"/>
  <c r="K174" i="1"/>
  <c r="W174" i="1"/>
  <c r="AC174" i="1"/>
  <c r="AE174" i="1"/>
  <c r="AF174" i="1"/>
  <c r="AG174" i="1"/>
  <c r="AH174" i="1"/>
  <c r="CV174" i="1" s="1"/>
  <c r="AI174" i="1"/>
  <c r="AJ174" i="1"/>
  <c r="CX174" i="1" s="1"/>
  <c r="CQ174" i="1"/>
  <c r="P174" i="1" s="1"/>
  <c r="CT174" i="1"/>
  <c r="S174" i="1" s="1"/>
  <c r="CU174" i="1"/>
  <c r="T174" i="1" s="1"/>
  <c r="CW174" i="1"/>
  <c r="V174" i="1" s="1"/>
  <c r="FR174" i="1"/>
  <c r="GL174" i="1"/>
  <c r="GO174" i="1"/>
  <c r="GP174" i="1"/>
  <c r="GV174" i="1"/>
  <c r="HC174" i="1" s="1"/>
  <c r="GX174" i="1" s="1"/>
  <c r="C175" i="1"/>
  <c r="D175" i="1"/>
  <c r="I175" i="1"/>
  <c r="K175" i="1"/>
  <c r="Q175" i="1"/>
  <c r="R175" i="1"/>
  <c r="T175" i="1"/>
  <c r="AC175" i="1"/>
  <c r="CQ175" i="1" s="1"/>
  <c r="P175" i="1" s="1"/>
  <c r="CP175" i="1" s="1"/>
  <c r="O175" i="1" s="1"/>
  <c r="AD175" i="1"/>
  <c r="AE175" i="1"/>
  <c r="AF175" i="1"/>
  <c r="CT175" i="1" s="1"/>
  <c r="S175" i="1" s="1"/>
  <c r="CZ175" i="1" s="1"/>
  <c r="Y175" i="1" s="1"/>
  <c r="AG175" i="1"/>
  <c r="AH175" i="1"/>
  <c r="AI175" i="1"/>
  <c r="AJ175" i="1"/>
  <c r="CR175" i="1"/>
  <c r="CS175" i="1"/>
  <c r="CU175" i="1"/>
  <c r="CV175" i="1"/>
  <c r="U175" i="1" s="1"/>
  <c r="CW175" i="1"/>
  <c r="V175" i="1" s="1"/>
  <c r="CX175" i="1"/>
  <c r="W175" i="1" s="1"/>
  <c r="FR175" i="1"/>
  <c r="GL175" i="1"/>
  <c r="GN175" i="1"/>
  <c r="GP175" i="1"/>
  <c r="GV175" i="1"/>
  <c r="HC175" i="1" s="1"/>
  <c r="GX175" i="1" s="1"/>
  <c r="I176" i="1"/>
  <c r="K176" i="1"/>
  <c r="Q176" i="1"/>
  <c r="R176" i="1"/>
  <c r="T176" i="1"/>
  <c r="V176" i="1"/>
  <c r="AC176" i="1"/>
  <c r="AD176" i="1"/>
  <c r="AB176" i="1" s="1"/>
  <c r="AE176" i="1"/>
  <c r="AF176" i="1"/>
  <c r="CT176" i="1" s="1"/>
  <c r="S176" i="1" s="1"/>
  <c r="AG176" i="1"/>
  <c r="CU176" i="1" s="1"/>
  <c r="AH176" i="1"/>
  <c r="AI176" i="1"/>
  <c r="CW176" i="1" s="1"/>
  <c r="AJ176" i="1"/>
  <c r="CQ176" i="1"/>
  <c r="P176" i="1" s="1"/>
  <c r="CP176" i="1" s="1"/>
  <c r="O176" i="1" s="1"/>
  <c r="CR176" i="1"/>
  <c r="CS176" i="1"/>
  <c r="CV176" i="1"/>
  <c r="U176" i="1" s="1"/>
  <c r="CX176" i="1"/>
  <c r="W176" i="1" s="1"/>
  <c r="CY176" i="1"/>
  <c r="X176" i="1" s="1"/>
  <c r="FR176" i="1"/>
  <c r="GL176" i="1"/>
  <c r="GO176" i="1"/>
  <c r="GP176" i="1"/>
  <c r="GV176" i="1"/>
  <c r="HC176" i="1" s="1"/>
  <c r="GX176" i="1" s="1"/>
  <c r="C177" i="1"/>
  <c r="D177" i="1"/>
  <c r="I177" i="1"/>
  <c r="W177" i="1" s="1"/>
  <c r="K177" i="1"/>
  <c r="T177" i="1"/>
  <c r="U177" i="1"/>
  <c r="V177" i="1"/>
  <c r="AC177" i="1"/>
  <c r="AD177" i="1"/>
  <c r="AE177" i="1"/>
  <c r="CS177" i="1" s="1"/>
  <c r="R177" i="1" s="1"/>
  <c r="AF177" i="1"/>
  <c r="CT177" i="1" s="1"/>
  <c r="S177" i="1" s="1"/>
  <c r="AG177" i="1"/>
  <c r="CU177" i="1" s="1"/>
  <c r="AH177" i="1"/>
  <c r="CV177" i="1" s="1"/>
  <c r="AI177" i="1"/>
  <c r="AJ177" i="1"/>
  <c r="CQ177" i="1"/>
  <c r="P177" i="1" s="1"/>
  <c r="CR177" i="1"/>
  <c r="Q177" i="1" s="1"/>
  <c r="CW177" i="1"/>
  <c r="CX177" i="1"/>
  <c r="FR177" i="1"/>
  <c r="GL177" i="1"/>
  <c r="GN177" i="1"/>
  <c r="GP177" i="1"/>
  <c r="GV177" i="1"/>
  <c r="HC177" i="1" s="1"/>
  <c r="GX177" i="1" s="1"/>
  <c r="P178" i="1"/>
  <c r="U178" i="1"/>
  <c r="W178" i="1"/>
  <c r="AC178" i="1"/>
  <c r="AD178" i="1"/>
  <c r="AE178" i="1"/>
  <c r="AF178" i="1"/>
  <c r="AB178" i="1" s="1"/>
  <c r="AG178" i="1"/>
  <c r="AH178" i="1"/>
  <c r="CV178" i="1" s="1"/>
  <c r="AI178" i="1"/>
  <c r="AJ178" i="1"/>
  <c r="CQ178" i="1"/>
  <c r="CR178" i="1"/>
  <c r="Q178" i="1" s="1"/>
  <c r="CS178" i="1"/>
  <c r="R178" i="1" s="1"/>
  <c r="CT178" i="1"/>
  <c r="S178" i="1" s="1"/>
  <c r="CU178" i="1"/>
  <c r="T178" i="1" s="1"/>
  <c r="CW178" i="1"/>
  <c r="V178" i="1" s="1"/>
  <c r="CX178" i="1"/>
  <c r="FR178" i="1"/>
  <c r="GL178" i="1"/>
  <c r="GO178" i="1"/>
  <c r="GP178" i="1"/>
  <c r="GV178" i="1"/>
  <c r="HC178" i="1" s="1"/>
  <c r="GX178" i="1" s="1"/>
  <c r="C179" i="1"/>
  <c r="D179" i="1"/>
  <c r="I179" i="1"/>
  <c r="K179" i="1"/>
  <c r="Q179" i="1"/>
  <c r="V179" i="1"/>
  <c r="W179" i="1"/>
  <c r="AC179" i="1"/>
  <c r="CQ179" i="1" s="1"/>
  <c r="P179" i="1" s="1"/>
  <c r="AD179" i="1"/>
  <c r="AE179" i="1"/>
  <c r="AF179" i="1"/>
  <c r="CT179" i="1" s="1"/>
  <c r="S179" i="1" s="1"/>
  <c r="AG179" i="1"/>
  <c r="CU179" i="1" s="1"/>
  <c r="T179" i="1" s="1"/>
  <c r="AH179" i="1"/>
  <c r="CV179" i="1" s="1"/>
  <c r="U179" i="1" s="1"/>
  <c r="AI179" i="1"/>
  <c r="CW179" i="1" s="1"/>
  <c r="AJ179" i="1"/>
  <c r="CR179" i="1"/>
  <c r="CS179" i="1"/>
  <c r="R179" i="1" s="1"/>
  <c r="CX179" i="1"/>
  <c r="FR179" i="1"/>
  <c r="GL179" i="1"/>
  <c r="GN179" i="1"/>
  <c r="GP179" i="1"/>
  <c r="GV179" i="1"/>
  <c r="HC179" i="1" s="1"/>
  <c r="GX179" i="1" s="1"/>
  <c r="P180" i="1"/>
  <c r="CP180" i="1" s="1"/>
  <c r="O180" i="1" s="1"/>
  <c r="Q180" i="1"/>
  <c r="R180" i="1"/>
  <c r="AB180" i="1"/>
  <c r="AC180" i="1"/>
  <c r="CQ180" i="1" s="1"/>
  <c r="AD180" i="1"/>
  <c r="AE180" i="1"/>
  <c r="AF180" i="1"/>
  <c r="CT180" i="1" s="1"/>
  <c r="S180" i="1" s="1"/>
  <c r="AG180" i="1"/>
  <c r="AH180" i="1"/>
  <c r="AI180" i="1"/>
  <c r="AJ180" i="1"/>
  <c r="CX180" i="1" s="1"/>
  <c r="W180" i="1" s="1"/>
  <c r="CR180" i="1"/>
  <c r="CS180" i="1"/>
  <c r="CU180" i="1"/>
  <c r="T180" i="1" s="1"/>
  <c r="CV180" i="1"/>
  <c r="U180" i="1" s="1"/>
  <c r="CW180" i="1"/>
  <c r="V180" i="1" s="1"/>
  <c r="FR180" i="1"/>
  <c r="GL180" i="1"/>
  <c r="GO180" i="1"/>
  <c r="GP180" i="1"/>
  <c r="GV180" i="1"/>
  <c r="HC180" i="1" s="1"/>
  <c r="GX180" i="1" s="1"/>
  <c r="C181" i="1"/>
  <c r="D181" i="1"/>
  <c r="I181" i="1"/>
  <c r="K181" i="1"/>
  <c r="R181" i="1"/>
  <c r="W181" i="1"/>
  <c r="AC181" i="1"/>
  <c r="CQ181" i="1" s="1"/>
  <c r="P181" i="1" s="1"/>
  <c r="CP181" i="1" s="1"/>
  <c r="O181" i="1" s="1"/>
  <c r="AD181" i="1"/>
  <c r="AE181" i="1"/>
  <c r="AF181" i="1"/>
  <c r="CT181" i="1" s="1"/>
  <c r="S181" i="1" s="1"/>
  <c r="CZ181" i="1" s="1"/>
  <c r="Y181" i="1" s="1"/>
  <c r="AG181" i="1"/>
  <c r="AH181" i="1"/>
  <c r="CV181" i="1" s="1"/>
  <c r="U181" i="1" s="1"/>
  <c r="AI181" i="1"/>
  <c r="AJ181" i="1"/>
  <c r="CR181" i="1"/>
  <c r="Q181" i="1" s="1"/>
  <c r="CS181" i="1"/>
  <c r="CU181" i="1"/>
  <c r="T181" i="1" s="1"/>
  <c r="CW181" i="1"/>
  <c r="V181" i="1" s="1"/>
  <c r="CX181" i="1"/>
  <c r="FR181" i="1"/>
  <c r="GL181" i="1"/>
  <c r="GN181" i="1"/>
  <c r="GP181" i="1"/>
  <c r="GV181" i="1"/>
  <c r="HC181" i="1" s="1"/>
  <c r="GX181" i="1" s="1"/>
  <c r="I182" i="1"/>
  <c r="U182" i="1" s="1"/>
  <c r="K182" i="1"/>
  <c r="R182" i="1"/>
  <c r="S182" i="1"/>
  <c r="CY182" i="1" s="1"/>
  <c r="X182" i="1" s="1"/>
  <c r="T182" i="1"/>
  <c r="AC182" i="1"/>
  <c r="AE182" i="1"/>
  <c r="CS182" i="1" s="1"/>
  <c r="AF182" i="1"/>
  <c r="CT182" i="1" s="1"/>
  <c r="AG182" i="1"/>
  <c r="AH182" i="1"/>
  <c r="AI182" i="1"/>
  <c r="AJ182" i="1"/>
  <c r="CX182" i="1" s="1"/>
  <c r="W182" i="1" s="1"/>
  <c r="CQ182" i="1"/>
  <c r="P182" i="1" s="1"/>
  <c r="CR182" i="1"/>
  <c r="Q182" i="1" s="1"/>
  <c r="CU182" i="1"/>
  <c r="CV182" i="1"/>
  <c r="CW182" i="1"/>
  <c r="V182" i="1" s="1"/>
  <c r="FR182" i="1"/>
  <c r="GL182" i="1"/>
  <c r="GO182" i="1"/>
  <c r="GP182" i="1"/>
  <c r="GV182" i="1"/>
  <c r="HC182" i="1" s="1"/>
  <c r="GX182" i="1" s="1"/>
  <c r="C183" i="1"/>
  <c r="D183" i="1"/>
  <c r="I183" i="1"/>
  <c r="K183" i="1"/>
  <c r="R183" i="1"/>
  <c r="AB183" i="1"/>
  <c r="AC183" i="1"/>
  <c r="AE183" i="1"/>
  <c r="AD183" i="1" s="1"/>
  <c r="AF183" i="1"/>
  <c r="AG183" i="1"/>
  <c r="CU183" i="1" s="1"/>
  <c r="T183" i="1" s="1"/>
  <c r="AH183" i="1"/>
  <c r="AI183" i="1"/>
  <c r="CW183" i="1" s="1"/>
  <c r="V183" i="1" s="1"/>
  <c r="AJ183" i="1"/>
  <c r="CX183" i="1" s="1"/>
  <c r="W183" i="1" s="1"/>
  <c r="CQ183" i="1"/>
  <c r="P183" i="1" s="1"/>
  <c r="CS183" i="1"/>
  <c r="CT183" i="1"/>
  <c r="S183" i="1" s="1"/>
  <c r="CV183" i="1"/>
  <c r="U183" i="1" s="1"/>
  <c r="CY183" i="1"/>
  <c r="X183" i="1" s="1"/>
  <c r="CZ183" i="1"/>
  <c r="Y183" i="1" s="1"/>
  <c r="FR183" i="1"/>
  <c r="GL183" i="1"/>
  <c r="GN183" i="1"/>
  <c r="GP183" i="1"/>
  <c r="GV183" i="1"/>
  <c r="HC183" i="1" s="1"/>
  <c r="GX183" i="1"/>
  <c r="I184" i="1"/>
  <c r="U184" i="1" s="1"/>
  <c r="K184" i="1"/>
  <c r="S184" i="1"/>
  <c r="AC184" i="1"/>
  <c r="AB184" i="1" s="1"/>
  <c r="AD184" i="1"/>
  <c r="AE184" i="1"/>
  <c r="CS184" i="1" s="1"/>
  <c r="R184" i="1" s="1"/>
  <c r="AF184" i="1"/>
  <c r="AG184" i="1"/>
  <c r="CU184" i="1" s="1"/>
  <c r="T184" i="1" s="1"/>
  <c r="AH184" i="1"/>
  <c r="CV184" i="1" s="1"/>
  <c r="AI184" i="1"/>
  <c r="AJ184" i="1"/>
  <c r="CX184" i="1" s="1"/>
  <c r="W184" i="1" s="1"/>
  <c r="CR184" i="1"/>
  <c r="Q184" i="1" s="1"/>
  <c r="CT184" i="1"/>
  <c r="CW184" i="1"/>
  <c r="V184" i="1" s="1"/>
  <c r="FR184" i="1"/>
  <c r="GL184" i="1"/>
  <c r="GO184" i="1"/>
  <c r="GP184" i="1"/>
  <c r="GV184" i="1"/>
  <c r="HC184" i="1"/>
  <c r="GX184" i="1" s="1"/>
  <c r="C185" i="1"/>
  <c r="D185" i="1"/>
  <c r="I185" i="1"/>
  <c r="K185" i="1"/>
  <c r="Q185" i="1"/>
  <c r="R185" i="1"/>
  <c r="S185" i="1"/>
  <c r="CZ185" i="1" s="1"/>
  <c r="Y185" i="1" s="1"/>
  <c r="AB185" i="1"/>
  <c r="AC185" i="1"/>
  <c r="AD185" i="1"/>
  <c r="AE185" i="1"/>
  <c r="AF185" i="1"/>
  <c r="CT185" i="1" s="1"/>
  <c r="AG185" i="1"/>
  <c r="AH185" i="1"/>
  <c r="AI185" i="1"/>
  <c r="AJ185" i="1"/>
  <c r="CQ185" i="1"/>
  <c r="P185" i="1" s="1"/>
  <c r="CP185" i="1" s="1"/>
  <c r="O185" i="1" s="1"/>
  <c r="CR185" i="1"/>
  <c r="CS185" i="1"/>
  <c r="CU185" i="1"/>
  <c r="T185" i="1" s="1"/>
  <c r="CV185" i="1"/>
  <c r="U185" i="1" s="1"/>
  <c r="CW185" i="1"/>
  <c r="V185" i="1" s="1"/>
  <c r="CX185" i="1"/>
  <c r="W185" i="1" s="1"/>
  <c r="FR185" i="1"/>
  <c r="GL185" i="1"/>
  <c r="GN185" i="1"/>
  <c r="GP185" i="1"/>
  <c r="CD209" i="1" s="1"/>
  <c r="GV185" i="1"/>
  <c r="HC185" i="1" s="1"/>
  <c r="GX185" i="1" s="1"/>
  <c r="Q186" i="1"/>
  <c r="T186" i="1"/>
  <c r="W186" i="1"/>
  <c r="AC186" i="1"/>
  <c r="AB186" i="1" s="1"/>
  <c r="AD186" i="1"/>
  <c r="AE186" i="1"/>
  <c r="AF186" i="1"/>
  <c r="CT186" i="1" s="1"/>
  <c r="S186" i="1" s="1"/>
  <c r="AG186" i="1"/>
  <c r="CU186" i="1" s="1"/>
  <c r="AH186" i="1"/>
  <c r="AI186" i="1"/>
  <c r="CW186" i="1" s="1"/>
  <c r="V186" i="1" s="1"/>
  <c r="AJ186" i="1"/>
  <c r="CR186" i="1"/>
  <c r="CS186" i="1"/>
  <c r="R186" i="1" s="1"/>
  <c r="CV186" i="1"/>
  <c r="U186" i="1" s="1"/>
  <c r="CX186" i="1"/>
  <c r="FR186" i="1"/>
  <c r="GL186" i="1"/>
  <c r="GO186" i="1"/>
  <c r="GP186" i="1"/>
  <c r="GV186" i="1"/>
  <c r="HC186" i="1"/>
  <c r="GX186" i="1" s="1"/>
  <c r="C187" i="1"/>
  <c r="D187" i="1"/>
  <c r="I187" i="1"/>
  <c r="K187" i="1"/>
  <c r="T187" i="1"/>
  <c r="U187" i="1"/>
  <c r="V187" i="1"/>
  <c r="AC187" i="1"/>
  <c r="AB187" i="1" s="1"/>
  <c r="AD187" i="1"/>
  <c r="AE187" i="1"/>
  <c r="AF187" i="1"/>
  <c r="CT187" i="1" s="1"/>
  <c r="S187" i="1" s="1"/>
  <c r="AG187" i="1"/>
  <c r="CU187" i="1" s="1"/>
  <c r="AH187" i="1"/>
  <c r="CV187" i="1" s="1"/>
  <c r="AI187" i="1"/>
  <c r="AJ187" i="1"/>
  <c r="CR187" i="1"/>
  <c r="CS187" i="1"/>
  <c r="R187" i="1" s="1"/>
  <c r="CW187" i="1"/>
  <c r="CX187" i="1"/>
  <c r="FR187" i="1"/>
  <c r="GL187" i="1"/>
  <c r="GN187" i="1"/>
  <c r="GP187" i="1"/>
  <c r="GV187" i="1"/>
  <c r="HC187" i="1" s="1"/>
  <c r="GX187" i="1" s="1"/>
  <c r="P188" i="1"/>
  <c r="AB188" i="1"/>
  <c r="AC188" i="1"/>
  <c r="AD188" i="1"/>
  <c r="AE188" i="1"/>
  <c r="AF188" i="1"/>
  <c r="AG188" i="1"/>
  <c r="AH188" i="1"/>
  <c r="CV188" i="1" s="1"/>
  <c r="U188" i="1" s="1"/>
  <c r="AI188" i="1"/>
  <c r="AJ188" i="1"/>
  <c r="CX188" i="1" s="1"/>
  <c r="W188" i="1" s="1"/>
  <c r="CQ188" i="1"/>
  <c r="CR188" i="1"/>
  <c r="Q188" i="1" s="1"/>
  <c r="CS188" i="1"/>
  <c r="R188" i="1" s="1"/>
  <c r="CT188" i="1"/>
  <c r="S188" i="1" s="1"/>
  <c r="CU188" i="1"/>
  <c r="T188" i="1" s="1"/>
  <c r="CW188" i="1"/>
  <c r="V188" i="1" s="1"/>
  <c r="FR188" i="1"/>
  <c r="GL188" i="1"/>
  <c r="GO188" i="1"/>
  <c r="GP188" i="1"/>
  <c r="GV188" i="1"/>
  <c r="HC188" i="1" s="1"/>
  <c r="GX188" i="1" s="1"/>
  <c r="C189" i="1"/>
  <c r="D189" i="1"/>
  <c r="Q189" i="1"/>
  <c r="R189" i="1"/>
  <c r="S189" i="1"/>
  <c r="T189" i="1"/>
  <c r="Y189" i="1"/>
  <c r="AC189" i="1"/>
  <c r="AB189" i="1" s="1"/>
  <c r="AD189" i="1"/>
  <c r="AE189" i="1"/>
  <c r="AF189" i="1"/>
  <c r="CT189" i="1" s="1"/>
  <c r="AG189" i="1"/>
  <c r="AH189" i="1"/>
  <c r="AI189" i="1"/>
  <c r="AJ189" i="1"/>
  <c r="CX189" i="1" s="1"/>
  <c r="W189" i="1" s="1"/>
  <c r="CR189" i="1"/>
  <c r="CS189" i="1"/>
  <c r="CU189" i="1"/>
  <c r="CV189" i="1"/>
  <c r="U189" i="1" s="1"/>
  <c r="CW189" i="1"/>
  <c r="V189" i="1" s="1"/>
  <c r="CY189" i="1"/>
  <c r="X189" i="1" s="1"/>
  <c r="CZ189" i="1"/>
  <c r="FR189" i="1"/>
  <c r="GL189" i="1"/>
  <c r="GN189" i="1"/>
  <c r="GP189" i="1"/>
  <c r="GV189" i="1"/>
  <c r="HC189" i="1" s="1"/>
  <c r="GX189" i="1"/>
  <c r="U190" i="1"/>
  <c r="V190" i="1"/>
  <c r="AC190" i="1"/>
  <c r="AE190" i="1"/>
  <c r="AD190" i="1" s="1"/>
  <c r="AF190" i="1"/>
  <c r="CT190" i="1" s="1"/>
  <c r="S190" i="1" s="1"/>
  <c r="AG190" i="1"/>
  <c r="AH190" i="1"/>
  <c r="AI190" i="1"/>
  <c r="AJ190" i="1"/>
  <c r="CQ190" i="1"/>
  <c r="P190" i="1" s="1"/>
  <c r="CP190" i="1" s="1"/>
  <c r="O190" i="1" s="1"/>
  <c r="CR190" i="1"/>
  <c r="Q190" i="1" s="1"/>
  <c r="CU190" i="1"/>
  <c r="T190" i="1" s="1"/>
  <c r="CV190" i="1"/>
  <c r="CW190" i="1"/>
  <c r="CX190" i="1"/>
  <c r="W190" i="1" s="1"/>
  <c r="FR190" i="1"/>
  <c r="GL190" i="1"/>
  <c r="GO190" i="1"/>
  <c r="GP190" i="1"/>
  <c r="GV190" i="1"/>
  <c r="HC190" i="1"/>
  <c r="GX190" i="1" s="1"/>
  <c r="C191" i="1"/>
  <c r="D191" i="1"/>
  <c r="Q191" i="1"/>
  <c r="W191" i="1"/>
  <c r="AC191" i="1"/>
  <c r="AB191" i="1" s="1"/>
  <c r="AD191" i="1"/>
  <c r="AE191" i="1"/>
  <c r="AF191" i="1"/>
  <c r="AG191" i="1"/>
  <c r="CU191" i="1" s="1"/>
  <c r="T191" i="1" s="1"/>
  <c r="AH191" i="1"/>
  <c r="AI191" i="1"/>
  <c r="CW191" i="1" s="1"/>
  <c r="V191" i="1" s="1"/>
  <c r="AJ191" i="1"/>
  <c r="CR191" i="1"/>
  <c r="CS191" i="1"/>
  <c r="R191" i="1" s="1"/>
  <c r="CT191" i="1"/>
  <c r="S191" i="1" s="1"/>
  <c r="CV191" i="1"/>
  <c r="U191" i="1" s="1"/>
  <c r="CX191" i="1"/>
  <c r="FR191" i="1"/>
  <c r="GL191" i="1"/>
  <c r="GN191" i="1"/>
  <c r="GP191" i="1"/>
  <c r="GV191" i="1"/>
  <c r="HC191" i="1"/>
  <c r="GX191" i="1" s="1"/>
  <c r="P192" i="1"/>
  <c r="CP192" i="1" s="1"/>
  <c r="O192" i="1" s="1"/>
  <c r="Q192" i="1"/>
  <c r="V192" i="1"/>
  <c r="AB192" i="1"/>
  <c r="AC192" i="1"/>
  <c r="AD192" i="1"/>
  <c r="AE192" i="1"/>
  <c r="AF192" i="1"/>
  <c r="AG192" i="1"/>
  <c r="AH192" i="1"/>
  <c r="AI192" i="1"/>
  <c r="AJ192" i="1"/>
  <c r="CX192" i="1" s="1"/>
  <c r="W192" i="1" s="1"/>
  <c r="CQ192" i="1"/>
  <c r="CR192" i="1"/>
  <c r="CS192" i="1"/>
  <c r="R192" i="1" s="1"/>
  <c r="CT192" i="1"/>
  <c r="S192" i="1" s="1"/>
  <c r="CU192" i="1"/>
  <c r="T192" i="1" s="1"/>
  <c r="CV192" i="1"/>
  <c r="U192" i="1" s="1"/>
  <c r="CW192" i="1"/>
  <c r="FR192" i="1"/>
  <c r="GL192" i="1"/>
  <c r="GO192" i="1"/>
  <c r="GP192" i="1"/>
  <c r="GV192" i="1"/>
  <c r="HC192" i="1"/>
  <c r="GX192" i="1" s="1"/>
  <c r="Q193" i="1"/>
  <c r="R193" i="1"/>
  <c r="S193" i="1"/>
  <c r="AC193" i="1"/>
  <c r="AD193" i="1"/>
  <c r="AB193" i="1" s="1"/>
  <c r="AE193" i="1"/>
  <c r="AF193" i="1"/>
  <c r="AG193" i="1"/>
  <c r="CU193" i="1" s="1"/>
  <c r="T193" i="1" s="1"/>
  <c r="AH193" i="1"/>
  <c r="AI193" i="1"/>
  <c r="AJ193" i="1"/>
  <c r="CQ193" i="1"/>
  <c r="P193" i="1" s="1"/>
  <c r="CP193" i="1" s="1"/>
  <c r="O193" i="1" s="1"/>
  <c r="CR193" i="1"/>
  <c r="CS193" i="1"/>
  <c r="CT193" i="1"/>
  <c r="CV193" i="1"/>
  <c r="U193" i="1" s="1"/>
  <c r="CW193" i="1"/>
  <c r="V193" i="1" s="1"/>
  <c r="CX193" i="1"/>
  <c r="W193" i="1" s="1"/>
  <c r="FR193" i="1"/>
  <c r="GL193" i="1"/>
  <c r="GO193" i="1"/>
  <c r="GP193" i="1"/>
  <c r="GV193" i="1"/>
  <c r="HC193" i="1" s="1"/>
  <c r="GX193" i="1" s="1"/>
  <c r="Q194" i="1"/>
  <c r="T194" i="1"/>
  <c r="V194" i="1"/>
  <c r="W194" i="1"/>
  <c r="AC194" i="1"/>
  <c r="AD194" i="1"/>
  <c r="AE194" i="1"/>
  <c r="AF194" i="1"/>
  <c r="AG194" i="1"/>
  <c r="AH194" i="1"/>
  <c r="CV194" i="1" s="1"/>
  <c r="U194" i="1" s="1"/>
  <c r="AI194" i="1"/>
  <c r="AJ194" i="1"/>
  <c r="CX194" i="1" s="1"/>
  <c r="CQ194" i="1"/>
  <c r="P194" i="1" s="1"/>
  <c r="CR194" i="1"/>
  <c r="CS194" i="1"/>
  <c r="R194" i="1" s="1"/>
  <c r="CT194" i="1"/>
  <c r="S194" i="1" s="1"/>
  <c r="CU194" i="1"/>
  <c r="CW194" i="1"/>
  <c r="FR194" i="1"/>
  <c r="GL194" i="1"/>
  <c r="GO194" i="1"/>
  <c r="GP194" i="1"/>
  <c r="GV194" i="1"/>
  <c r="HC194" i="1"/>
  <c r="GX194" i="1" s="1"/>
  <c r="C195" i="1"/>
  <c r="D195" i="1"/>
  <c r="I195" i="1"/>
  <c r="K195" i="1"/>
  <c r="T195" i="1"/>
  <c r="AC195" i="1"/>
  <c r="CQ195" i="1" s="1"/>
  <c r="P195" i="1" s="1"/>
  <c r="CP195" i="1" s="1"/>
  <c r="O195" i="1" s="1"/>
  <c r="AE195" i="1"/>
  <c r="AD195" i="1" s="1"/>
  <c r="AF195" i="1"/>
  <c r="CT195" i="1" s="1"/>
  <c r="S195" i="1" s="1"/>
  <c r="AG195" i="1"/>
  <c r="AH195" i="1"/>
  <c r="CV195" i="1" s="1"/>
  <c r="U195" i="1" s="1"/>
  <c r="AI195" i="1"/>
  <c r="AJ195" i="1"/>
  <c r="CR195" i="1"/>
  <c r="Q195" i="1" s="1"/>
  <c r="CS195" i="1"/>
  <c r="R195" i="1" s="1"/>
  <c r="CU195" i="1"/>
  <c r="CW195" i="1"/>
  <c r="V195" i="1" s="1"/>
  <c r="CX195" i="1"/>
  <c r="W195" i="1" s="1"/>
  <c r="FR195" i="1"/>
  <c r="GL195" i="1"/>
  <c r="GO195" i="1"/>
  <c r="GP195" i="1"/>
  <c r="GV195" i="1"/>
  <c r="HC195" i="1" s="1"/>
  <c r="GX195" i="1" s="1"/>
  <c r="C196" i="1"/>
  <c r="D196" i="1"/>
  <c r="I196" i="1"/>
  <c r="K196" i="1"/>
  <c r="O196" i="1"/>
  <c r="P196" i="1"/>
  <c r="CP196" i="1" s="1"/>
  <c r="Q196" i="1"/>
  <c r="AB196" i="1"/>
  <c r="AC196" i="1"/>
  <c r="AD196" i="1"/>
  <c r="AE196" i="1"/>
  <c r="AF196" i="1"/>
  <c r="AG196" i="1"/>
  <c r="AH196" i="1"/>
  <c r="AI196" i="1"/>
  <c r="AJ196" i="1"/>
  <c r="CX196" i="1" s="1"/>
  <c r="W196" i="1" s="1"/>
  <c r="CQ196" i="1"/>
  <c r="CR196" i="1"/>
  <c r="CS196" i="1"/>
  <c r="R196" i="1" s="1"/>
  <c r="CT196" i="1"/>
  <c r="S196" i="1" s="1"/>
  <c r="CU196" i="1"/>
  <c r="T196" i="1" s="1"/>
  <c r="CV196" i="1"/>
  <c r="U196" i="1" s="1"/>
  <c r="CW196" i="1"/>
  <c r="V196" i="1" s="1"/>
  <c r="FR196" i="1"/>
  <c r="GL196" i="1"/>
  <c r="GO196" i="1"/>
  <c r="GP196" i="1"/>
  <c r="GV196" i="1"/>
  <c r="HC196" i="1"/>
  <c r="GX196" i="1" s="1"/>
  <c r="O197" i="1"/>
  <c r="P197" i="1"/>
  <c r="CP197" i="1" s="1"/>
  <c r="Q197" i="1"/>
  <c r="AB197" i="1"/>
  <c r="AC197" i="1"/>
  <c r="AD197" i="1"/>
  <c r="AE197" i="1"/>
  <c r="AF197" i="1"/>
  <c r="AG197" i="1"/>
  <c r="AH197" i="1"/>
  <c r="AI197" i="1"/>
  <c r="AJ197" i="1"/>
  <c r="CX197" i="1" s="1"/>
  <c r="W197" i="1" s="1"/>
  <c r="CQ197" i="1"/>
  <c r="CR197" i="1"/>
  <c r="CS197" i="1"/>
  <c r="R197" i="1" s="1"/>
  <c r="CT197" i="1"/>
  <c r="S197" i="1" s="1"/>
  <c r="CU197" i="1"/>
  <c r="T197" i="1" s="1"/>
  <c r="CV197" i="1"/>
  <c r="U197" i="1" s="1"/>
  <c r="CW197" i="1"/>
  <c r="V197" i="1" s="1"/>
  <c r="FR197" i="1"/>
  <c r="GL197" i="1"/>
  <c r="GO197" i="1"/>
  <c r="GP197" i="1"/>
  <c r="GV197" i="1"/>
  <c r="HC197" i="1"/>
  <c r="GX197" i="1" s="1"/>
  <c r="Q198" i="1"/>
  <c r="AB198" i="1"/>
  <c r="AC198" i="1"/>
  <c r="AD198" i="1"/>
  <c r="AE198" i="1"/>
  <c r="AF198" i="1"/>
  <c r="AG198" i="1"/>
  <c r="AH198" i="1"/>
  <c r="AI198" i="1"/>
  <c r="AJ198" i="1"/>
  <c r="CX198" i="1" s="1"/>
  <c r="W198" i="1" s="1"/>
  <c r="CQ198" i="1"/>
  <c r="P198" i="1" s="1"/>
  <c r="CP198" i="1" s="1"/>
  <c r="O198" i="1" s="1"/>
  <c r="CR198" i="1"/>
  <c r="CS198" i="1"/>
  <c r="R198" i="1" s="1"/>
  <c r="CY198" i="1" s="1"/>
  <c r="X198" i="1" s="1"/>
  <c r="CT198" i="1"/>
  <c r="S198" i="1" s="1"/>
  <c r="CU198" i="1"/>
  <c r="T198" i="1" s="1"/>
  <c r="CV198" i="1"/>
  <c r="U198" i="1" s="1"/>
  <c r="CW198" i="1"/>
  <c r="V198" i="1" s="1"/>
  <c r="FR198" i="1"/>
  <c r="GL198" i="1"/>
  <c r="GO198" i="1"/>
  <c r="GP198" i="1"/>
  <c r="GV198" i="1"/>
  <c r="HC198" i="1"/>
  <c r="GX198" i="1" s="1"/>
  <c r="P199" i="1"/>
  <c r="Q199" i="1"/>
  <c r="R199" i="1"/>
  <c r="W199" i="1"/>
  <c r="AC199" i="1"/>
  <c r="AD199" i="1"/>
  <c r="AE199" i="1"/>
  <c r="AF199" i="1"/>
  <c r="CT199" i="1" s="1"/>
  <c r="S199" i="1" s="1"/>
  <c r="AG199" i="1"/>
  <c r="AH199" i="1"/>
  <c r="AI199" i="1"/>
  <c r="AJ199" i="1"/>
  <c r="CX199" i="1" s="1"/>
  <c r="CQ199" i="1"/>
  <c r="CR199" i="1"/>
  <c r="CS199" i="1"/>
  <c r="CU199" i="1"/>
  <c r="T199" i="1" s="1"/>
  <c r="CV199" i="1"/>
  <c r="U199" i="1" s="1"/>
  <c r="CW199" i="1"/>
  <c r="V199" i="1" s="1"/>
  <c r="FR199" i="1"/>
  <c r="GL199" i="1"/>
  <c r="GO199" i="1"/>
  <c r="GP199" i="1"/>
  <c r="GV199" i="1"/>
  <c r="HC199" i="1" s="1"/>
  <c r="GX199" i="1" s="1"/>
  <c r="C200" i="1"/>
  <c r="D200" i="1"/>
  <c r="I200" i="1"/>
  <c r="K200" i="1"/>
  <c r="S200" i="1"/>
  <c r="CY200" i="1" s="1"/>
  <c r="X200" i="1" s="1"/>
  <c r="T200" i="1"/>
  <c r="AC200" i="1"/>
  <c r="AB200" i="1" s="1"/>
  <c r="AD200" i="1"/>
  <c r="AE200" i="1"/>
  <c r="CS200" i="1" s="1"/>
  <c r="R200" i="1" s="1"/>
  <c r="CZ200" i="1" s="1"/>
  <c r="Y200" i="1" s="1"/>
  <c r="AF200" i="1"/>
  <c r="CT200" i="1" s="1"/>
  <c r="AG200" i="1"/>
  <c r="AH200" i="1"/>
  <c r="CV200" i="1" s="1"/>
  <c r="U200" i="1" s="1"/>
  <c r="AI200" i="1"/>
  <c r="AJ200" i="1"/>
  <c r="CX200" i="1" s="1"/>
  <c r="W200" i="1" s="1"/>
  <c r="CQ200" i="1"/>
  <c r="P200" i="1" s="1"/>
  <c r="CP200" i="1" s="1"/>
  <c r="O200" i="1" s="1"/>
  <c r="CR200" i="1"/>
  <c r="Q200" i="1" s="1"/>
  <c r="CU200" i="1"/>
  <c r="CW200" i="1"/>
  <c r="V200" i="1" s="1"/>
  <c r="FR200" i="1"/>
  <c r="GL200" i="1"/>
  <c r="GO200" i="1"/>
  <c r="GP200" i="1"/>
  <c r="GV200" i="1"/>
  <c r="HC200" i="1"/>
  <c r="GX200" i="1" s="1"/>
  <c r="S201" i="1"/>
  <c r="U201" i="1"/>
  <c r="AC201" i="1"/>
  <c r="AB201" i="1" s="1"/>
  <c r="AD201" i="1"/>
  <c r="AE201" i="1"/>
  <c r="CS201" i="1" s="1"/>
  <c r="R201" i="1" s="1"/>
  <c r="AF201" i="1"/>
  <c r="CT201" i="1" s="1"/>
  <c r="AG201" i="1"/>
  <c r="AH201" i="1"/>
  <c r="CV201" i="1" s="1"/>
  <c r="AI201" i="1"/>
  <c r="AJ201" i="1"/>
  <c r="CX201" i="1" s="1"/>
  <c r="W201" i="1" s="1"/>
  <c r="CR201" i="1"/>
  <c r="Q201" i="1" s="1"/>
  <c r="CU201" i="1"/>
  <c r="T201" i="1" s="1"/>
  <c r="CW201" i="1"/>
  <c r="V201" i="1" s="1"/>
  <c r="FR201" i="1"/>
  <c r="GL201" i="1"/>
  <c r="GO201" i="1"/>
  <c r="GP201" i="1"/>
  <c r="GV201" i="1"/>
  <c r="HC201" i="1"/>
  <c r="GX201" i="1" s="1"/>
  <c r="C202" i="1"/>
  <c r="D202" i="1"/>
  <c r="I202" i="1"/>
  <c r="K202" i="1"/>
  <c r="Q202" i="1"/>
  <c r="R202" i="1"/>
  <c r="T202" i="1"/>
  <c r="V202" i="1"/>
  <c r="AC202" i="1"/>
  <c r="AD202" i="1"/>
  <c r="AB202" i="1" s="1"/>
  <c r="AE202" i="1"/>
  <c r="AF202" i="1"/>
  <c r="AG202" i="1"/>
  <c r="AH202" i="1"/>
  <c r="AI202" i="1"/>
  <c r="AJ202" i="1"/>
  <c r="CX202" i="1" s="1"/>
  <c r="W202" i="1" s="1"/>
  <c r="CQ202" i="1"/>
  <c r="P202" i="1" s="1"/>
  <c r="CP202" i="1" s="1"/>
  <c r="O202" i="1" s="1"/>
  <c r="CR202" i="1"/>
  <c r="CS202" i="1"/>
  <c r="CT202" i="1"/>
  <c r="S202" i="1" s="1"/>
  <c r="CU202" i="1"/>
  <c r="CV202" i="1"/>
  <c r="U202" i="1" s="1"/>
  <c r="CW202" i="1"/>
  <c r="FR202" i="1"/>
  <c r="GL202" i="1"/>
  <c r="GO202" i="1"/>
  <c r="GP202" i="1"/>
  <c r="GV202" i="1"/>
  <c r="HC202" i="1"/>
  <c r="GX202" i="1" s="1"/>
  <c r="P203" i="1"/>
  <c r="CP203" i="1" s="1"/>
  <c r="O203" i="1" s="1"/>
  <c r="Q203" i="1"/>
  <c r="R203" i="1"/>
  <c r="T203" i="1"/>
  <c r="AB203" i="1"/>
  <c r="AC203" i="1"/>
  <c r="AD203" i="1"/>
  <c r="AE203" i="1"/>
  <c r="AF203" i="1"/>
  <c r="AG203" i="1"/>
  <c r="AH203" i="1"/>
  <c r="CV203" i="1" s="1"/>
  <c r="U203" i="1" s="1"/>
  <c r="AI203" i="1"/>
  <c r="AJ203" i="1"/>
  <c r="CX203" i="1" s="1"/>
  <c r="W203" i="1" s="1"/>
  <c r="CQ203" i="1"/>
  <c r="CR203" i="1"/>
  <c r="CS203" i="1"/>
  <c r="CT203" i="1"/>
  <c r="S203" i="1" s="1"/>
  <c r="CU203" i="1"/>
  <c r="CW203" i="1"/>
  <c r="V203" i="1" s="1"/>
  <c r="CY203" i="1"/>
  <c r="X203" i="1" s="1"/>
  <c r="FR203" i="1"/>
  <c r="GL203" i="1"/>
  <c r="GO203" i="1"/>
  <c r="GP203" i="1"/>
  <c r="GV203" i="1"/>
  <c r="HC203" i="1"/>
  <c r="GX203" i="1" s="1"/>
  <c r="O204" i="1"/>
  <c r="GM204" i="1" s="1"/>
  <c r="P204" i="1"/>
  <c r="CP204" i="1" s="1"/>
  <c r="Q204" i="1"/>
  <c r="R204" i="1"/>
  <c r="W204" i="1"/>
  <c r="X204" i="1"/>
  <c r="Y204" i="1"/>
  <c r="AB204" i="1"/>
  <c r="AC204" i="1"/>
  <c r="AD204" i="1"/>
  <c r="AE204" i="1"/>
  <c r="AF204" i="1"/>
  <c r="AG204" i="1"/>
  <c r="CU204" i="1" s="1"/>
  <c r="T204" i="1" s="1"/>
  <c r="AH204" i="1"/>
  <c r="AI204" i="1"/>
  <c r="AJ204" i="1"/>
  <c r="CX204" i="1" s="1"/>
  <c r="CQ204" i="1"/>
  <c r="CR204" i="1"/>
  <c r="CS204" i="1"/>
  <c r="CT204" i="1"/>
  <c r="S204" i="1" s="1"/>
  <c r="CZ204" i="1" s="1"/>
  <c r="CV204" i="1"/>
  <c r="U204" i="1" s="1"/>
  <c r="CW204" i="1"/>
  <c r="V204" i="1" s="1"/>
  <c r="CY204" i="1"/>
  <c r="FR204" i="1"/>
  <c r="GL204" i="1"/>
  <c r="GO204" i="1"/>
  <c r="GP204" i="1"/>
  <c r="GV204" i="1"/>
  <c r="HC204" i="1" s="1"/>
  <c r="GX204" i="1" s="1"/>
  <c r="P205" i="1"/>
  <c r="Q205" i="1"/>
  <c r="T205" i="1"/>
  <c r="V205" i="1"/>
  <c r="W205" i="1"/>
  <c r="AC205" i="1"/>
  <c r="AD205" i="1"/>
  <c r="AB205" i="1" s="1"/>
  <c r="AE205" i="1"/>
  <c r="AF205" i="1"/>
  <c r="CT205" i="1" s="1"/>
  <c r="S205" i="1" s="1"/>
  <c r="AG205" i="1"/>
  <c r="AH205" i="1"/>
  <c r="AI205" i="1"/>
  <c r="AJ205" i="1"/>
  <c r="CX205" i="1" s="1"/>
  <c r="CQ205" i="1"/>
  <c r="CR205" i="1"/>
  <c r="CS205" i="1"/>
  <c r="R205" i="1" s="1"/>
  <c r="CU205" i="1"/>
  <c r="CV205" i="1"/>
  <c r="U205" i="1" s="1"/>
  <c r="CW205" i="1"/>
  <c r="FR205" i="1"/>
  <c r="GL205" i="1"/>
  <c r="GO205" i="1"/>
  <c r="GP205" i="1"/>
  <c r="GV205" i="1"/>
  <c r="HC205" i="1"/>
  <c r="GX205" i="1" s="1"/>
  <c r="Q206" i="1"/>
  <c r="R206" i="1"/>
  <c r="T206" i="1"/>
  <c r="V206" i="1"/>
  <c r="AC206" i="1"/>
  <c r="AD206" i="1"/>
  <c r="AB206" i="1" s="1"/>
  <c r="AE206" i="1"/>
  <c r="AF206" i="1"/>
  <c r="AG206" i="1"/>
  <c r="AH206" i="1"/>
  <c r="AI206" i="1"/>
  <c r="AJ206" i="1"/>
  <c r="CX206" i="1" s="1"/>
  <c r="W206" i="1" s="1"/>
  <c r="CQ206" i="1"/>
  <c r="P206" i="1" s="1"/>
  <c r="CP206" i="1" s="1"/>
  <c r="O206" i="1" s="1"/>
  <c r="CR206" i="1"/>
  <c r="CS206" i="1"/>
  <c r="CT206" i="1"/>
  <c r="S206" i="1" s="1"/>
  <c r="CU206" i="1"/>
  <c r="CV206" i="1"/>
  <c r="U206" i="1" s="1"/>
  <c r="CW206" i="1"/>
  <c r="FR206" i="1"/>
  <c r="GL206" i="1"/>
  <c r="GO206" i="1"/>
  <c r="GP206" i="1"/>
  <c r="GV206" i="1"/>
  <c r="HC206" i="1"/>
  <c r="GX206" i="1" s="1"/>
  <c r="P207" i="1"/>
  <c r="CP207" i="1" s="1"/>
  <c r="O207" i="1" s="1"/>
  <c r="Q207" i="1"/>
  <c r="R207" i="1"/>
  <c r="T207" i="1"/>
  <c r="AB207" i="1"/>
  <c r="AC207" i="1"/>
  <c r="AD207" i="1"/>
  <c r="AE207" i="1"/>
  <c r="AF207" i="1"/>
  <c r="AG207" i="1"/>
  <c r="AH207" i="1"/>
  <c r="AI207" i="1"/>
  <c r="AJ207" i="1"/>
  <c r="CX207" i="1" s="1"/>
  <c r="W207" i="1" s="1"/>
  <c r="CQ207" i="1"/>
  <c r="CR207" i="1"/>
  <c r="CS207" i="1"/>
  <c r="CT207" i="1"/>
  <c r="S207" i="1" s="1"/>
  <c r="CU207" i="1"/>
  <c r="CV207" i="1"/>
  <c r="U207" i="1" s="1"/>
  <c r="CW207" i="1"/>
  <c r="V207" i="1" s="1"/>
  <c r="CY207" i="1"/>
  <c r="X207" i="1" s="1"/>
  <c r="FR207" i="1"/>
  <c r="GL207" i="1"/>
  <c r="GO207" i="1"/>
  <c r="GP207" i="1"/>
  <c r="GV207" i="1"/>
  <c r="HC207" i="1"/>
  <c r="GX207" i="1" s="1"/>
  <c r="B209" i="1"/>
  <c r="B122" i="1" s="1"/>
  <c r="C209" i="1"/>
  <c r="C122" i="1" s="1"/>
  <c r="D209" i="1"/>
  <c r="D122" i="1" s="1"/>
  <c r="F209" i="1"/>
  <c r="F122" i="1" s="1"/>
  <c r="G209" i="1"/>
  <c r="G122" i="1" s="1"/>
  <c r="AO209" i="1"/>
  <c r="AO122" i="1" s="1"/>
  <c r="BB209" i="1"/>
  <c r="BC209" i="1"/>
  <c r="BC122" i="1" s="1"/>
  <c r="BD209" i="1"/>
  <c r="BD122" i="1" s="1"/>
  <c r="BX209" i="1"/>
  <c r="CK209" i="1"/>
  <c r="CK122" i="1" s="1"/>
  <c r="CL209" i="1"/>
  <c r="CL122" i="1" s="1"/>
  <c r="CM209" i="1"/>
  <c r="CM122" i="1" s="1"/>
  <c r="F213" i="1"/>
  <c r="F225" i="1"/>
  <c r="F234" i="1"/>
  <c r="D239" i="1"/>
  <c r="E241" i="1"/>
  <c r="F241" i="1"/>
  <c r="Z241" i="1"/>
  <c r="AA241" i="1"/>
  <c r="AM241" i="1"/>
  <c r="AN241" i="1"/>
  <c r="BC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CC241" i="1"/>
  <c r="CE241" i="1"/>
  <c r="CL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O243" i="1"/>
  <c r="P243" i="1"/>
  <c r="Q243" i="1"/>
  <c r="R243" i="1"/>
  <c r="AE246" i="1" s="1"/>
  <c r="AE241" i="1" s="1"/>
  <c r="S243" i="1"/>
  <c r="AF246" i="1" s="1"/>
  <c r="T243" i="1"/>
  <c r="AG246" i="1" s="1"/>
  <c r="T246" i="1" s="1"/>
  <c r="U243" i="1"/>
  <c r="V243" i="1"/>
  <c r="W243" i="1"/>
  <c r="X243" i="1"/>
  <c r="Y243" i="1"/>
  <c r="AB243" i="1"/>
  <c r="AC243" i="1"/>
  <c r="AD243" i="1"/>
  <c r="AE243" i="1"/>
  <c r="AF243" i="1"/>
  <c r="AG243" i="1"/>
  <c r="AH243" i="1"/>
  <c r="AI243" i="1"/>
  <c r="AJ243" i="1"/>
  <c r="CP243" i="1"/>
  <c r="GM243" i="1" s="1"/>
  <c r="FR243" i="1"/>
  <c r="BY246" i="1" s="1"/>
  <c r="GL243" i="1"/>
  <c r="BZ246" i="1" s="1"/>
  <c r="GO243" i="1"/>
  <c r="GP243" i="1"/>
  <c r="CD246" i="1" s="1"/>
  <c r="GV243" i="1"/>
  <c r="GX243" i="1"/>
  <c r="HD243" i="1"/>
  <c r="O244" i="1"/>
  <c r="AB246" i="1" s="1"/>
  <c r="P244" i="1"/>
  <c r="Q244" i="1"/>
  <c r="AD246" i="1" s="1"/>
  <c r="R244" i="1"/>
  <c r="S244" i="1"/>
  <c r="T244" i="1"/>
  <c r="U244" i="1"/>
  <c r="V244" i="1"/>
  <c r="W244" i="1"/>
  <c r="AJ246" i="1" s="1"/>
  <c r="X244" i="1"/>
  <c r="Y244" i="1"/>
  <c r="AL246" i="1" s="1"/>
  <c r="AB244" i="1"/>
  <c r="AC244" i="1"/>
  <c r="AD244" i="1"/>
  <c r="AE244" i="1"/>
  <c r="AF244" i="1"/>
  <c r="AG244" i="1"/>
  <c r="AH244" i="1"/>
  <c r="AI244" i="1"/>
  <c r="AJ244" i="1"/>
  <c r="CP244" i="1"/>
  <c r="FR244" i="1"/>
  <c r="GL244" i="1"/>
  <c r="GM244" i="1"/>
  <c r="HD244" i="1" s="1"/>
  <c r="GN244" i="1"/>
  <c r="GO244" i="1"/>
  <c r="GP244" i="1"/>
  <c r="GV244" i="1"/>
  <c r="GX244" i="1"/>
  <c r="B246" i="1"/>
  <c r="B241" i="1" s="1"/>
  <c r="C246" i="1"/>
  <c r="C241" i="1" s="1"/>
  <c r="D246" i="1"/>
  <c r="D241" i="1" s="1"/>
  <c r="F246" i="1"/>
  <c r="G246" i="1"/>
  <c r="G241" i="1" s="1"/>
  <c r="AC246" i="1"/>
  <c r="AH246" i="1"/>
  <c r="U246" i="1" s="1"/>
  <c r="F268" i="1" s="1"/>
  <c r="AI246" i="1"/>
  <c r="AI241" i="1" s="1"/>
  <c r="AK246" i="1"/>
  <c r="X246" i="1" s="1"/>
  <c r="AT246" i="1"/>
  <c r="AV246" i="1"/>
  <c r="AV241" i="1" s="1"/>
  <c r="BC246" i="1"/>
  <c r="BX246" i="1"/>
  <c r="AO246" i="1" s="1"/>
  <c r="F250" i="1" s="1"/>
  <c r="CC246" i="1"/>
  <c r="CE246" i="1"/>
  <c r="CG246" i="1"/>
  <c r="AX246" i="1" s="1"/>
  <c r="CJ246" i="1"/>
  <c r="CJ241" i="1" s="1"/>
  <c r="CK246" i="1"/>
  <c r="CK241" i="1" s="1"/>
  <c r="CL246" i="1"/>
  <c r="F262" i="1"/>
  <c r="B276" i="1"/>
  <c r="B22" i="1" s="1"/>
  <c r="C276" i="1"/>
  <c r="C22" i="1" s="1"/>
  <c r="D276" i="1"/>
  <c r="D22" i="1" s="1"/>
  <c r="F276" i="1"/>
  <c r="F22" i="1" s="1"/>
  <c r="G276" i="1"/>
  <c r="G22" i="1" s="1"/>
  <c r="B308" i="1"/>
  <c r="B18" i="1" s="1"/>
  <c r="C308" i="1"/>
  <c r="C18" i="1" s="1"/>
  <c r="D308" i="1"/>
  <c r="D18" i="1" s="1"/>
  <c r="F308" i="1"/>
  <c r="F18" i="1" s="1"/>
  <c r="G308" i="1"/>
  <c r="G18" i="1" s="1"/>
  <c r="B20" i="2"/>
  <c r="B21" i="2"/>
  <c r="B22" i="2"/>
  <c r="B23" i="2"/>
  <c r="B24" i="2"/>
  <c r="B25" i="2"/>
  <c r="B26" i="2"/>
  <c r="B27" i="2"/>
  <c r="B28" i="2"/>
  <c r="B29" i="2"/>
  <c r="B30" i="2"/>
  <c r="B32" i="2"/>
  <c r="B33" i="2"/>
  <c r="B35" i="2"/>
  <c r="B36" i="2"/>
  <c r="B37" i="2"/>
  <c r="B39" i="2"/>
  <c r="B40" i="2"/>
  <c r="B41" i="2"/>
  <c r="B42" i="2"/>
  <c r="B43" i="2"/>
  <c r="B44" i="2"/>
  <c r="B45" i="2"/>
  <c r="B46" i="2"/>
  <c r="J766" i="6" l="1"/>
  <c r="J782" i="6"/>
  <c r="G505" i="6"/>
  <c r="O505" i="6" s="1"/>
  <c r="G766" i="6" s="1"/>
  <c r="G337" i="6"/>
  <c r="AD241" i="1"/>
  <c r="Q246" i="1"/>
  <c r="CY187" i="1"/>
  <c r="X187" i="1" s="1"/>
  <c r="CZ187" i="1"/>
  <c r="Y187" i="1" s="1"/>
  <c r="T241" i="1"/>
  <c r="F267" i="1"/>
  <c r="CZ186" i="1"/>
  <c r="Y186" i="1" s="1"/>
  <c r="CY186" i="1"/>
  <c r="X186" i="1" s="1"/>
  <c r="CY184" i="1"/>
  <c r="X184" i="1" s="1"/>
  <c r="CZ184" i="1"/>
  <c r="Y184" i="1" s="1"/>
  <c r="X241" i="1"/>
  <c r="F272" i="1"/>
  <c r="CZ205" i="1"/>
  <c r="Y205" i="1" s="1"/>
  <c r="CY205" i="1"/>
  <c r="X205" i="1" s="1"/>
  <c r="GN200" i="1"/>
  <c r="GM200" i="1"/>
  <c r="GN192" i="1"/>
  <c r="GM170" i="1"/>
  <c r="GN170" i="1"/>
  <c r="F253" i="1"/>
  <c r="AX241" i="1"/>
  <c r="CD241" i="1"/>
  <c r="AU246" i="1"/>
  <c r="CZ195" i="1"/>
  <c r="Y195" i="1" s="1"/>
  <c r="GN195" i="1" s="1"/>
  <c r="CY195" i="1"/>
  <c r="X195" i="1" s="1"/>
  <c r="GM195" i="1" s="1"/>
  <c r="CZ194" i="1"/>
  <c r="Y194" i="1" s="1"/>
  <c r="CY194" i="1"/>
  <c r="X194" i="1" s="1"/>
  <c r="CZ191" i="1"/>
  <c r="Y191" i="1" s="1"/>
  <c r="CY191" i="1"/>
  <c r="X191" i="1" s="1"/>
  <c r="GO171" i="1"/>
  <c r="GM171" i="1"/>
  <c r="CZ201" i="1"/>
  <c r="Y201" i="1" s="1"/>
  <c r="CY201" i="1"/>
  <c r="X201" i="1" s="1"/>
  <c r="BZ122" i="1"/>
  <c r="AQ209" i="1"/>
  <c r="CY177" i="1"/>
  <c r="X177" i="1" s="1"/>
  <c r="CZ177" i="1"/>
  <c r="Y177" i="1" s="1"/>
  <c r="GN166" i="1"/>
  <c r="GM166" i="1"/>
  <c r="BY241" i="1"/>
  <c r="CI246" i="1"/>
  <c r="AP246" i="1"/>
  <c r="CD122" i="1"/>
  <c r="AU209" i="1"/>
  <c r="CZ179" i="1"/>
  <c r="Y179" i="1" s="1"/>
  <c r="CY179" i="1"/>
  <c r="X179" i="1" s="1"/>
  <c r="W246" i="1"/>
  <c r="AJ241" i="1"/>
  <c r="O246" i="1"/>
  <c r="AB241" i="1"/>
  <c r="AF241" i="1"/>
  <c r="S246" i="1"/>
  <c r="CP182" i="1"/>
  <c r="O182" i="1" s="1"/>
  <c r="CM246" i="1"/>
  <c r="CZ199" i="1"/>
  <c r="Y199" i="1" s="1"/>
  <c r="CY199" i="1"/>
  <c r="X199" i="1" s="1"/>
  <c r="GM185" i="1"/>
  <c r="GO185" i="1"/>
  <c r="CP177" i="1"/>
  <c r="O177" i="1" s="1"/>
  <c r="AL241" i="1"/>
  <c r="Y246" i="1"/>
  <c r="V246" i="1"/>
  <c r="BB122" i="1"/>
  <c r="F222" i="1"/>
  <c r="AH241" i="1"/>
  <c r="AG241" i="1"/>
  <c r="U241" i="1"/>
  <c r="AO276" i="1"/>
  <c r="BA246" i="1"/>
  <c r="CH246" i="1"/>
  <c r="CF246" i="1"/>
  <c r="AC241" i="1"/>
  <c r="CZ207" i="1"/>
  <c r="Y207" i="1" s="1"/>
  <c r="GN207" i="1" s="1"/>
  <c r="P246" i="1"/>
  <c r="CG241" i="1"/>
  <c r="BX122" i="1"/>
  <c r="CG209" i="1"/>
  <c r="AB195" i="1"/>
  <c r="CP194" i="1"/>
  <c r="O194" i="1" s="1"/>
  <c r="CP188" i="1"/>
  <c r="O188" i="1" s="1"/>
  <c r="Q187" i="1"/>
  <c r="CY185" i="1"/>
  <c r="X185" i="1" s="1"/>
  <c r="CY181" i="1"/>
  <c r="X181" i="1" s="1"/>
  <c r="GM181" i="1" s="1"/>
  <c r="AB181" i="1"/>
  <c r="CP179" i="1"/>
  <c r="O179" i="1" s="1"/>
  <c r="CY175" i="1"/>
  <c r="X175" i="1" s="1"/>
  <c r="GM175" i="1" s="1"/>
  <c r="AB175" i="1"/>
  <c r="CY171" i="1"/>
  <c r="X171" i="1" s="1"/>
  <c r="CY166" i="1"/>
  <c r="X166" i="1" s="1"/>
  <c r="CQ156" i="1"/>
  <c r="P156" i="1" s="1"/>
  <c r="CP156" i="1" s="1"/>
  <c r="O156" i="1" s="1"/>
  <c r="CZ151" i="1"/>
  <c r="Y151" i="1" s="1"/>
  <c r="CY151" i="1"/>
  <c r="X151" i="1" s="1"/>
  <c r="CY136" i="1"/>
  <c r="X136" i="1" s="1"/>
  <c r="CZ136" i="1"/>
  <c r="Y136" i="1" s="1"/>
  <c r="GX133" i="1"/>
  <c r="CP124" i="1"/>
  <c r="O124" i="1" s="1"/>
  <c r="CA246" i="1"/>
  <c r="GN243" i="1"/>
  <c r="CB246" i="1" s="1"/>
  <c r="AK241" i="1"/>
  <c r="CZ206" i="1"/>
  <c r="Y206" i="1" s="1"/>
  <c r="CZ202" i="1"/>
  <c r="Y202" i="1" s="1"/>
  <c r="AB199" i="1"/>
  <c r="CP199" i="1"/>
  <c r="O199" i="1" s="1"/>
  <c r="CZ192" i="1"/>
  <c r="Y192" i="1" s="1"/>
  <c r="CY192" i="1"/>
  <c r="X192" i="1" s="1"/>
  <c r="GM192" i="1" s="1"/>
  <c r="CQ187" i="1"/>
  <c r="P187" i="1" s="1"/>
  <c r="CP187" i="1" s="1"/>
  <c r="O187" i="1" s="1"/>
  <c r="CX327" i="3"/>
  <c r="CX331" i="3"/>
  <c r="CX325" i="3"/>
  <c r="CX329" i="3"/>
  <c r="W187" i="1"/>
  <c r="CQ186" i="1"/>
  <c r="P186" i="1" s="1"/>
  <c r="CP186" i="1" s="1"/>
  <c r="O186" i="1" s="1"/>
  <c r="T161" i="1"/>
  <c r="Q161" i="1"/>
  <c r="T158" i="1"/>
  <c r="W152" i="1"/>
  <c r="P133" i="1"/>
  <c r="AQ246" i="1"/>
  <c r="BZ241" i="1"/>
  <c r="CQ201" i="1"/>
  <c r="P201" i="1" s="1"/>
  <c r="CP201" i="1" s="1"/>
  <c r="O201" i="1" s="1"/>
  <c r="CZ193" i="1"/>
  <c r="Y193" i="1" s="1"/>
  <c r="CQ191" i="1"/>
  <c r="P191" i="1" s="1"/>
  <c r="CP191" i="1" s="1"/>
  <c r="O191" i="1" s="1"/>
  <c r="CS190" i="1"/>
  <c r="R190" i="1" s="1"/>
  <c r="CY190" i="1" s="1"/>
  <c r="X190" i="1" s="1"/>
  <c r="CQ189" i="1"/>
  <c r="P189" i="1" s="1"/>
  <c r="CP189" i="1" s="1"/>
  <c r="O189" i="1" s="1"/>
  <c r="CQ184" i="1"/>
  <c r="P184" i="1" s="1"/>
  <c r="CP184" i="1" s="1"/>
  <c r="O184" i="1" s="1"/>
  <c r="CZ180" i="1"/>
  <c r="Y180" i="1" s="1"/>
  <c r="CY180" i="1"/>
  <c r="X180" i="1" s="1"/>
  <c r="GM180" i="1" s="1"/>
  <c r="CY174" i="1"/>
  <c r="X174" i="1" s="1"/>
  <c r="CZ174" i="1"/>
  <c r="Y174" i="1" s="1"/>
  <c r="AD174" i="1"/>
  <c r="AB174" i="1" s="1"/>
  <c r="CR174" i="1"/>
  <c r="Q174" i="1" s="1"/>
  <c r="CP174" i="1" s="1"/>
  <c r="O174" i="1" s="1"/>
  <c r="CZ169" i="1"/>
  <c r="Y169" i="1" s="1"/>
  <c r="CY169" i="1"/>
  <c r="X169" i="1" s="1"/>
  <c r="GX165" i="1"/>
  <c r="V165" i="1"/>
  <c r="CZ164" i="1"/>
  <c r="Y164" i="1" s="1"/>
  <c r="CY164" i="1"/>
  <c r="X164" i="1" s="1"/>
  <c r="CZ178" i="1"/>
  <c r="Y178" i="1" s="1"/>
  <c r="CY178" i="1"/>
  <c r="X178" i="1" s="1"/>
  <c r="CP178" i="1"/>
  <c r="O178" i="1" s="1"/>
  <c r="AB177" i="1"/>
  <c r="CS174" i="1"/>
  <c r="R174" i="1" s="1"/>
  <c r="AB170" i="1"/>
  <c r="CP164" i="1"/>
  <c r="O164" i="1" s="1"/>
  <c r="AD159" i="1"/>
  <c r="CR159" i="1"/>
  <c r="Q159" i="1" s="1"/>
  <c r="P158" i="1"/>
  <c r="T157" i="1"/>
  <c r="Q157" i="1"/>
  <c r="CP157" i="1" s="1"/>
  <c r="O157" i="1" s="1"/>
  <c r="R157" i="1"/>
  <c r="CY155" i="1"/>
  <c r="X155" i="1" s="1"/>
  <c r="CZ155" i="1"/>
  <c r="Y155" i="1" s="1"/>
  <c r="CZ81" i="1"/>
  <c r="Y81" i="1" s="1"/>
  <c r="CY81" i="1"/>
  <c r="X81" i="1" s="1"/>
  <c r="AD182" i="1"/>
  <c r="AB182" i="1" s="1"/>
  <c r="GX172" i="1"/>
  <c r="R172" i="1"/>
  <c r="CY172" i="1" s="1"/>
  <c r="X172" i="1" s="1"/>
  <c r="AD166" i="1"/>
  <c r="CS160" i="1"/>
  <c r="R160" i="1" s="1"/>
  <c r="CY160" i="1" s="1"/>
  <c r="X160" i="1" s="1"/>
  <c r="CQ160" i="1"/>
  <c r="P160" i="1" s="1"/>
  <c r="AB160" i="1"/>
  <c r="V157" i="1"/>
  <c r="S157" i="1"/>
  <c r="CP151" i="1"/>
  <c r="O151" i="1" s="1"/>
  <c r="GM141" i="1"/>
  <c r="GN141" i="1"/>
  <c r="CP138" i="1"/>
  <c r="O138" i="1" s="1"/>
  <c r="V133" i="1"/>
  <c r="W133" i="1"/>
  <c r="CZ124" i="1"/>
  <c r="Y124" i="1" s="1"/>
  <c r="CY124" i="1"/>
  <c r="X124" i="1" s="1"/>
  <c r="AT241" i="1"/>
  <c r="F264" i="1"/>
  <c r="CY206" i="1"/>
  <c r="X206" i="1" s="1"/>
  <c r="GM206" i="1" s="1"/>
  <c r="GN204" i="1"/>
  <c r="CY202" i="1"/>
  <c r="X202" i="1" s="1"/>
  <c r="GM202" i="1" s="1"/>
  <c r="AB190" i="1"/>
  <c r="BB246" i="1"/>
  <c r="R246" i="1"/>
  <c r="AO241" i="1"/>
  <c r="CX367" i="3"/>
  <c r="CX369" i="3"/>
  <c r="CX371" i="3"/>
  <c r="CY193" i="1"/>
  <c r="X193" i="1" s="1"/>
  <c r="GN193" i="1" s="1"/>
  <c r="CZ182" i="1"/>
  <c r="Y182" i="1" s="1"/>
  <c r="T172" i="1"/>
  <c r="P172" i="1"/>
  <c r="CZ167" i="1"/>
  <c r="Y167" i="1" s="1"/>
  <c r="CY167" i="1"/>
  <c r="X167" i="1" s="1"/>
  <c r="GO167" i="1" s="1"/>
  <c r="AB166" i="1"/>
  <c r="CR165" i="1"/>
  <c r="Q165" i="1" s="1"/>
  <c r="CR160" i="1"/>
  <c r="Q160" i="1" s="1"/>
  <c r="CS159" i="1"/>
  <c r="R159" i="1" s="1"/>
  <c r="CY159" i="1" s="1"/>
  <c r="X159" i="1" s="1"/>
  <c r="CZ154" i="1"/>
  <c r="Y154" i="1" s="1"/>
  <c r="U152" i="1"/>
  <c r="CS152" i="1"/>
  <c r="AD152" i="1"/>
  <c r="CR152" i="1"/>
  <c r="Q152" i="1" s="1"/>
  <c r="CY149" i="1"/>
  <c r="X149" i="1" s="1"/>
  <c r="CZ149" i="1"/>
  <c r="Y149" i="1" s="1"/>
  <c r="BY209" i="1"/>
  <c r="CZ134" i="1"/>
  <c r="Y134" i="1" s="1"/>
  <c r="CY134" i="1"/>
  <c r="X134" i="1" s="1"/>
  <c r="GN134" i="1" s="1"/>
  <c r="T133" i="1"/>
  <c r="CY130" i="1"/>
  <c r="X130" i="1" s="1"/>
  <c r="CZ130" i="1"/>
  <c r="Y130" i="1" s="1"/>
  <c r="CY84" i="1"/>
  <c r="X84" i="1" s="1"/>
  <c r="CZ84" i="1"/>
  <c r="Y84" i="1" s="1"/>
  <c r="F251" i="1"/>
  <c r="CP205" i="1"/>
  <c r="O205" i="1" s="1"/>
  <c r="CZ203" i="1"/>
  <c r="Y203" i="1" s="1"/>
  <c r="GM203" i="1" s="1"/>
  <c r="CZ198" i="1"/>
  <c r="Y198" i="1" s="1"/>
  <c r="GM198" i="1" s="1"/>
  <c r="CZ197" i="1"/>
  <c r="Y197" i="1" s="1"/>
  <c r="CY197" i="1"/>
  <c r="X197" i="1" s="1"/>
  <c r="GN197" i="1" s="1"/>
  <c r="CZ196" i="1"/>
  <c r="Y196" i="1" s="1"/>
  <c r="CY196" i="1"/>
  <c r="X196" i="1" s="1"/>
  <c r="GM196" i="1" s="1"/>
  <c r="CX353" i="3"/>
  <c r="CX351" i="3"/>
  <c r="CX349" i="3"/>
  <c r="CX359" i="3"/>
  <c r="AB194" i="1"/>
  <c r="CZ188" i="1"/>
  <c r="Y188" i="1" s="1"/>
  <c r="CY188" i="1"/>
  <c r="X188" i="1" s="1"/>
  <c r="CZ176" i="1"/>
  <c r="Y176" i="1" s="1"/>
  <c r="GM176" i="1" s="1"/>
  <c r="CP169" i="1"/>
  <c r="O169" i="1" s="1"/>
  <c r="P165" i="1"/>
  <c r="AB165" i="1"/>
  <c r="V161" i="1"/>
  <c r="GX157" i="1"/>
  <c r="CY153" i="1"/>
  <c r="X153" i="1" s="1"/>
  <c r="CZ153" i="1"/>
  <c r="Y153" i="1" s="1"/>
  <c r="P152" i="1"/>
  <c r="CY137" i="1"/>
  <c r="X137" i="1" s="1"/>
  <c r="CZ137" i="1"/>
  <c r="Y137" i="1" s="1"/>
  <c r="GM129" i="1"/>
  <c r="GN129" i="1"/>
  <c r="CR183" i="1"/>
  <c r="Q183" i="1" s="1"/>
  <c r="CP183" i="1" s="1"/>
  <c r="O183" i="1" s="1"/>
  <c r="AB179" i="1"/>
  <c r="AD172" i="1"/>
  <c r="AB172" i="1" s="1"/>
  <c r="AB169" i="1"/>
  <c r="CZ168" i="1"/>
  <c r="Y168" i="1" s="1"/>
  <c r="GN168" i="1" s="1"/>
  <c r="Q151" i="1"/>
  <c r="AD143" i="1"/>
  <c r="AB143" i="1" s="1"/>
  <c r="CY140" i="1"/>
  <c r="X140" i="1" s="1"/>
  <c r="CR133" i="1"/>
  <c r="Q133" i="1" s="1"/>
  <c r="CS132" i="1"/>
  <c r="R132" i="1" s="1"/>
  <c r="AB124" i="1"/>
  <c r="CI90" i="1"/>
  <c r="CZ80" i="1"/>
  <c r="Y80" i="1" s="1"/>
  <c r="CY80" i="1"/>
  <c r="X80" i="1" s="1"/>
  <c r="CP75" i="1"/>
  <c r="O75" i="1" s="1"/>
  <c r="CY62" i="1"/>
  <c r="X62" i="1" s="1"/>
  <c r="CZ62" i="1"/>
  <c r="Y62" i="1" s="1"/>
  <c r="CY46" i="1"/>
  <c r="X46" i="1" s="1"/>
  <c r="CZ46" i="1"/>
  <c r="Y46" i="1" s="1"/>
  <c r="CX287" i="3"/>
  <c r="CX288" i="3"/>
  <c r="CX289" i="3"/>
  <c r="CX281" i="3"/>
  <c r="DG255" i="3"/>
  <c r="DH255" i="3"/>
  <c r="DI255" i="3"/>
  <c r="DF255" i="3"/>
  <c r="DJ255" i="3" s="1"/>
  <c r="CX245" i="3"/>
  <c r="CX243" i="3"/>
  <c r="CX246" i="3"/>
  <c r="CX247" i="3"/>
  <c r="CS163" i="1"/>
  <c r="R163" i="1" s="1"/>
  <c r="CZ163" i="1" s="1"/>
  <c r="Y163" i="1" s="1"/>
  <c r="AD163" i="1"/>
  <c r="AB163" i="1" s="1"/>
  <c r="CQ161" i="1"/>
  <c r="P161" i="1" s="1"/>
  <c r="CP161" i="1" s="1"/>
  <c r="O161" i="1" s="1"/>
  <c r="CQ155" i="1"/>
  <c r="P155" i="1" s="1"/>
  <c r="CP155" i="1" s="1"/>
  <c r="O155" i="1" s="1"/>
  <c r="AB155" i="1"/>
  <c r="V152" i="1"/>
  <c r="W151" i="1"/>
  <c r="AB151" i="1"/>
  <c r="R145" i="1"/>
  <c r="CY145" i="1" s="1"/>
  <c r="X145" i="1" s="1"/>
  <c r="Q139" i="1"/>
  <c r="CP139" i="1" s="1"/>
  <c r="O139" i="1" s="1"/>
  <c r="CQ137" i="1"/>
  <c r="P137" i="1" s="1"/>
  <c r="CP137" i="1" s="1"/>
  <c r="O137" i="1" s="1"/>
  <c r="Q130" i="1"/>
  <c r="CP130" i="1" s="1"/>
  <c r="O130" i="1" s="1"/>
  <c r="CY129" i="1"/>
  <c r="X129" i="1" s="1"/>
  <c r="CZ129" i="1"/>
  <c r="Y129" i="1" s="1"/>
  <c r="CZ128" i="1"/>
  <c r="Y128" i="1" s="1"/>
  <c r="CZ126" i="1"/>
  <c r="Y126" i="1" s="1"/>
  <c r="CZ82" i="1"/>
  <c r="Y82" i="1" s="1"/>
  <c r="P69" i="1"/>
  <c r="CS162" i="1"/>
  <c r="R162" i="1" s="1"/>
  <c r="CY162" i="1" s="1"/>
  <c r="X162" i="1" s="1"/>
  <c r="AD162" i="1"/>
  <c r="AB162" i="1" s="1"/>
  <c r="CQ154" i="1"/>
  <c r="P154" i="1" s="1"/>
  <c r="CP154" i="1" s="1"/>
  <c r="O154" i="1" s="1"/>
  <c r="AB154" i="1"/>
  <c r="CQ145" i="1"/>
  <c r="P145" i="1" s="1"/>
  <c r="CP145" i="1" s="1"/>
  <c r="O145" i="1" s="1"/>
  <c r="AB145" i="1"/>
  <c r="CS138" i="1"/>
  <c r="R138" i="1" s="1"/>
  <c r="CY138" i="1" s="1"/>
  <c r="X138" i="1" s="1"/>
  <c r="AD138" i="1"/>
  <c r="AB138" i="1" s="1"/>
  <c r="T135" i="1"/>
  <c r="CX178" i="3"/>
  <c r="CX177" i="3"/>
  <c r="CG90" i="1"/>
  <c r="AQ90" i="1"/>
  <c r="AB88" i="1"/>
  <c r="CQ88" i="1"/>
  <c r="P88" i="1" s="1"/>
  <c r="CP88" i="1" s="1"/>
  <c r="O88" i="1" s="1"/>
  <c r="CQ153" i="1"/>
  <c r="P153" i="1" s="1"/>
  <c r="CP153" i="1" s="1"/>
  <c r="O153" i="1" s="1"/>
  <c r="AB153" i="1"/>
  <c r="T152" i="1"/>
  <c r="CQ149" i="1"/>
  <c r="P149" i="1" s="1"/>
  <c r="CP149" i="1" s="1"/>
  <c r="O149" i="1" s="1"/>
  <c r="U148" i="1"/>
  <c r="CQ147" i="1"/>
  <c r="CX202" i="3"/>
  <c r="CX199" i="3"/>
  <c r="CX201" i="3"/>
  <c r="CX203" i="3"/>
  <c r="I148" i="1"/>
  <c r="GX148" i="1" s="1"/>
  <c r="I144" i="1"/>
  <c r="Q144" i="1" s="1"/>
  <c r="CQ131" i="1"/>
  <c r="P131" i="1" s="1"/>
  <c r="CX175" i="3"/>
  <c r="CX172" i="3"/>
  <c r="CX173" i="3"/>
  <c r="I131" i="1"/>
  <c r="W131" i="1" s="1"/>
  <c r="AP90" i="1"/>
  <c r="CP84" i="1"/>
  <c r="O84" i="1" s="1"/>
  <c r="CZ77" i="1"/>
  <c r="Y77" i="1" s="1"/>
  <c r="CY77" i="1"/>
  <c r="X77" i="1" s="1"/>
  <c r="GM77" i="1" s="1"/>
  <c r="CY76" i="1"/>
  <c r="X76" i="1" s="1"/>
  <c r="CZ76" i="1"/>
  <c r="Y76" i="1" s="1"/>
  <c r="W50" i="1"/>
  <c r="CQ136" i="1"/>
  <c r="P136" i="1" s="1"/>
  <c r="CP136" i="1" s="1"/>
  <c r="O136" i="1" s="1"/>
  <c r="AB136" i="1"/>
  <c r="CY127" i="1"/>
  <c r="X127" i="1" s="1"/>
  <c r="CZ127" i="1"/>
  <c r="Y127" i="1" s="1"/>
  <c r="CY125" i="1"/>
  <c r="X125" i="1" s="1"/>
  <c r="CZ125" i="1"/>
  <c r="Y125" i="1" s="1"/>
  <c r="AB87" i="1"/>
  <c r="CQ87" i="1"/>
  <c r="P87" i="1" s="1"/>
  <c r="CQ159" i="1"/>
  <c r="P159" i="1" s="1"/>
  <c r="CP159" i="1" s="1"/>
  <c r="O159" i="1" s="1"/>
  <c r="AB159" i="1"/>
  <c r="S148" i="1"/>
  <c r="CX207" i="3"/>
  <c r="CX206" i="3"/>
  <c r="CX208" i="3"/>
  <c r="CX209" i="3"/>
  <c r="CR140" i="1"/>
  <c r="Q140" i="1" s="1"/>
  <c r="CP140" i="1" s="1"/>
  <c r="O140" i="1" s="1"/>
  <c r="AB135" i="1"/>
  <c r="V130" i="1"/>
  <c r="CP127" i="1"/>
  <c r="O127" i="1" s="1"/>
  <c r="CP125" i="1"/>
  <c r="O125" i="1" s="1"/>
  <c r="T67" i="1"/>
  <c r="Q70" i="1"/>
  <c r="V70" i="1"/>
  <c r="W70" i="1"/>
  <c r="P70" i="1"/>
  <c r="CX363" i="3"/>
  <c r="CX361" i="3"/>
  <c r="CX311" i="3"/>
  <c r="CX312" i="3"/>
  <c r="CX303" i="3"/>
  <c r="CX304" i="3"/>
  <c r="CX305" i="3"/>
  <c r="I165" i="1"/>
  <c r="CS158" i="1"/>
  <c r="R158" i="1" s="1"/>
  <c r="AD158" i="1"/>
  <c r="AB158" i="1" s="1"/>
  <c r="AB152" i="1"/>
  <c r="CX214" i="3"/>
  <c r="CX216" i="3"/>
  <c r="CX218" i="3"/>
  <c r="CX221" i="3"/>
  <c r="CX217" i="3"/>
  <c r="CX213" i="3"/>
  <c r="I152" i="1"/>
  <c r="GX152" i="1" s="1"/>
  <c r="I150" i="1"/>
  <c r="S150" i="1" s="1"/>
  <c r="AD144" i="1"/>
  <c r="AB144" i="1" s="1"/>
  <c r="S139" i="1"/>
  <c r="S133" i="1"/>
  <c r="Q128" i="1"/>
  <c r="CP128" i="1" s="1"/>
  <c r="O128" i="1" s="1"/>
  <c r="Q126" i="1"/>
  <c r="CX139" i="3"/>
  <c r="CX140" i="3"/>
  <c r="CX141" i="3"/>
  <c r="CX137" i="3"/>
  <c r="S85" i="1"/>
  <c r="CP85" i="1" s="1"/>
  <c r="O85" i="1" s="1"/>
  <c r="CQ82" i="1"/>
  <c r="P82" i="1" s="1"/>
  <c r="CP82" i="1" s="1"/>
  <c r="O82" i="1" s="1"/>
  <c r="CP81" i="1"/>
  <c r="O81" i="1" s="1"/>
  <c r="CP80" i="1"/>
  <c r="O80" i="1" s="1"/>
  <c r="CP76" i="1"/>
  <c r="O76" i="1" s="1"/>
  <c r="CZ74" i="1"/>
  <c r="Y74" i="1" s="1"/>
  <c r="CY74" i="1"/>
  <c r="X74" i="1" s="1"/>
  <c r="CP74" i="1"/>
  <c r="O74" i="1" s="1"/>
  <c r="R70" i="1"/>
  <c r="T69" i="1"/>
  <c r="GM63" i="1"/>
  <c r="CZ173" i="1"/>
  <c r="Y173" i="1" s="1"/>
  <c r="GO173" i="1" s="1"/>
  <c r="Q172" i="1"/>
  <c r="CX262" i="3"/>
  <c r="CX260" i="3"/>
  <c r="CX261" i="3"/>
  <c r="CX263" i="3"/>
  <c r="CX265" i="3"/>
  <c r="W165" i="1"/>
  <c r="AB164" i="1"/>
  <c r="CX235" i="3"/>
  <c r="CX233" i="3"/>
  <c r="CX238" i="3"/>
  <c r="CX241" i="3"/>
  <c r="CX236" i="3"/>
  <c r="CX234" i="3"/>
  <c r="CX239" i="3"/>
  <c r="CX237" i="3"/>
  <c r="R161" i="1"/>
  <c r="CY161" i="1" s="1"/>
  <c r="X161" i="1" s="1"/>
  <c r="CX229" i="3"/>
  <c r="CX232" i="3"/>
  <c r="CX225" i="3"/>
  <c r="CX230" i="3"/>
  <c r="I158" i="1"/>
  <c r="V158" i="1" s="1"/>
  <c r="Q146" i="1"/>
  <c r="CP146" i="1" s="1"/>
  <c r="O146" i="1" s="1"/>
  <c r="T145" i="1"/>
  <c r="U145" i="1"/>
  <c r="Q143" i="1"/>
  <c r="CP143" i="1" s="1"/>
  <c r="O143" i="1" s="1"/>
  <c r="S143" i="1"/>
  <c r="CX190" i="3"/>
  <c r="CX193" i="3"/>
  <c r="R133" i="1"/>
  <c r="S132" i="1"/>
  <c r="P132" i="1"/>
  <c r="CP132" i="1" s="1"/>
  <c r="O132" i="1" s="1"/>
  <c r="V131" i="1"/>
  <c r="T130" i="1"/>
  <c r="DF168" i="3"/>
  <c r="DH168" i="3"/>
  <c r="DG168" i="3"/>
  <c r="DI168" i="3"/>
  <c r="DJ168" i="3" s="1"/>
  <c r="CX161" i="3"/>
  <c r="CX163" i="3"/>
  <c r="CZ72" i="1"/>
  <c r="Y72" i="1" s="1"/>
  <c r="CY72" i="1"/>
  <c r="X72" i="1" s="1"/>
  <c r="T71" i="1"/>
  <c r="R67" i="1"/>
  <c r="CD90" i="1"/>
  <c r="CX279" i="3"/>
  <c r="CX278" i="3"/>
  <c r="CX195" i="3"/>
  <c r="CX198" i="3"/>
  <c r="CX194" i="3"/>
  <c r="AD135" i="1"/>
  <c r="CX185" i="3"/>
  <c r="CX183" i="3"/>
  <c r="CX184" i="3"/>
  <c r="CX186" i="3"/>
  <c r="CX182" i="3"/>
  <c r="AB132" i="1"/>
  <c r="BC90" i="1"/>
  <c r="CX125" i="3"/>
  <c r="CX123" i="3"/>
  <c r="CX127" i="3"/>
  <c r="CX122" i="3"/>
  <c r="CX126" i="3"/>
  <c r="CX129" i="3"/>
  <c r="AB76" i="1"/>
  <c r="K71" i="1"/>
  <c r="AB66" i="1"/>
  <c r="W65" i="1"/>
  <c r="U65" i="1"/>
  <c r="CR64" i="1"/>
  <c r="Q64" i="1" s="1"/>
  <c r="CP64" i="1" s="1"/>
  <c r="O64" i="1" s="1"/>
  <c r="CY63" i="1"/>
  <c r="X63" i="1" s="1"/>
  <c r="GN63" i="1" s="1"/>
  <c r="CR57" i="1"/>
  <c r="Q57" i="1" s="1"/>
  <c r="CP57" i="1" s="1"/>
  <c r="O57" i="1" s="1"/>
  <c r="CP56" i="1"/>
  <c r="O56" i="1" s="1"/>
  <c r="AB55" i="1"/>
  <c r="AB49" i="1"/>
  <c r="W47" i="1"/>
  <c r="Q40" i="1"/>
  <c r="V40" i="1"/>
  <c r="BB90" i="1"/>
  <c r="S87" i="1"/>
  <c r="I71" i="1"/>
  <c r="Q71" i="1" s="1"/>
  <c r="CZ64" i="1"/>
  <c r="Y64" i="1" s="1"/>
  <c r="CZ58" i="1"/>
  <c r="Y58" i="1" s="1"/>
  <c r="CY58" i="1"/>
  <c r="X58" i="1" s="1"/>
  <c r="AD58" i="1"/>
  <c r="AB58" i="1" s="1"/>
  <c r="CR58" i="1"/>
  <c r="Q58" i="1" s="1"/>
  <c r="CP58" i="1" s="1"/>
  <c r="O58" i="1" s="1"/>
  <c r="CY35" i="1"/>
  <c r="X35" i="1" s="1"/>
  <c r="CZ35" i="1"/>
  <c r="Y35" i="1" s="1"/>
  <c r="CY30" i="1"/>
  <c r="X30" i="1" s="1"/>
  <c r="CZ30" i="1"/>
  <c r="Y30" i="1" s="1"/>
  <c r="CX155" i="3"/>
  <c r="CX154" i="3"/>
  <c r="CX131" i="3"/>
  <c r="CX133" i="3"/>
  <c r="CX135" i="3"/>
  <c r="GX70" i="1"/>
  <c r="V68" i="1"/>
  <c r="W67" i="1"/>
  <c r="U62" i="1"/>
  <c r="W62" i="1"/>
  <c r="CS58" i="1"/>
  <c r="R58" i="1" s="1"/>
  <c r="CY55" i="1"/>
  <c r="X55" i="1" s="1"/>
  <c r="U54" i="1"/>
  <c r="P53" i="1"/>
  <c r="CZ38" i="1"/>
  <c r="Y38" i="1" s="1"/>
  <c r="CY38" i="1"/>
  <c r="X38" i="1" s="1"/>
  <c r="CP38" i="1"/>
  <c r="O38" i="1" s="1"/>
  <c r="CY32" i="1"/>
  <c r="X32" i="1" s="1"/>
  <c r="CZ32" i="1"/>
  <c r="Y32" i="1" s="1"/>
  <c r="GN29" i="1"/>
  <c r="CX366" i="3"/>
  <c r="CX117" i="3"/>
  <c r="CX116" i="3"/>
  <c r="CX118" i="3"/>
  <c r="CX114" i="3"/>
  <c r="CX115" i="3"/>
  <c r="CY78" i="1"/>
  <c r="X78" i="1" s="1"/>
  <c r="CS75" i="1"/>
  <c r="R75" i="1" s="1"/>
  <c r="CY75" i="1" s="1"/>
  <c r="X75" i="1" s="1"/>
  <c r="CQ72" i="1"/>
  <c r="P72" i="1" s="1"/>
  <c r="CP72" i="1" s="1"/>
  <c r="O72" i="1" s="1"/>
  <c r="U70" i="1"/>
  <c r="GX69" i="1"/>
  <c r="V67" i="1"/>
  <c r="CS65" i="1"/>
  <c r="R65" i="1" s="1"/>
  <c r="CY65" i="1" s="1"/>
  <c r="X65" i="1" s="1"/>
  <c r="CQ62" i="1"/>
  <c r="P62" i="1" s="1"/>
  <c r="CP62" i="1" s="1"/>
  <c r="O62" i="1" s="1"/>
  <c r="CX59" i="3"/>
  <c r="CX62" i="3"/>
  <c r="CX60" i="3"/>
  <c r="S54" i="1"/>
  <c r="CY51" i="1"/>
  <c r="X51" i="1" s="1"/>
  <c r="GN51" i="1" s="1"/>
  <c r="CY37" i="1"/>
  <c r="X37" i="1" s="1"/>
  <c r="CZ37" i="1"/>
  <c r="Y37" i="1" s="1"/>
  <c r="CY28" i="1"/>
  <c r="X28" i="1" s="1"/>
  <c r="CZ28" i="1"/>
  <c r="Y28" i="1" s="1"/>
  <c r="DF347" i="3"/>
  <c r="DJ347" i="3" s="1"/>
  <c r="DI347" i="3"/>
  <c r="DG347" i="3"/>
  <c r="DH347" i="3"/>
  <c r="T70" i="1"/>
  <c r="U69" i="1"/>
  <c r="CZ60" i="1"/>
  <c r="Y60" i="1" s="1"/>
  <c r="CY60" i="1"/>
  <c r="X60" i="1" s="1"/>
  <c r="AB52" i="1"/>
  <c r="CQ52" i="1"/>
  <c r="CZ48" i="1"/>
  <c r="Y48" i="1" s="1"/>
  <c r="CY48" i="1"/>
  <c r="X48" i="1" s="1"/>
  <c r="W43" i="1"/>
  <c r="CZ33" i="1"/>
  <c r="Y33" i="1" s="1"/>
  <c r="CY33" i="1"/>
  <c r="X33" i="1" s="1"/>
  <c r="CP33" i="1"/>
  <c r="O33" i="1" s="1"/>
  <c r="CX148" i="3"/>
  <c r="CX147" i="3"/>
  <c r="CS86" i="1"/>
  <c r="R86" i="1" s="1"/>
  <c r="CY86" i="1" s="1"/>
  <c r="X86" i="1" s="1"/>
  <c r="AD86" i="1"/>
  <c r="AB86" i="1" s="1"/>
  <c r="U79" i="1"/>
  <c r="CR78" i="1"/>
  <c r="Q78" i="1" s="1"/>
  <c r="CP78" i="1" s="1"/>
  <c r="O78" i="1" s="1"/>
  <c r="S70" i="1"/>
  <c r="Q66" i="1"/>
  <c r="CX92" i="3"/>
  <c r="CX96" i="3"/>
  <c r="CX94" i="3"/>
  <c r="CX87" i="3"/>
  <c r="I68" i="1"/>
  <c r="P68" i="1" s="1"/>
  <c r="I69" i="1"/>
  <c r="I67" i="1"/>
  <c r="GX67" i="1" s="1"/>
  <c r="CY61" i="1"/>
  <c r="X61" i="1" s="1"/>
  <c r="CP60" i="1"/>
  <c r="O60" i="1" s="1"/>
  <c r="CY57" i="1"/>
  <c r="X57" i="1" s="1"/>
  <c r="T54" i="1"/>
  <c r="R54" i="1"/>
  <c r="S49" i="1"/>
  <c r="GX48" i="1"/>
  <c r="T45" i="1"/>
  <c r="U43" i="1"/>
  <c r="CY34" i="1"/>
  <c r="X34" i="1" s="1"/>
  <c r="CZ34" i="1"/>
  <c r="Y34" i="1" s="1"/>
  <c r="CX319" i="3"/>
  <c r="CX321" i="3"/>
  <c r="CX315" i="3"/>
  <c r="CX318" i="3"/>
  <c r="CX313" i="3"/>
  <c r="CX295" i="3"/>
  <c r="CX297" i="3"/>
  <c r="CX268" i="3"/>
  <c r="CX270" i="3"/>
  <c r="CX272" i="3"/>
  <c r="CX271" i="3"/>
  <c r="CX267" i="3"/>
  <c r="CX252" i="3"/>
  <c r="CX253" i="3"/>
  <c r="I142" i="1"/>
  <c r="I135" i="1"/>
  <c r="Q135" i="1" s="1"/>
  <c r="CX170" i="3"/>
  <c r="CX171" i="3"/>
  <c r="CX165" i="3"/>
  <c r="CX167" i="3"/>
  <c r="CR86" i="1"/>
  <c r="Q86" i="1" s="1"/>
  <c r="CP86" i="1" s="1"/>
  <c r="O86" i="1" s="1"/>
  <c r="CS85" i="1"/>
  <c r="R85" i="1" s="1"/>
  <c r="AD85" i="1"/>
  <c r="AB85" i="1" s="1"/>
  <c r="AB84" i="1"/>
  <c r="R83" i="1"/>
  <c r="CY83" i="1" s="1"/>
  <c r="X83" i="1" s="1"/>
  <c r="AB75" i="1"/>
  <c r="CX107" i="3"/>
  <c r="CX103" i="3"/>
  <c r="AB74" i="1"/>
  <c r="R71" i="1"/>
  <c r="I66" i="1"/>
  <c r="T66" i="1" s="1"/>
  <c r="AB65" i="1"/>
  <c r="CZ59" i="1"/>
  <c r="Y59" i="1" s="1"/>
  <c r="CQ54" i="1"/>
  <c r="P54" i="1" s="1"/>
  <c r="CP54" i="1" s="1"/>
  <c r="O54" i="1" s="1"/>
  <c r="GX53" i="1"/>
  <c r="AB51" i="1"/>
  <c r="GX50" i="1"/>
  <c r="U50" i="1"/>
  <c r="R48" i="1"/>
  <c r="P48" i="1"/>
  <c r="R47" i="1"/>
  <c r="CQ46" i="1"/>
  <c r="P46" i="1" s="1"/>
  <c r="CP46" i="1" s="1"/>
  <c r="O46" i="1" s="1"/>
  <c r="AB46" i="1"/>
  <c r="U45" i="1"/>
  <c r="AD44" i="1"/>
  <c r="CS44" i="1"/>
  <c r="R44" i="1" s="1"/>
  <c r="CZ44" i="1" s="1"/>
  <c r="Y44" i="1" s="1"/>
  <c r="Q42" i="1"/>
  <c r="W42" i="1"/>
  <c r="W40" i="1"/>
  <c r="CY39" i="1"/>
  <c r="X39" i="1" s="1"/>
  <c r="CZ39" i="1"/>
  <c r="Y39" i="1" s="1"/>
  <c r="BD90" i="1"/>
  <c r="U87" i="1"/>
  <c r="CQ83" i="1"/>
  <c r="P83" i="1" s="1"/>
  <c r="CP83" i="1" s="1"/>
  <c r="O83" i="1" s="1"/>
  <c r="AB83" i="1"/>
  <c r="AB81" i="1"/>
  <c r="S79" i="1"/>
  <c r="CP79" i="1" s="1"/>
  <c r="O79" i="1" s="1"/>
  <c r="CZ78" i="1"/>
  <c r="Y78" i="1" s="1"/>
  <c r="AB71" i="1"/>
  <c r="V65" i="1"/>
  <c r="AD61" i="1"/>
  <c r="AB61" i="1" s="1"/>
  <c r="CR61" i="1"/>
  <c r="Q61" i="1" s="1"/>
  <c r="CP61" i="1" s="1"/>
  <c r="O61" i="1" s="1"/>
  <c r="AB59" i="1"/>
  <c r="CQ59" i="1"/>
  <c r="P59" i="1" s="1"/>
  <c r="CP55" i="1"/>
  <c r="O55" i="1" s="1"/>
  <c r="T50" i="1"/>
  <c r="P49" i="1"/>
  <c r="S45" i="1"/>
  <c r="AB44" i="1"/>
  <c r="CQ44" i="1"/>
  <c r="P44" i="1" s="1"/>
  <c r="CP44" i="1" s="1"/>
  <c r="O44" i="1" s="1"/>
  <c r="U40" i="1"/>
  <c r="T40" i="1"/>
  <c r="CZ29" i="1"/>
  <c r="Y29" i="1" s="1"/>
  <c r="CY29" i="1"/>
  <c r="X29" i="1" s="1"/>
  <c r="GM29" i="1" s="1"/>
  <c r="AD80" i="1"/>
  <c r="AB80" i="1" s="1"/>
  <c r="AB78" i="1"/>
  <c r="AD77" i="1"/>
  <c r="AB77" i="1" s="1"/>
  <c r="AD74" i="1"/>
  <c r="AD73" i="1"/>
  <c r="AB73" i="1" s="1"/>
  <c r="CX101" i="3"/>
  <c r="CX98" i="3"/>
  <c r="CX99" i="3"/>
  <c r="CX102" i="3"/>
  <c r="AD69" i="1"/>
  <c r="AB69" i="1" s="1"/>
  <c r="CX86" i="3"/>
  <c r="CX82" i="3"/>
  <c r="AD59" i="1"/>
  <c r="AD54" i="1"/>
  <c r="AB54" i="1" s="1"/>
  <c r="U53" i="1"/>
  <c r="AB48" i="1"/>
  <c r="CR47" i="1"/>
  <c r="Q47" i="1" s="1"/>
  <c r="CP47" i="1" s="1"/>
  <c r="O47" i="1" s="1"/>
  <c r="CS41" i="1"/>
  <c r="R41" i="1" s="1"/>
  <c r="AD41" i="1"/>
  <c r="AB40" i="1"/>
  <c r="AD37" i="1"/>
  <c r="AB32" i="1"/>
  <c r="CX16" i="3"/>
  <c r="CX18" i="3"/>
  <c r="CX19" i="3"/>
  <c r="AB31" i="1"/>
  <c r="BX26" i="1"/>
  <c r="CX360" i="3"/>
  <c r="CX358" i="3"/>
  <c r="CX357" i="3"/>
  <c r="DF342" i="3"/>
  <c r="DJ342" i="3" s="1"/>
  <c r="DG342" i="3"/>
  <c r="DI342" i="3"/>
  <c r="DF339" i="3"/>
  <c r="DJ339" i="3" s="1"/>
  <c r="DH339" i="3"/>
  <c r="DI339" i="3"/>
  <c r="CX309" i="3"/>
  <c r="CX299" i="3"/>
  <c r="CX294" i="3"/>
  <c r="CX275" i="3"/>
  <c r="CX251" i="3"/>
  <c r="AB37" i="1"/>
  <c r="CX30" i="3"/>
  <c r="CX28" i="3"/>
  <c r="CX26" i="3"/>
  <c r="CX27" i="3"/>
  <c r="K38" i="1"/>
  <c r="CX310" i="3"/>
  <c r="CX280" i="3"/>
  <c r="S53" i="1"/>
  <c r="I45" i="1"/>
  <c r="P45" i="1" s="1"/>
  <c r="U42" i="1"/>
  <c r="AB41" i="1"/>
  <c r="CR39" i="1"/>
  <c r="Q39" i="1" s="1"/>
  <c r="CQ39" i="1"/>
  <c r="P39" i="1" s="1"/>
  <c r="AB39" i="1"/>
  <c r="CQ35" i="1"/>
  <c r="P35" i="1" s="1"/>
  <c r="CP35" i="1" s="1"/>
  <c r="O35" i="1" s="1"/>
  <c r="AD35" i="1"/>
  <c r="AB35" i="1" s="1"/>
  <c r="Q34" i="1"/>
  <c r="CP34" i="1" s="1"/>
  <c r="O34" i="1" s="1"/>
  <c r="Q30" i="1"/>
  <c r="CP30" i="1" s="1"/>
  <c r="O30" i="1" s="1"/>
  <c r="CX350" i="3"/>
  <c r="CX320" i="3"/>
  <c r="CX11" i="3"/>
  <c r="CX10" i="3"/>
  <c r="CX326" i="3"/>
  <c r="CX301" i="3"/>
  <c r="CX291" i="3"/>
  <c r="CX286" i="3"/>
  <c r="R43" i="1"/>
  <c r="S42" i="1"/>
  <c r="CP42" i="1" s="1"/>
  <c r="O42" i="1" s="1"/>
  <c r="U37" i="1"/>
  <c r="AB34" i="1"/>
  <c r="DG22" i="3"/>
  <c r="DH22" i="3"/>
  <c r="DF22" i="3"/>
  <c r="DI22" i="3"/>
  <c r="DJ22" i="3" s="1"/>
  <c r="AB33" i="1"/>
  <c r="CZ31" i="1"/>
  <c r="Y31" i="1" s="1"/>
  <c r="CY31" i="1"/>
  <c r="X31" i="1" s="1"/>
  <c r="GM31" i="1" s="1"/>
  <c r="AB30" i="1"/>
  <c r="AB29" i="1"/>
  <c r="CR28" i="1"/>
  <c r="Q28" i="1" s="1"/>
  <c r="CX2" i="3"/>
  <c r="CX3" i="3"/>
  <c r="CX307" i="3"/>
  <c r="CX302" i="3"/>
  <c r="CX296" i="3"/>
  <c r="S50" i="1"/>
  <c r="Q48" i="1"/>
  <c r="CR43" i="1"/>
  <c r="CQ43" i="1"/>
  <c r="AB43" i="1"/>
  <c r="CX38" i="3"/>
  <c r="CX40" i="3"/>
  <c r="CX36" i="3"/>
  <c r="K45" i="1"/>
  <c r="R40" i="1"/>
  <c r="CX32" i="3"/>
  <c r="CX34" i="3"/>
  <c r="CX35" i="3"/>
  <c r="CZ36" i="1"/>
  <c r="Y36" i="1" s="1"/>
  <c r="GN36" i="1" s="1"/>
  <c r="CY36" i="1"/>
  <c r="X36" i="1" s="1"/>
  <c r="GM36" i="1" s="1"/>
  <c r="W34" i="1"/>
  <c r="V30" i="1"/>
  <c r="P28" i="1"/>
  <c r="CX373" i="3"/>
  <c r="CX352" i="3"/>
  <c r="CX317" i="3"/>
  <c r="CX273" i="3"/>
  <c r="I73" i="1"/>
  <c r="Q73" i="1" s="1"/>
  <c r="CZ56" i="1"/>
  <c r="Y56" i="1" s="1"/>
  <c r="CX54" i="3"/>
  <c r="CX52" i="3"/>
  <c r="I53" i="1"/>
  <c r="I52" i="1"/>
  <c r="T52" i="1" s="1"/>
  <c r="S47" i="1"/>
  <c r="CX46" i="3"/>
  <c r="CX50" i="3"/>
  <c r="CX48" i="3"/>
  <c r="CX51" i="3"/>
  <c r="CX45" i="3"/>
  <c r="I50" i="1"/>
  <c r="I49" i="1"/>
  <c r="R49" i="1" s="1"/>
  <c r="AD38" i="1"/>
  <c r="AB38" i="1" s="1"/>
  <c r="Q32" i="1"/>
  <c r="CP32" i="1" s="1"/>
  <c r="O32" i="1" s="1"/>
  <c r="W30" i="1"/>
  <c r="U30" i="1"/>
  <c r="W28" i="1"/>
  <c r="CX374" i="3"/>
  <c r="CX368" i="3"/>
  <c r="CX365" i="3"/>
  <c r="CX355" i="3"/>
  <c r="CX354" i="3"/>
  <c r="DF336" i="3"/>
  <c r="DG336" i="3"/>
  <c r="DJ336" i="3" s="1"/>
  <c r="DH336" i="3"/>
  <c r="DI336" i="3"/>
  <c r="CX328" i="3"/>
  <c r="CX283" i="3"/>
  <c r="CX269" i="3"/>
  <c r="CX110" i="3"/>
  <c r="CX109" i="3"/>
  <c r="Q59" i="1"/>
  <c r="Q54" i="1"/>
  <c r="U49" i="1"/>
  <c r="I43" i="1"/>
  <c r="T41" i="1"/>
  <c r="S41" i="1"/>
  <c r="P40" i="1"/>
  <c r="CP40" i="1" s="1"/>
  <c r="O40" i="1" s="1"/>
  <c r="T39" i="1"/>
  <c r="U39" i="1"/>
  <c r="Q37" i="1"/>
  <c r="CP37" i="1" s="1"/>
  <c r="O37" i="1" s="1"/>
  <c r="U34" i="1"/>
  <c r="T30" i="1"/>
  <c r="GX28" i="1"/>
  <c r="V28" i="1"/>
  <c r="CX364" i="3"/>
  <c r="DF344" i="3"/>
  <c r="DJ344" i="3" s="1"/>
  <c r="DG344" i="3"/>
  <c r="DH344" i="3"/>
  <c r="DI333" i="3"/>
  <c r="DJ333" i="3" s="1"/>
  <c r="DF333" i="3"/>
  <c r="DG333" i="3"/>
  <c r="DH333" i="3"/>
  <c r="CX323" i="3"/>
  <c r="CX293" i="3"/>
  <c r="AD36" i="1"/>
  <c r="AB36" i="1" s="1"/>
  <c r="AD33" i="1"/>
  <c r="AD31" i="1"/>
  <c r="CX370" i="3"/>
  <c r="DI334" i="3"/>
  <c r="DJ334" i="3" s="1"/>
  <c r="CX300" i="3"/>
  <c r="CX290" i="3"/>
  <c r="CX254" i="3"/>
  <c r="CX231" i="3"/>
  <c r="CX372" i="3"/>
  <c r="CX330" i="3"/>
  <c r="CX257" i="3"/>
  <c r="CX227" i="3"/>
  <c r="CX179" i="3"/>
  <c r="CX362" i="3"/>
  <c r="CX316" i="3"/>
  <c r="CX306" i="3"/>
  <c r="CX258" i="3"/>
  <c r="CX256" i="3"/>
  <c r="CX223" i="3"/>
  <c r="CX292" i="3"/>
  <c r="CX285" i="3"/>
  <c r="CX259" i="3"/>
  <c r="CX219" i="3"/>
  <c r="DI338" i="3"/>
  <c r="DH338" i="3"/>
  <c r="CX332" i="3"/>
  <c r="CX322" i="3"/>
  <c r="CX284" i="3"/>
  <c r="CX249" i="3"/>
  <c r="CX244" i="3"/>
  <c r="CX215" i="3"/>
  <c r="CX176" i="3"/>
  <c r="CX356" i="3"/>
  <c r="DG338" i="3"/>
  <c r="CX308" i="3"/>
  <c r="CX298" i="3"/>
  <c r="DI187" i="3"/>
  <c r="DJ187" i="3" s="1"/>
  <c r="DF187" i="3"/>
  <c r="DG187" i="3"/>
  <c r="DH187" i="3"/>
  <c r="CX74" i="3"/>
  <c r="CX78" i="3"/>
  <c r="CX76" i="3"/>
  <c r="CX77" i="3"/>
  <c r="CX80" i="3"/>
  <c r="CX69" i="3"/>
  <c r="CX68" i="3"/>
  <c r="CX70" i="3"/>
  <c r="CX72" i="3"/>
  <c r="DG341" i="3"/>
  <c r="DF338" i="3"/>
  <c r="DJ338" i="3" s="1"/>
  <c r="DF337" i="3"/>
  <c r="DJ337" i="3" s="1"/>
  <c r="DG337" i="3"/>
  <c r="CX264" i="3"/>
  <c r="DI20" i="3"/>
  <c r="DJ20" i="3" s="1"/>
  <c r="DG20" i="3"/>
  <c r="DH20" i="3"/>
  <c r="DF20" i="3"/>
  <c r="CX14" i="3"/>
  <c r="CX12" i="3"/>
  <c r="CX348" i="3"/>
  <c r="DI343" i="3"/>
  <c r="DG343" i="3"/>
  <c r="DF341" i="3"/>
  <c r="DJ341" i="3" s="1"/>
  <c r="DG340" i="3"/>
  <c r="DH340" i="3"/>
  <c r="DF340" i="3"/>
  <c r="DJ340" i="3" s="1"/>
  <c r="CX324" i="3"/>
  <c r="CX314" i="3"/>
  <c r="CX282" i="3"/>
  <c r="CX277" i="3"/>
  <c r="CX276" i="3"/>
  <c r="CX191" i="3"/>
  <c r="DG335" i="3"/>
  <c r="DJ335" i="3" s="1"/>
  <c r="CX266" i="3"/>
  <c r="CX242" i="3"/>
  <c r="CX164" i="3"/>
  <c r="CX222" i="3"/>
  <c r="CX197" i="3"/>
  <c r="CX156" i="3"/>
  <c r="CX145" i="3"/>
  <c r="CX226" i="3"/>
  <c r="CX200" i="3"/>
  <c r="CX196" i="3"/>
  <c r="CX189" i="3"/>
  <c r="CX181" i="3"/>
  <c r="CX151" i="3"/>
  <c r="CX158" i="3"/>
  <c r="CX152" i="3"/>
  <c r="CX248" i="3"/>
  <c r="CX174" i="3"/>
  <c r="CX6" i="3"/>
  <c r="CX4" i="3"/>
  <c r="CX250" i="3"/>
  <c r="CX224" i="3"/>
  <c r="CX160" i="3"/>
  <c r="CX159" i="3"/>
  <c r="CX132" i="3"/>
  <c r="CX274" i="3"/>
  <c r="CX240" i="3"/>
  <c r="CX204" i="3"/>
  <c r="CX192" i="3"/>
  <c r="CX169" i="3"/>
  <c r="CX180" i="3"/>
  <c r="CX138" i="3"/>
  <c r="CX130" i="3"/>
  <c r="CX112" i="3"/>
  <c r="CX144" i="3"/>
  <c r="CX143" i="3"/>
  <c r="CX142" i="3"/>
  <c r="CX136" i="3"/>
  <c r="CX124" i="3"/>
  <c r="CX119" i="3"/>
  <c r="CX83" i="3"/>
  <c r="CX150" i="3"/>
  <c r="CX121" i="3"/>
  <c r="CX149" i="3"/>
  <c r="CX108" i="3"/>
  <c r="CX228" i="3"/>
  <c r="CX162" i="3"/>
  <c r="CX157" i="3"/>
  <c r="CX153" i="3"/>
  <c r="CX134" i="3"/>
  <c r="CX220" i="3"/>
  <c r="CX205" i="3"/>
  <c r="CX146" i="3"/>
  <c r="CX85" i="3"/>
  <c r="CX166" i="3"/>
  <c r="CX111" i="3"/>
  <c r="CX84" i="3"/>
  <c r="CX61" i="3"/>
  <c r="CX55" i="3"/>
  <c r="CX56" i="3"/>
  <c r="CX100" i="3"/>
  <c r="CX93" i="3"/>
  <c r="CX79" i="3"/>
  <c r="CX75" i="3"/>
  <c r="CX120" i="3"/>
  <c r="CX113" i="3"/>
  <c r="CX89" i="3"/>
  <c r="CX106" i="3"/>
  <c r="CX90" i="3"/>
  <c r="CX88" i="3"/>
  <c r="CX58" i="3"/>
  <c r="CX128" i="3"/>
  <c r="CX105" i="3"/>
  <c r="CX104" i="3"/>
  <c r="CX66" i="3"/>
  <c r="CX95" i="3"/>
  <c r="CX91" i="3"/>
  <c r="CX81" i="3"/>
  <c r="CX73" i="3"/>
  <c r="CX7" i="3"/>
  <c r="CX23" i="3"/>
  <c r="CX8" i="3"/>
  <c r="CX49" i="3"/>
  <c r="DF24" i="3"/>
  <c r="DI24" i="3"/>
  <c r="DJ24" i="3" s="1"/>
  <c r="DG24" i="3"/>
  <c r="DH24" i="3"/>
  <c r="CX71" i="3"/>
  <c r="CX9" i="3"/>
  <c r="CX67" i="3"/>
  <c r="CX65" i="3"/>
  <c r="CX64" i="3"/>
  <c r="CX53" i="3"/>
  <c r="CX5" i="3"/>
  <c r="CX41" i="3"/>
  <c r="CX13" i="3"/>
  <c r="CX1" i="3"/>
  <c r="CX63" i="3"/>
  <c r="CX33" i="3"/>
  <c r="CX21" i="3"/>
  <c r="DI44" i="3"/>
  <c r="DG44" i="3"/>
  <c r="DJ44" i="3" s="1"/>
  <c r="CX39" i="3"/>
  <c r="CX31" i="3"/>
  <c r="CX17" i="3"/>
  <c r="CX57" i="3"/>
  <c r="DF43" i="3"/>
  <c r="DG43" i="3"/>
  <c r="CX47" i="3"/>
  <c r="CX29" i="3"/>
  <c r="CX15" i="3"/>
  <c r="CX97" i="3"/>
  <c r="DI43" i="3"/>
  <c r="DJ43" i="3" s="1"/>
  <c r="DG42" i="3"/>
  <c r="DI42" i="3"/>
  <c r="DJ42" i="3" s="1"/>
  <c r="CX37" i="3"/>
  <c r="DH25" i="3"/>
  <c r="DI25" i="3"/>
  <c r="DJ25" i="3" s="1"/>
  <c r="DF25" i="3"/>
  <c r="DG25" i="3"/>
  <c r="G782" i="6" l="1"/>
  <c r="GN32" i="1"/>
  <c r="GM32" i="1"/>
  <c r="GM58" i="1"/>
  <c r="GN58" i="1"/>
  <c r="GN34" i="1"/>
  <c r="GM34" i="1"/>
  <c r="GN78" i="1"/>
  <c r="GM78" i="1"/>
  <c r="GM130" i="1"/>
  <c r="GN130" i="1"/>
  <c r="GN37" i="1"/>
  <c r="GM37" i="1"/>
  <c r="GM183" i="1"/>
  <c r="GO183" i="1"/>
  <c r="GM128" i="1"/>
  <c r="GN128" i="1"/>
  <c r="GN140" i="1"/>
  <c r="GM140" i="1"/>
  <c r="GN174" i="1"/>
  <c r="GM174" i="1"/>
  <c r="GN30" i="1"/>
  <c r="GM30" i="1"/>
  <c r="GN146" i="1"/>
  <c r="GM146" i="1"/>
  <c r="DH95" i="3"/>
  <c r="DI95" i="3"/>
  <c r="DF95" i="3"/>
  <c r="DJ95" i="3" s="1"/>
  <c r="DG95" i="3"/>
  <c r="DH205" i="3"/>
  <c r="DI205" i="3"/>
  <c r="DJ205" i="3" s="1"/>
  <c r="DG205" i="3"/>
  <c r="DF205" i="3"/>
  <c r="DI192" i="3"/>
  <c r="DF192" i="3"/>
  <c r="DJ192" i="3" s="1"/>
  <c r="DG192" i="3"/>
  <c r="DH192" i="3"/>
  <c r="DH250" i="3"/>
  <c r="DF250" i="3"/>
  <c r="DI250" i="3"/>
  <c r="DG250" i="3"/>
  <c r="DJ250" i="3" s="1"/>
  <c r="DI68" i="3"/>
  <c r="DJ68" i="3" s="1"/>
  <c r="DG68" i="3"/>
  <c r="DH68" i="3"/>
  <c r="DF68" i="3"/>
  <c r="DH49" i="3"/>
  <c r="DI49" i="3"/>
  <c r="DF49" i="3"/>
  <c r="DJ49" i="3" s="1"/>
  <c r="DG49" i="3"/>
  <c r="DH57" i="3"/>
  <c r="DF57" i="3"/>
  <c r="DJ57" i="3" s="1"/>
  <c r="DG57" i="3"/>
  <c r="DI57" i="3"/>
  <c r="DF8" i="3"/>
  <c r="DH8" i="3"/>
  <c r="DI8" i="3"/>
  <c r="DJ8" i="3" s="1"/>
  <c r="DG8" i="3"/>
  <c r="DH113" i="3"/>
  <c r="DG113" i="3"/>
  <c r="DF113" i="3"/>
  <c r="DI113" i="3"/>
  <c r="DJ113" i="3" s="1"/>
  <c r="DH150" i="3"/>
  <c r="DF150" i="3"/>
  <c r="DJ150" i="3" s="1"/>
  <c r="DG150" i="3"/>
  <c r="DI150" i="3"/>
  <c r="DG6" i="3"/>
  <c r="DJ6" i="3" s="1"/>
  <c r="DH6" i="3"/>
  <c r="DF6" i="3"/>
  <c r="DI6" i="3"/>
  <c r="DH242" i="3"/>
  <c r="DF242" i="3"/>
  <c r="DJ242" i="3" s="1"/>
  <c r="DG242" i="3"/>
  <c r="DI242" i="3"/>
  <c r="DH348" i="3"/>
  <c r="DF348" i="3"/>
  <c r="DG348" i="3"/>
  <c r="DI348" i="3"/>
  <c r="DJ348" i="3" s="1"/>
  <c r="DF80" i="3"/>
  <c r="DJ80" i="3" s="1"/>
  <c r="DG80" i="3"/>
  <c r="DI80" i="3"/>
  <c r="DH80" i="3"/>
  <c r="DF249" i="3"/>
  <c r="DH249" i="3"/>
  <c r="DI249" i="3"/>
  <c r="DJ249" i="3" s="1"/>
  <c r="DG249" i="3"/>
  <c r="DG300" i="3"/>
  <c r="DH300" i="3"/>
  <c r="DF300" i="3"/>
  <c r="DI300" i="3"/>
  <c r="DJ300" i="3" s="1"/>
  <c r="CY41" i="1"/>
  <c r="X41" i="1" s="1"/>
  <c r="CZ41" i="1"/>
  <c r="Y41" i="1" s="1"/>
  <c r="DG38" i="3"/>
  <c r="DJ38" i="3" s="1"/>
  <c r="DH38" i="3"/>
  <c r="DI38" i="3"/>
  <c r="DF38" i="3"/>
  <c r="DF275" i="3"/>
  <c r="DI275" i="3"/>
  <c r="DJ275" i="3" s="1"/>
  <c r="DG275" i="3"/>
  <c r="DH275" i="3"/>
  <c r="DG18" i="3"/>
  <c r="DJ18" i="3" s="1"/>
  <c r="DI18" i="3"/>
  <c r="DF18" i="3"/>
  <c r="DH18" i="3"/>
  <c r="DG102" i="3"/>
  <c r="DF102" i="3"/>
  <c r="DJ102" i="3" s="1"/>
  <c r="DH102" i="3"/>
  <c r="DI102" i="3"/>
  <c r="DF313" i="3"/>
  <c r="DG313" i="3"/>
  <c r="DH313" i="3"/>
  <c r="DI313" i="3"/>
  <c r="DJ313" i="3" s="1"/>
  <c r="DH1" i="3"/>
  <c r="DI1" i="3"/>
  <c r="DJ1" i="3" s="1"/>
  <c r="DF1" i="3"/>
  <c r="DG1" i="3"/>
  <c r="DH105" i="3"/>
  <c r="DF105" i="3"/>
  <c r="DG105" i="3"/>
  <c r="DJ105" i="3" s="1"/>
  <c r="DI105" i="3"/>
  <c r="DI84" i="3"/>
  <c r="DH84" i="3"/>
  <c r="DF84" i="3"/>
  <c r="DG84" i="3"/>
  <c r="DJ84" i="3" s="1"/>
  <c r="DI153" i="3"/>
  <c r="DG153" i="3"/>
  <c r="DH153" i="3"/>
  <c r="DF153" i="3"/>
  <c r="DJ153" i="3" s="1"/>
  <c r="DH274" i="3"/>
  <c r="DI274" i="3"/>
  <c r="DF274" i="3"/>
  <c r="DJ274" i="3" s="1"/>
  <c r="DG274" i="3"/>
  <c r="DH266" i="3"/>
  <c r="DF266" i="3"/>
  <c r="DJ266" i="3" s="1"/>
  <c r="DG266" i="3"/>
  <c r="DI266" i="3"/>
  <c r="DI12" i="3"/>
  <c r="DJ12" i="3" s="1"/>
  <c r="DG12" i="3"/>
  <c r="DH12" i="3"/>
  <c r="DF12" i="3"/>
  <c r="DG284" i="3"/>
  <c r="DJ284" i="3" s="1"/>
  <c r="DH284" i="3"/>
  <c r="DF284" i="3"/>
  <c r="DI284" i="3"/>
  <c r="DG355" i="3"/>
  <c r="DH355" i="3"/>
  <c r="DI355" i="3"/>
  <c r="DF355" i="3"/>
  <c r="DJ355" i="3" s="1"/>
  <c r="DI317" i="3"/>
  <c r="DF317" i="3"/>
  <c r="DG317" i="3"/>
  <c r="DJ317" i="3" s="1"/>
  <c r="DH317" i="3"/>
  <c r="DF99" i="3"/>
  <c r="DI99" i="3"/>
  <c r="DJ99" i="3" s="1"/>
  <c r="DG99" i="3"/>
  <c r="DH99" i="3"/>
  <c r="DF115" i="3"/>
  <c r="DI115" i="3"/>
  <c r="DH115" i="3"/>
  <c r="DG115" i="3"/>
  <c r="DJ115" i="3" s="1"/>
  <c r="DG5" i="3"/>
  <c r="DH5" i="3"/>
  <c r="DF5" i="3"/>
  <c r="DI5" i="3"/>
  <c r="DJ5" i="3" s="1"/>
  <c r="DH81" i="3"/>
  <c r="DI81" i="3"/>
  <c r="DJ81" i="3" s="1"/>
  <c r="DF81" i="3"/>
  <c r="DG81" i="3"/>
  <c r="DH88" i="3"/>
  <c r="DG88" i="3"/>
  <c r="DI88" i="3"/>
  <c r="DJ88" i="3" s="1"/>
  <c r="DF88" i="3"/>
  <c r="DI85" i="3"/>
  <c r="DG85" i="3"/>
  <c r="DF85" i="3"/>
  <c r="DJ85" i="3" s="1"/>
  <c r="DH85" i="3"/>
  <c r="DH228" i="3"/>
  <c r="DG228" i="3"/>
  <c r="DJ228" i="3" s="1"/>
  <c r="DI228" i="3"/>
  <c r="DF228" i="3"/>
  <c r="DH136" i="3"/>
  <c r="DG136" i="3"/>
  <c r="DF136" i="3"/>
  <c r="DI136" i="3"/>
  <c r="DJ136" i="3" s="1"/>
  <c r="DF160" i="3"/>
  <c r="DI160" i="3"/>
  <c r="DJ160" i="3" s="1"/>
  <c r="DH160" i="3"/>
  <c r="DG160" i="3"/>
  <c r="DH158" i="3"/>
  <c r="DF158" i="3"/>
  <c r="DG158" i="3"/>
  <c r="DI158" i="3"/>
  <c r="DJ158" i="3" s="1"/>
  <c r="DI156" i="3"/>
  <c r="DF156" i="3"/>
  <c r="DH156" i="3"/>
  <c r="DG156" i="3"/>
  <c r="DJ156" i="3" s="1"/>
  <c r="DF72" i="3"/>
  <c r="DJ72" i="3" s="1"/>
  <c r="DG72" i="3"/>
  <c r="DI72" i="3"/>
  <c r="DH72" i="3"/>
  <c r="DG74" i="3"/>
  <c r="DH74" i="3"/>
  <c r="DF74" i="3"/>
  <c r="DI74" i="3"/>
  <c r="DJ74" i="3" s="1"/>
  <c r="DH356" i="3"/>
  <c r="DF356" i="3"/>
  <c r="DJ356" i="3" s="1"/>
  <c r="DG356" i="3"/>
  <c r="DI356" i="3"/>
  <c r="DH258" i="3"/>
  <c r="DF258" i="3"/>
  <c r="DG258" i="3"/>
  <c r="DI258" i="3"/>
  <c r="DJ258" i="3" s="1"/>
  <c r="DF45" i="3"/>
  <c r="DG45" i="3"/>
  <c r="DH45" i="3"/>
  <c r="DI45" i="3"/>
  <c r="DJ45" i="3" s="1"/>
  <c r="DI52" i="3"/>
  <c r="DJ52" i="3" s="1"/>
  <c r="DG52" i="3"/>
  <c r="DF52" i="3"/>
  <c r="DH52" i="3"/>
  <c r="DI301" i="3"/>
  <c r="DG301" i="3"/>
  <c r="DJ301" i="3" s="1"/>
  <c r="DH301" i="3"/>
  <c r="DF301" i="3"/>
  <c r="DI28" i="3"/>
  <c r="DG28" i="3"/>
  <c r="DJ28" i="3" s="1"/>
  <c r="DH28" i="3"/>
  <c r="DF28" i="3"/>
  <c r="DG360" i="3"/>
  <c r="DH360" i="3"/>
  <c r="DI360" i="3"/>
  <c r="DJ360" i="3" s="1"/>
  <c r="DF360" i="3"/>
  <c r="CP48" i="1"/>
  <c r="O48" i="1" s="1"/>
  <c r="DH170" i="3"/>
  <c r="DG170" i="3"/>
  <c r="DI170" i="3"/>
  <c r="DJ170" i="3" s="1"/>
  <c r="DF170" i="3"/>
  <c r="DH319" i="3"/>
  <c r="DI319" i="3"/>
  <c r="DG319" i="3"/>
  <c r="DF319" i="3"/>
  <c r="DJ319" i="3" s="1"/>
  <c r="CZ49" i="1"/>
  <c r="Y49" i="1" s="1"/>
  <c r="CY49" i="1"/>
  <c r="X49" i="1" s="1"/>
  <c r="DH47" i="3"/>
  <c r="DG47" i="3"/>
  <c r="DJ47" i="3" s="1"/>
  <c r="DI47" i="3"/>
  <c r="DF47" i="3"/>
  <c r="DI53" i="3"/>
  <c r="DJ53" i="3" s="1"/>
  <c r="DF53" i="3"/>
  <c r="DG53" i="3"/>
  <c r="DH53" i="3"/>
  <c r="DF91" i="3"/>
  <c r="DJ91" i="3" s="1"/>
  <c r="DI91" i="3"/>
  <c r="DG91" i="3"/>
  <c r="DH91" i="3"/>
  <c r="DH90" i="3"/>
  <c r="DF90" i="3"/>
  <c r="DI90" i="3"/>
  <c r="DG90" i="3"/>
  <c r="DJ90" i="3" s="1"/>
  <c r="DI100" i="3"/>
  <c r="DF100" i="3"/>
  <c r="DG100" i="3"/>
  <c r="DJ100" i="3" s="1"/>
  <c r="DH100" i="3"/>
  <c r="DI146" i="3"/>
  <c r="DJ146" i="3" s="1"/>
  <c r="DG146" i="3"/>
  <c r="DF146" i="3"/>
  <c r="DH146" i="3"/>
  <c r="DI108" i="3"/>
  <c r="DG108" i="3"/>
  <c r="DF108" i="3"/>
  <c r="DJ108" i="3" s="1"/>
  <c r="DH108" i="3"/>
  <c r="DH142" i="3"/>
  <c r="DF142" i="3"/>
  <c r="DJ142" i="3" s="1"/>
  <c r="DG142" i="3"/>
  <c r="DI142" i="3"/>
  <c r="DI169" i="3"/>
  <c r="DJ169" i="3" s="1"/>
  <c r="DF169" i="3"/>
  <c r="DG169" i="3"/>
  <c r="DH169" i="3"/>
  <c r="DH224" i="3"/>
  <c r="DI224" i="3"/>
  <c r="DJ224" i="3" s="1"/>
  <c r="DG224" i="3"/>
  <c r="DF224" i="3"/>
  <c r="DH151" i="3"/>
  <c r="DI151" i="3"/>
  <c r="DF151" i="3"/>
  <c r="DJ151" i="3" s="1"/>
  <c r="DG151" i="3"/>
  <c r="DH197" i="3"/>
  <c r="DF197" i="3"/>
  <c r="DG197" i="3"/>
  <c r="DJ197" i="3" s="1"/>
  <c r="DI197" i="3"/>
  <c r="DG276" i="3"/>
  <c r="DH276" i="3"/>
  <c r="DF276" i="3"/>
  <c r="DI276" i="3"/>
  <c r="DJ276" i="3" s="1"/>
  <c r="DG70" i="3"/>
  <c r="DJ70" i="3" s="1"/>
  <c r="DH70" i="3"/>
  <c r="DI70" i="3"/>
  <c r="DF70" i="3"/>
  <c r="DF176" i="3"/>
  <c r="DG176" i="3"/>
  <c r="DH176" i="3"/>
  <c r="DI176" i="3"/>
  <c r="DJ176" i="3" s="1"/>
  <c r="DI306" i="3"/>
  <c r="DH306" i="3"/>
  <c r="DF306" i="3"/>
  <c r="DJ306" i="3" s="1"/>
  <c r="DG306" i="3"/>
  <c r="DI231" i="3"/>
  <c r="DF231" i="3"/>
  <c r="DJ231" i="3" s="1"/>
  <c r="DG231" i="3"/>
  <c r="DH231" i="3"/>
  <c r="DF51" i="3"/>
  <c r="DJ51" i="3" s="1"/>
  <c r="DG51" i="3"/>
  <c r="DH51" i="3"/>
  <c r="DI51" i="3"/>
  <c r="DG54" i="3"/>
  <c r="DJ54" i="3" s="1"/>
  <c r="DH54" i="3"/>
  <c r="DF54" i="3"/>
  <c r="DI54" i="3"/>
  <c r="W49" i="1"/>
  <c r="DF326" i="3"/>
  <c r="DG326" i="3"/>
  <c r="DJ326" i="3" s="1"/>
  <c r="DH326" i="3"/>
  <c r="DI326" i="3"/>
  <c r="GM35" i="1"/>
  <c r="GN35" i="1"/>
  <c r="W52" i="1"/>
  <c r="DG30" i="3"/>
  <c r="DH30" i="3"/>
  <c r="DF30" i="3"/>
  <c r="DJ30" i="3" s="1"/>
  <c r="DI30" i="3"/>
  <c r="DF82" i="3"/>
  <c r="DG82" i="3"/>
  <c r="DI82" i="3"/>
  <c r="DJ82" i="3" s="1"/>
  <c r="DH82" i="3"/>
  <c r="DF268" i="3"/>
  <c r="DI268" i="3"/>
  <c r="DJ268" i="3" s="1"/>
  <c r="DG268" i="3"/>
  <c r="DH268" i="3"/>
  <c r="DI87" i="3"/>
  <c r="DJ87" i="3" s="1"/>
  <c r="DF87" i="3"/>
  <c r="DG87" i="3"/>
  <c r="DH87" i="3"/>
  <c r="DG62" i="3"/>
  <c r="DF62" i="3"/>
  <c r="DJ62" i="3" s="1"/>
  <c r="DH62" i="3"/>
  <c r="DI62" i="3"/>
  <c r="DG117" i="3"/>
  <c r="DI117" i="3"/>
  <c r="DF117" i="3"/>
  <c r="DJ117" i="3" s="1"/>
  <c r="DH117" i="3"/>
  <c r="DF154" i="3"/>
  <c r="DG154" i="3"/>
  <c r="DH154" i="3"/>
  <c r="DI154" i="3"/>
  <c r="DJ154" i="3" s="1"/>
  <c r="GX68" i="1"/>
  <c r="BC26" i="1"/>
  <c r="F106" i="1"/>
  <c r="BC276" i="1"/>
  <c r="DG194" i="3"/>
  <c r="DF194" i="3"/>
  <c r="DH194" i="3"/>
  <c r="DI194" i="3"/>
  <c r="DJ194" i="3" s="1"/>
  <c r="U66" i="1"/>
  <c r="CY143" i="1"/>
  <c r="X143" i="1" s="1"/>
  <c r="GN143" i="1" s="1"/>
  <c r="CZ143" i="1"/>
  <c r="Y143" i="1" s="1"/>
  <c r="DG225" i="3"/>
  <c r="DH225" i="3"/>
  <c r="DI225" i="3"/>
  <c r="DJ225" i="3" s="1"/>
  <c r="DF225" i="3"/>
  <c r="DF241" i="3"/>
  <c r="DJ241" i="3" s="1"/>
  <c r="DG241" i="3"/>
  <c r="DH241" i="3"/>
  <c r="DI241" i="3"/>
  <c r="DI261" i="3"/>
  <c r="DG261" i="3"/>
  <c r="DH261" i="3"/>
  <c r="DF261" i="3"/>
  <c r="DJ261" i="3" s="1"/>
  <c r="U67" i="1"/>
  <c r="GM80" i="1"/>
  <c r="GN80" i="1"/>
  <c r="DG217" i="3"/>
  <c r="DJ217" i="3" s="1"/>
  <c r="DF217" i="3"/>
  <c r="DH217" i="3"/>
  <c r="DI217" i="3"/>
  <c r="U165" i="1"/>
  <c r="T165" i="1"/>
  <c r="CP70" i="1"/>
  <c r="O70" i="1" s="1"/>
  <c r="DF206" i="3"/>
  <c r="DG206" i="3"/>
  <c r="DH206" i="3"/>
  <c r="DI206" i="3"/>
  <c r="DJ206" i="3" s="1"/>
  <c r="CP87" i="1"/>
  <c r="O87" i="1" s="1"/>
  <c r="DF173" i="3"/>
  <c r="DG173" i="3"/>
  <c r="DH173" i="3"/>
  <c r="DI173" i="3"/>
  <c r="DJ173" i="3" s="1"/>
  <c r="DI199" i="3"/>
  <c r="DJ199" i="3" s="1"/>
  <c r="DF199" i="3"/>
  <c r="DG199" i="3"/>
  <c r="DH199" i="3"/>
  <c r="S68" i="1"/>
  <c r="DG178" i="3"/>
  <c r="DJ178" i="3" s="1"/>
  <c r="DH178" i="3"/>
  <c r="DI178" i="3"/>
  <c r="DF178" i="3"/>
  <c r="DI243" i="3"/>
  <c r="DJ243" i="3" s="1"/>
  <c r="DF243" i="3"/>
  <c r="DG243" i="3"/>
  <c r="DH243" i="3"/>
  <c r="DG288" i="3"/>
  <c r="DH288" i="3"/>
  <c r="DI288" i="3"/>
  <c r="DF288" i="3"/>
  <c r="DJ288" i="3" s="1"/>
  <c r="GX135" i="1"/>
  <c r="R144" i="1"/>
  <c r="DI349" i="3"/>
  <c r="DJ349" i="3" s="1"/>
  <c r="DF349" i="3"/>
  <c r="DG349" i="3"/>
  <c r="DH349" i="3"/>
  <c r="BB241" i="1"/>
  <c r="F259" i="1"/>
  <c r="GM134" i="1"/>
  <c r="GN186" i="1"/>
  <c r="GM186" i="1"/>
  <c r="GM124" i="1"/>
  <c r="GN124" i="1"/>
  <c r="S144" i="1"/>
  <c r="GN188" i="1"/>
  <c r="GM188" i="1"/>
  <c r="P241" i="1"/>
  <c r="F249" i="1"/>
  <c r="GM173" i="1"/>
  <c r="GN203" i="1"/>
  <c r="GM168" i="1"/>
  <c r="F270" i="1"/>
  <c r="W241" i="1"/>
  <c r="GO181" i="1"/>
  <c r="CZ159" i="1"/>
  <c r="Y159" i="1" s="1"/>
  <c r="DH64" i="3"/>
  <c r="DI64" i="3"/>
  <c r="DF64" i="3"/>
  <c r="DJ64" i="3" s="1"/>
  <c r="DG64" i="3"/>
  <c r="DI215" i="3"/>
  <c r="DH215" i="3"/>
  <c r="DF215" i="3"/>
  <c r="DG215" i="3"/>
  <c r="DJ215" i="3" s="1"/>
  <c r="DF219" i="3"/>
  <c r="DJ219" i="3" s="1"/>
  <c r="DG219" i="3"/>
  <c r="DH219" i="3"/>
  <c r="DI219" i="3"/>
  <c r="DG316" i="3"/>
  <c r="DJ316" i="3" s="1"/>
  <c r="DH316" i="3"/>
  <c r="DF316" i="3"/>
  <c r="DI316" i="3"/>
  <c r="DH254" i="3"/>
  <c r="DI254" i="3"/>
  <c r="DJ254" i="3" s="1"/>
  <c r="DF254" i="3"/>
  <c r="DG254" i="3"/>
  <c r="DI293" i="3"/>
  <c r="DF293" i="3"/>
  <c r="DG293" i="3"/>
  <c r="DJ293" i="3" s="1"/>
  <c r="DH293" i="3"/>
  <c r="DF48" i="3"/>
  <c r="DG48" i="3"/>
  <c r="DJ48" i="3" s="1"/>
  <c r="DH48" i="3"/>
  <c r="DI48" i="3"/>
  <c r="DI36" i="3"/>
  <c r="DJ36" i="3" s="1"/>
  <c r="DG36" i="3"/>
  <c r="DF36" i="3"/>
  <c r="DH36" i="3"/>
  <c r="DG10" i="3"/>
  <c r="DJ10" i="3" s="1"/>
  <c r="DI10" i="3"/>
  <c r="DF10" i="3"/>
  <c r="DH10" i="3"/>
  <c r="DG86" i="3"/>
  <c r="DI86" i="3"/>
  <c r="DF86" i="3"/>
  <c r="DJ86" i="3" s="1"/>
  <c r="DH86" i="3"/>
  <c r="CP59" i="1"/>
  <c r="O59" i="1" s="1"/>
  <c r="V73" i="1"/>
  <c r="BD26" i="1"/>
  <c r="F115" i="1"/>
  <c r="Q142" i="1"/>
  <c r="R142" i="1"/>
  <c r="T142" i="1"/>
  <c r="V142" i="1"/>
  <c r="W142" i="1"/>
  <c r="DF297" i="3"/>
  <c r="DJ297" i="3" s="1"/>
  <c r="DG297" i="3"/>
  <c r="DH297" i="3"/>
  <c r="DI297" i="3"/>
  <c r="DG94" i="3"/>
  <c r="DH94" i="3"/>
  <c r="DF94" i="3"/>
  <c r="DJ94" i="3" s="1"/>
  <c r="DI94" i="3"/>
  <c r="CP41" i="1"/>
  <c r="O41" i="1" s="1"/>
  <c r="DF59" i="3"/>
  <c r="DI59" i="3"/>
  <c r="DJ59" i="3" s="1"/>
  <c r="DH59" i="3"/>
  <c r="DG59" i="3"/>
  <c r="GM72" i="1"/>
  <c r="GN72" i="1"/>
  <c r="DF366" i="3"/>
  <c r="DJ366" i="3" s="1"/>
  <c r="DG366" i="3"/>
  <c r="DH366" i="3"/>
  <c r="DI366" i="3"/>
  <c r="GM38" i="1"/>
  <c r="GN38" i="1"/>
  <c r="DG155" i="3"/>
  <c r="DH155" i="3"/>
  <c r="DI155" i="3"/>
  <c r="DJ155" i="3" s="1"/>
  <c r="DF155" i="3"/>
  <c r="U71" i="1"/>
  <c r="V71" i="1"/>
  <c r="W71" i="1"/>
  <c r="CZ40" i="1"/>
  <c r="Y40" i="1" s="1"/>
  <c r="GM64" i="1"/>
  <c r="GN64" i="1"/>
  <c r="DG129" i="3"/>
  <c r="DF129" i="3"/>
  <c r="DJ129" i="3" s="1"/>
  <c r="DH129" i="3"/>
  <c r="DI129" i="3"/>
  <c r="DF198" i="3"/>
  <c r="DJ198" i="3" s="1"/>
  <c r="DG198" i="3"/>
  <c r="DH198" i="3"/>
  <c r="DI198" i="3"/>
  <c r="CZ86" i="1"/>
  <c r="Y86" i="1" s="1"/>
  <c r="DH232" i="3"/>
  <c r="DF232" i="3"/>
  <c r="DJ232" i="3" s="1"/>
  <c r="DG232" i="3"/>
  <c r="DI232" i="3"/>
  <c r="DG238" i="3"/>
  <c r="DH238" i="3"/>
  <c r="DI238" i="3"/>
  <c r="DF238" i="3"/>
  <c r="DJ238" i="3" s="1"/>
  <c r="DF260" i="3"/>
  <c r="DH260" i="3"/>
  <c r="DI260" i="3"/>
  <c r="DG260" i="3"/>
  <c r="DJ260" i="3" s="1"/>
  <c r="GO81" i="1"/>
  <c r="GM81" i="1"/>
  <c r="DF221" i="3"/>
  <c r="DJ221" i="3" s="1"/>
  <c r="DG221" i="3"/>
  <c r="DH221" i="3"/>
  <c r="DI221" i="3"/>
  <c r="DF305" i="3"/>
  <c r="DJ305" i="3" s="1"/>
  <c r="DG305" i="3"/>
  <c r="DH305" i="3"/>
  <c r="DI305" i="3"/>
  <c r="GM125" i="1"/>
  <c r="GN125" i="1"/>
  <c r="DI207" i="3"/>
  <c r="DF207" i="3"/>
  <c r="DH207" i="3"/>
  <c r="DG207" i="3"/>
  <c r="DJ207" i="3" s="1"/>
  <c r="DG172" i="3"/>
  <c r="DF172" i="3"/>
  <c r="DI172" i="3"/>
  <c r="DJ172" i="3" s="1"/>
  <c r="DH172" i="3"/>
  <c r="DG202" i="3"/>
  <c r="DJ202" i="3" s="1"/>
  <c r="DI202" i="3"/>
  <c r="DF202" i="3"/>
  <c r="DH202" i="3"/>
  <c r="T68" i="1"/>
  <c r="GM154" i="1"/>
  <c r="GN154" i="1"/>
  <c r="DI245" i="3"/>
  <c r="DG245" i="3"/>
  <c r="DJ245" i="3" s="1"/>
  <c r="DH245" i="3"/>
  <c r="DF245" i="3"/>
  <c r="DH287" i="3"/>
  <c r="DI287" i="3"/>
  <c r="DG287" i="3"/>
  <c r="DF287" i="3"/>
  <c r="DJ287" i="3" s="1"/>
  <c r="U144" i="1"/>
  <c r="DI351" i="3"/>
  <c r="DG351" i="3"/>
  <c r="DJ351" i="3" s="1"/>
  <c r="DF351" i="3"/>
  <c r="DH351" i="3"/>
  <c r="GM205" i="1"/>
  <c r="GN205" i="1"/>
  <c r="CP160" i="1"/>
  <c r="O160" i="1" s="1"/>
  <c r="CZ160" i="1"/>
  <c r="Y160" i="1" s="1"/>
  <c r="CZ161" i="1"/>
  <c r="Y161" i="1" s="1"/>
  <c r="GM161" i="1" s="1"/>
  <c r="GN201" i="1"/>
  <c r="GM201" i="1"/>
  <c r="GM199" i="1"/>
  <c r="GN199" i="1"/>
  <c r="GX144" i="1"/>
  <c r="GM194" i="1"/>
  <c r="GN194" i="1"/>
  <c r="GO177" i="1"/>
  <c r="GM177" i="1"/>
  <c r="GM182" i="1"/>
  <c r="GN182" i="1"/>
  <c r="GM167" i="1"/>
  <c r="DH37" i="3"/>
  <c r="DF37" i="3"/>
  <c r="DI37" i="3"/>
  <c r="DJ37" i="3" s="1"/>
  <c r="DG37" i="3"/>
  <c r="DG149" i="3"/>
  <c r="DH149" i="3"/>
  <c r="DF149" i="3"/>
  <c r="DJ149" i="3" s="1"/>
  <c r="DI149" i="3"/>
  <c r="DH65" i="3"/>
  <c r="DF65" i="3"/>
  <c r="DJ65" i="3" s="1"/>
  <c r="DG65" i="3"/>
  <c r="DI65" i="3"/>
  <c r="DH89" i="3"/>
  <c r="DG89" i="3"/>
  <c r="DJ89" i="3" s="1"/>
  <c r="DI89" i="3"/>
  <c r="DF89" i="3"/>
  <c r="DH55" i="3"/>
  <c r="DF55" i="3"/>
  <c r="DG55" i="3"/>
  <c r="DJ55" i="3" s="1"/>
  <c r="DI55" i="3"/>
  <c r="DH220" i="3"/>
  <c r="DI220" i="3"/>
  <c r="DG220" i="3"/>
  <c r="DF220" i="3"/>
  <c r="DJ220" i="3" s="1"/>
  <c r="DH121" i="3"/>
  <c r="DF121" i="3"/>
  <c r="DJ121" i="3" s="1"/>
  <c r="DG121" i="3"/>
  <c r="DI121" i="3"/>
  <c r="DF144" i="3"/>
  <c r="DJ144" i="3" s="1"/>
  <c r="DH144" i="3"/>
  <c r="DI144" i="3"/>
  <c r="DG144" i="3"/>
  <c r="DH204" i="3"/>
  <c r="DF204" i="3"/>
  <c r="DJ204" i="3" s="1"/>
  <c r="DG204" i="3"/>
  <c r="DI204" i="3"/>
  <c r="DI4" i="3"/>
  <c r="DJ4" i="3" s="1"/>
  <c r="DG4" i="3"/>
  <c r="DH4" i="3"/>
  <c r="DF4" i="3"/>
  <c r="DH189" i="3"/>
  <c r="DF189" i="3"/>
  <c r="DG189" i="3"/>
  <c r="DI189" i="3"/>
  <c r="DJ189" i="3" s="1"/>
  <c r="DH164" i="3"/>
  <c r="DF164" i="3"/>
  <c r="DG164" i="3"/>
  <c r="DI164" i="3"/>
  <c r="DJ164" i="3" s="1"/>
  <c r="DI282" i="3"/>
  <c r="DJ282" i="3" s="1"/>
  <c r="DG282" i="3"/>
  <c r="DH282" i="3"/>
  <c r="DF282" i="3"/>
  <c r="DI264" i="3"/>
  <c r="DF264" i="3"/>
  <c r="DJ264" i="3" s="1"/>
  <c r="DG264" i="3"/>
  <c r="DH264" i="3"/>
  <c r="DH69" i="3"/>
  <c r="DI69" i="3"/>
  <c r="DJ69" i="3" s="1"/>
  <c r="DF69" i="3"/>
  <c r="DG69" i="3"/>
  <c r="DF244" i="3"/>
  <c r="DG244" i="3"/>
  <c r="DH244" i="3"/>
  <c r="DI244" i="3"/>
  <c r="DJ244" i="3" s="1"/>
  <c r="DI259" i="3"/>
  <c r="DG259" i="3"/>
  <c r="DJ259" i="3" s="1"/>
  <c r="DH259" i="3"/>
  <c r="DF259" i="3"/>
  <c r="DH362" i="3"/>
  <c r="DI362" i="3"/>
  <c r="DF362" i="3"/>
  <c r="DG362" i="3"/>
  <c r="DJ362" i="3" s="1"/>
  <c r="DI290" i="3"/>
  <c r="DJ290" i="3" s="1"/>
  <c r="DH290" i="3"/>
  <c r="DF290" i="3"/>
  <c r="DG290" i="3"/>
  <c r="DF323" i="3"/>
  <c r="DG323" i="3"/>
  <c r="DH323" i="3"/>
  <c r="DI323" i="3"/>
  <c r="DJ323" i="3" s="1"/>
  <c r="DH364" i="3"/>
  <c r="DF364" i="3"/>
  <c r="DJ364" i="3" s="1"/>
  <c r="DG364" i="3"/>
  <c r="DI364" i="3"/>
  <c r="GM40" i="1"/>
  <c r="GN40" i="1"/>
  <c r="DG109" i="3"/>
  <c r="DF109" i="3"/>
  <c r="DH109" i="3"/>
  <c r="DI109" i="3"/>
  <c r="DJ109" i="3" s="1"/>
  <c r="DI50" i="3"/>
  <c r="DH50" i="3"/>
  <c r="DG50" i="3"/>
  <c r="DF50" i="3"/>
  <c r="DJ50" i="3" s="1"/>
  <c r="DF40" i="3"/>
  <c r="DJ40" i="3" s="1"/>
  <c r="DI40" i="3"/>
  <c r="DG40" i="3"/>
  <c r="DH40" i="3"/>
  <c r="DF296" i="3"/>
  <c r="DJ296" i="3" s="1"/>
  <c r="DG296" i="3"/>
  <c r="DH296" i="3"/>
  <c r="DI296" i="3"/>
  <c r="DF11" i="3"/>
  <c r="DJ11" i="3" s="1"/>
  <c r="DG11" i="3"/>
  <c r="DH11" i="3"/>
  <c r="DI11" i="3"/>
  <c r="CP39" i="1"/>
  <c r="O39" i="1" s="1"/>
  <c r="DI280" i="3"/>
  <c r="DF280" i="3"/>
  <c r="DJ280" i="3" s="1"/>
  <c r="DG280" i="3"/>
  <c r="DH280" i="3"/>
  <c r="DI251" i="3"/>
  <c r="DF251" i="3"/>
  <c r="DG251" i="3"/>
  <c r="DJ251" i="3" s="1"/>
  <c r="DH251" i="3"/>
  <c r="DF19" i="3"/>
  <c r="DJ19" i="3" s="1"/>
  <c r="DG19" i="3"/>
  <c r="DH19" i="3"/>
  <c r="DI19" i="3"/>
  <c r="GX73" i="1"/>
  <c r="DI253" i="3"/>
  <c r="DG253" i="3"/>
  <c r="DF253" i="3"/>
  <c r="DJ253" i="3" s="1"/>
  <c r="DH253" i="3"/>
  <c r="DH295" i="3"/>
  <c r="DI295" i="3"/>
  <c r="DG295" i="3"/>
  <c r="DF295" i="3"/>
  <c r="DJ295" i="3" s="1"/>
  <c r="DG96" i="3"/>
  <c r="DI96" i="3"/>
  <c r="DF96" i="3"/>
  <c r="DJ96" i="3" s="1"/>
  <c r="DH96" i="3"/>
  <c r="GN62" i="1"/>
  <c r="GM62" i="1"/>
  <c r="T73" i="1"/>
  <c r="CY40" i="1"/>
  <c r="X40" i="1" s="1"/>
  <c r="DF126" i="3"/>
  <c r="DJ126" i="3" s="1"/>
  <c r="DG126" i="3"/>
  <c r="DH126" i="3"/>
  <c r="DI126" i="3"/>
  <c r="DF182" i="3"/>
  <c r="DG182" i="3"/>
  <c r="DJ182" i="3" s="1"/>
  <c r="DH182" i="3"/>
  <c r="DI182" i="3"/>
  <c r="DH195" i="3"/>
  <c r="DI195" i="3"/>
  <c r="DJ195" i="3" s="1"/>
  <c r="DG195" i="3"/>
  <c r="DF195" i="3"/>
  <c r="DI229" i="3"/>
  <c r="DF229" i="3"/>
  <c r="DJ229" i="3" s="1"/>
  <c r="DG229" i="3"/>
  <c r="DH229" i="3"/>
  <c r="DG233" i="3"/>
  <c r="DF233" i="3"/>
  <c r="DH233" i="3"/>
  <c r="DI233" i="3"/>
  <c r="DJ233" i="3" s="1"/>
  <c r="DI262" i="3"/>
  <c r="DF262" i="3"/>
  <c r="DJ262" i="3" s="1"/>
  <c r="DG262" i="3"/>
  <c r="DH262" i="3"/>
  <c r="GM82" i="1"/>
  <c r="GN82" i="1"/>
  <c r="CY133" i="1"/>
  <c r="X133" i="1" s="1"/>
  <c r="CZ133" i="1"/>
  <c r="Y133" i="1" s="1"/>
  <c r="DH218" i="3"/>
  <c r="DI218" i="3"/>
  <c r="DG218" i="3"/>
  <c r="DJ218" i="3" s="1"/>
  <c r="DF218" i="3"/>
  <c r="DI304" i="3"/>
  <c r="DF304" i="3"/>
  <c r="DJ304" i="3" s="1"/>
  <c r="DG304" i="3"/>
  <c r="DH304" i="3"/>
  <c r="GM127" i="1"/>
  <c r="GN127" i="1"/>
  <c r="P66" i="1"/>
  <c r="DF175" i="3"/>
  <c r="DJ175" i="3" s="1"/>
  <c r="DI175" i="3"/>
  <c r="DH175" i="3"/>
  <c r="DG175" i="3"/>
  <c r="GX71" i="1"/>
  <c r="U135" i="1"/>
  <c r="GN155" i="1"/>
  <c r="GM155" i="1"/>
  <c r="U142" i="1"/>
  <c r="GO169" i="1"/>
  <c r="CC209" i="1" s="1"/>
  <c r="GM169" i="1"/>
  <c r="DG353" i="3"/>
  <c r="DI353" i="3"/>
  <c r="DF353" i="3"/>
  <c r="DJ353" i="3" s="1"/>
  <c r="DH353" i="3"/>
  <c r="R131" i="1"/>
  <c r="P150" i="1"/>
  <c r="CP150" i="1" s="1"/>
  <c r="O150" i="1" s="1"/>
  <c r="GX142" i="1"/>
  <c r="T131" i="1"/>
  <c r="GN178" i="1"/>
  <c r="GM178" i="1"/>
  <c r="CZ162" i="1"/>
  <c r="Y162" i="1" s="1"/>
  <c r="GM162" i="1" s="1"/>
  <c r="DF329" i="3"/>
  <c r="DJ329" i="3" s="1"/>
  <c r="DG329" i="3"/>
  <c r="DH329" i="3"/>
  <c r="DI329" i="3"/>
  <c r="V135" i="1"/>
  <c r="V150" i="1"/>
  <c r="GN180" i="1"/>
  <c r="GM207" i="1"/>
  <c r="GM197" i="1"/>
  <c r="GN206" i="1"/>
  <c r="GM86" i="1"/>
  <c r="GN86" i="1"/>
  <c r="DG147" i="3"/>
  <c r="DJ147" i="3" s="1"/>
  <c r="DF147" i="3"/>
  <c r="DH147" i="3"/>
  <c r="DI147" i="3"/>
  <c r="CY87" i="1"/>
  <c r="X87" i="1" s="1"/>
  <c r="CZ87" i="1"/>
  <c r="Y87" i="1" s="1"/>
  <c r="DF122" i="3"/>
  <c r="DG122" i="3"/>
  <c r="DH122" i="3"/>
  <c r="DI122" i="3"/>
  <c r="DJ122" i="3" s="1"/>
  <c r="DG186" i="3"/>
  <c r="DF186" i="3"/>
  <c r="DJ186" i="3" s="1"/>
  <c r="DH186" i="3"/>
  <c r="DI186" i="3"/>
  <c r="DF278" i="3"/>
  <c r="DJ278" i="3" s="1"/>
  <c r="DH278" i="3"/>
  <c r="DI278" i="3"/>
  <c r="DG278" i="3"/>
  <c r="DG163" i="3"/>
  <c r="DF163" i="3"/>
  <c r="DJ163" i="3" s="1"/>
  <c r="DH163" i="3"/>
  <c r="DI163" i="3"/>
  <c r="GN132" i="1"/>
  <c r="GM132" i="1"/>
  <c r="DI235" i="3"/>
  <c r="DH235" i="3"/>
  <c r="DF235" i="3"/>
  <c r="DG235" i="3"/>
  <c r="DJ235" i="3" s="1"/>
  <c r="R73" i="1"/>
  <c r="CY85" i="1"/>
  <c r="X85" i="1" s="1"/>
  <c r="GM85" i="1" s="1"/>
  <c r="CZ85" i="1"/>
  <c r="Y85" i="1" s="1"/>
  <c r="CZ139" i="1"/>
  <c r="Y139" i="1" s="1"/>
  <c r="CY139" i="1"/>
  <c r="X139" i="1" s="1"/>
  <c r="GM139" i="1" s="1"/>
  <c r="DI216" i="3"/>
  <c r="DH216" i="3"/>
  <c r="DF216" i="3"/>
  <c r="DG216" i="3"/>
  <c r="DJ216" i="3" s="1"/>
  <c r="DH303" i="3"/>
  <c r="DI303" i="3"/>
  <c r="DG303" i="3"/>
  <c r="DF303" i="3"/>
  <c r="DJ303" i="3" s="1"/>
  <c r="R66" i="1"/>
  <c r="CZ83" i="1"/>
  <c r="Y83" i="1" s="1"/>
  <c r="GO83" i="1" s="1"/>
  <c r="CP131" i="1"/>
  <c r="O131" i="1" s="1"/>
  <c r="GM88" i="1"/>
  <c r="GN88" i="1"/>
  <c r="W73" i="1"/>
  <c r="GM137" i="1"/>
  <c r="GN137" i="1"/>
  <c r="GN161" i="1"/>
  <c r="CP152" i="1"/>
  <c r="O152" i="1" s="1"/>
  <c r="GO77" i="1"/>
  <c r="GX150" i="1"/>
  <c r="DF371" i="3"/>
  <c r="DJ371" i="3" s="1"/>
  <c r="DG371" i="3"/>
  <c r="DH371" i="3"/>
  <c r="DI371" i="3"/>
  <c r="R135" i="1"/>
  <c r="F256" i="1"/>
  <c r="AQ241" i="1"/>
  <c r="DI325" i="3"/>
  <c r="DF325" i="3"/>
  <c r="DG325" i="3"/>
  <c r="DJ325" i="3" s="1"/>
  <c r="DH325" i="3"/>
  <c r="GO179" i="1"/>
  <c r="GM179" i="1"/>
  <c r="GN196" i="1"/>
  <c r="AW246" i="1"/>
  <c r="CF241" i="1"/>
  <c r="S241" i="1"/>
  <c r="F261" i="1"/>
  <c r="AU122" i="1"/>
  <c r="F228" i="1"/>
  <c r="AQ122" i="1"/>
  <c r="F219" i="1"/>
  <c r="DH277" i="3"/>
  <c r="DI277" i="3"/>
  <c r="DF277" i="3"/>
  <c r="DG277" i="3"/>
  <c r="DJ277" i="3" s="1"/>
  <c r="DG61" i="3"/>
  <c r="DJ61" i="3" s="1"/>
  <c r="DF61" i="3"/>
  <c r="DH61" i="3"/>
  <c r="DI61" i="3"/>
  <c r="DG46" i="3"/>
  <c r="DH46" i="3"/>
  <c r="DF46" i="3"/>
  <c r="DI46" i="3"/>
  <c r="DJ46" i="3" s="1"/>
  <c r="DF77" i="3"/>
  <c r="DG77" i="3"/>
  <c r="DJ77" i="3" s="1"/>
  <c r="DH77" i="3"/>
  <c r="DI77" i="3"/>
  <c r="DG148" i="3"/>
  <c r="DJ148" i="3" s="1"/>
  <c r="DI148" i="3"/>
  <c r="DH148" i="3"/>
  <c r="DF148" i="3"/>
  <c r="BB26" i="1"/>
  <c r="F103" i="1"/>
  <c r="BB276" i="1"/>
  <c r="DG127" i="3"/>
  <c r="DH127" i="3"/>
  <c r="DI127" i="3"/>
  <c r="DF127" i="3"/>
  <c r="DJ127" i="3" s="1"/>
  <c r="DI184" i="3"/>
  <c r="DG184" i="3"/>
  <c r="DH184" i="3"/>
  <c r="DF184" i="3"/>
  <c r="DJ184" i="3" s="1"/>
  <c r="DI161" i="3"/>
  <c r="DJ161" i="3" s="1"/>
  <c r="DF161" i="3"/>
  <c r="DG161" i="3"/>
  <c r="DH161" i="3"/>
  <c r="CY132" i="1"/>
  <c r="X132" i="1" s="1"/>
  <c r="CZ132" i="1"/>
  <c r="Y132" i="1" s="1"/>
  <c r="DI237" i="3"/>
  <c r="DG237" i="3"/>
  <c r="DF237" i="3"/>
  <c r="DJ237" i="3" s="1"/>
  <c r="DH237" i="3"/>
  <c r="GM74" i="1"/>
  <c r="GN74" i="1"/>
  <c r="DI137" i="3"/>
  <c r="DJ137" i="3" s="1"/>
  <c r="DF137" i="3"/>
  <c r="DG137" i="3"/>
  <c r="DH137" i="3"/>
  <c r="DF214" i="3"/>
  <c r="DI214" i="3"/>
  <c r="DJ214" i="3" s="1"/>
  <c r="DH214" i="3"/>
  <c r="DG214" i="3"/>
  <c r="DF312" i="3"/>
  <c r="DJ312" i="3" s="1"/>
  <c r="DG312" i="3"/>
  <c r="DH312" i="3"/>
  <c r="DI312" i="3"/>
  <c r="GX66" i="1"/>
  <c r="I147" i="1"/>
  <c r="P147" i="1" s="1"/>
  <c r="K147" i="1"/>
  <c r="T144" i="1"/>
  <c r="W144" i="1"/>
  <c r="GN149" i="1"/>
  <c r="GM149" i="1"/>
  <c r="S142" i="1"/>
  <c r="CZ65" i="1"/>
  <c r="Y65" i="1" s="1"/>
  <c r="GN65" i="1" s="1"/>
  <c r="CI26" i="1"/>
  <c r="AZ90" i="1"/>
  <c r="DG369" i="3"/>
  <c r="DJ369" i="3" s="1"/>
  <c r="DF369" i="3"/>
  <c r="DH369" i="3"/>
  <c r="DI369" i="3"/>
  <c r="GM151" i="1"/>
  <c r="GN151" i="1"/>
  <c r="CZ138" i="1"/>
  <c r="Y138" i="1" s="1"/>
  <c r="GN138" i="1" s="1"/>
  <c r="CY163" i="1"/>
  <c r="X163" i="1" s="1"/>
  <c r="GN184" i="1"/>
  <c r="GM184" i="1"/>
  <c r="DI331" i="3"/>
  <c r="DF331" i="3"/>
  <c r="DJ331" i="3" s="1"/>
  <c r="DG331" i="3"/>
  <c r="DH331" i="3"/>
  <c r="AY246" i="1"/>
  <c r="CH241" i="1"/>
  <c r="V241" i="1"/>
  <c r="F269" i="1"/>
  <c r="F273" i="1"/>
  <c r="Y241" i="1"/>
  <c r="CM241" i="1"/>
  <c r="BD246" i="1"/>
  <c r="GO175" i="1"/>
  <c r="F265" i="1"/>
  <c r="AU241" i="1"/>
  <c r="GN176" i="1"/>
  <c r="GM193" i="1"/>
  <c r="GN202" i="1"/>
  <c r="DF56" i="3"/>
  <c r="DJ56" i="3" s="1"/>
  <c r="DG56" i="3"/>
  <c r="DH56" i="3"/>
  <c r="DI56" i="3"/>
  <c r="DH112" i="3"/>
  <c r="DF112" i="3"/>
  <c r="DG112" i="3"/>
  <c r="DI112" i="3"/>
  <c r="DJ112" i="3" s="1"/>
  <c r="DH285" i="3"/>
  <c r="DI285" i="3"/>
  <c r="DF285" i="3"/>
  <c r="DJ285" i="3" s="1"/>
  <c r="DG285" i="3"/>
  <c r="DF302" i="3"/>
  <c r="DG302" i="3"/>
  <c r="DJ302" i="3" s="1"/>
  <c r="DH302" i="3"/>
  <c r="DI302" i="3"/>
  <c r="DI92" i="3"/>
  <c r="DG92" i="3"/>
  <c r="DF92" i="3"/>
  <c r="DJ92" i="3" s="1"/>
  <c r="DH92" i="3"/>
  <c r="DH17" i="3"/>
  <c r="DI17" i="3"/>
  <c r="DJ17" i="3" s="1"/>
  <c r="DF17" i="3"/>
  <c r="DG17" i="3"/>
  <c r="DH174" i="3"/>
  <c r="DG174" i="3"/>
  <c r="DJ174" i="3" s="1"/>
  <c r="DF174" i="3"/>
  <c r="DI174" i="3"/>
  <c r="DF227" i="3"/>
  <c r="DG227" i="3"/>
  <c r="DJ227" i="3" s="1"/>
  <c r="DH227" i="3"/>
  <c r="DI227" i="3"/>
  <c r="CZ47" i="1"/>
  <c r="Y47" i="1" s="1"/>
  <c r="CY47" i="1"/>
  <c r="X47" i="1" s="1"/>
  <c r="GM47" i="1" s="1"/>
  <c r="DF294" i="3"/>
  <c r="DJ294" i="3" s="1"/>
  <c r="DI294" i="3"/>
  <c r="DG294" i="3"/>
  <c r="DH294" i="3"/>
  <c r="DI103" i="3"/>
  <c r="DJ103" i="3" s="1"/>
  <c r="DG103" i="3"/>
  <c r="DF103" i="3"/>
  <c r="DH103" i="3"/>
  <c r="DH128" i="3"/>
  <c r="DF128" i="3"/>
  <c r="DJ128" i="3" s="1"/>
  <c r="DG128" i="3"/>
  <c r="DI128" i="3"/>
  <c r="DF132" i="3"/>
  <c r="DG132" i="3"/>
  <c r="DJ132" i="3" s="1"/>
  <c r="DH132" i="3"/>
  <c r="DI132" i="3"/>
  <c r="DG14" i="3"/>
  <c r="DJ14" i="3" s="1"/>
  <c r="DH14" i="3"/>
  <c r="DF14" i="3"/>
  <c r="DI14" i="3"/>
  <c r="DH370" i="3"/>
  <c r="DF370" i="3"/>
  <c r="DG370" i="3"/>
  <c r="DJ370" i="3" s="1"/>
  <c r="DI370" i="3"/>
  <c r="DF352" i="3"/>
  <c r="DJ352" i="3" s="1"/>
  <c r="DI352" i="3"/>
  <c r="DH352" i="3"/>
  <c r="DG352" i="3"/>
  <c r="DI357" i="3"/>
  <c r="DH357" i="3"/>
  <c r="DF357" i="3"/>
  <c r="DJ357" i="3" s="1"/>
  <c r="DG357" i="3"/>
  <c r="GM46" i="1"/>
  <c r="GN46" i="1"/>
  <c r="V45" i="1"/>
  <c r="U68" i="1"/>
  <c r="DG239" i="3"/>
  <c r="DF239" i="3"/>
  <c r="DJ239" i="3" s="1"/>
  <c r="DH239" i="3"/>
  <c r="DI239" i="3"/>
  <c r="DI141" i="3"/>
  <c r="DG141" i="3"/>
  <c r="DF141" i="3"/>
  <c r="DJ141" i="3" s="1"/>
  <c r="DH141" i="3"/>
  <c r="T150" i="1"/>
  <c r="Q150" i="1"/>
  <c r="R150" i="1"/>
  <c r="CY150" i="1" s="1"/>
  <c r="X150" i="1" s="1"/>
  <c r="GM159" i="1"/>
  <c r="GN159" i="1"/>
  <c r="P71" i="1"/>
  <c r="GM84" i="1"/>
  <c r="GN84" i="1"/>
  <c r="R148" i="1"/>
  <c r="CZ148" i="1" s="1"/>
  <c r="Y148" i="1" s="1"/>
  <c r="V148" i="1"/>
  <c r="W148" i="1"/>
  <c r="P148" i="1"/>
  <c r="Q148" i="1"/>
  <c r="AQ26" i="1"/>
  <c r="F100" i="1"/>
  <c r="AQ276" i="1"/>
  <c r="V144" i="1"/>
  <c r="GM51" i="1"/>
  <c r="DI367" i="3"/>
  <c r="DJ367" i="3" s="1"/>
  <c r="DG367" i="3"/>
  <c r="DH367" i="3"/>
  <c r="DF367" i="3"/>
  <c r="P135" i="1"/>
  <c r="CZ157" i="1"/>
  <c r="Y157" i="1" s="1"/>
  <c r="CY157" i="1"/>
  <c r="X157" i="1" s="1"/>
  <c r="GM157" i="1" s="1"/>
  <c r="GM164" i="1"/>
  <c r="GN164" i="1"/>
  <c r="CP126" i="1"/>
  <c r="O126" i="1" s="1"/>
  <c r="W135" i="1"/>
  <c r="GM189" i="1"/>
  <c r="GO189" i="1"/>
  <c r="DH327" i="3"/>
  <c r="DI327" i="3"/>
  <c r="DG327" i="3"/>
  <c r="DJ327" i="3" s="1"/>
  <c r="DF327" i="3"/>
  <c r="P142" i="1"/>
  <c r="CP142" i="1" s="1"/>
  <c r="O142" i="1" s="1"/>
  <c r="S152" i="1"/>
  <c r="CG122" i="1"/>
  <c r="AX209" i="1"/>
  <c r="F266" i="1"/>
  <c r="BA241" i="1"/>
  <c r="F255" i="1"/>
  <c r="AP241" i="1"/>
  <c r="GN198" i="1"/>
  <c r="DH21" i="3"/>
  <c r="DF21" i="3"/>
  <c r="DG21" i="3"/>
  <c r="DI21" i="3"/>
  <c r="DJ21" i="3" s="1"/>
  <c r="DF106" i="3"/>
  <c r="DH106" i="3"/>
  <c r="DI106" i="3"/>
  <c r="DG106" i="3"/>
  <c r="DJ106" i="3" s="1"/>
  <c r="DH143" i="3"/>
  <c r="DF143" i="3"/>
  <c r="DJ143" i="3" s="1"/>
  <c r="DG143" i="3"/>
  <c r="DI143" i="3"/>
  <c r="DF222" i="3"/>
  <c r="DJ222" i="3" s="1"/>
  <c r="DH222" i="3"/>
  <c r="DI222" i="3"/>
  <c r="DG222" i="3"/>
  <c r="DH33" i="3"/>
  <c r="DI33" i="3"/>
  <c r="DF33" i="3"/>
  <c r="DG33" i="3"/>
  <c r="DJ33" i="3" s="1"/>
  <c r="DI66" i="3"/>
  <c r="DF66" i="3"/>
  <c r="DJ66" i="3" s="1"/>
  <c r="DG66" i="3"/>
  <c r="DH66" i="3"/>
  <c r="DH63" i="3"/>
  <c r="DF63" i="3"/>
  <c r="DJ63" i="3" s="1"/>
  <c r="DI63" i="3"/>
  <c r="DG63" i="3"/>
  <c r="DH104" i="3"/>
  <c r="DF104" i="3"/>
  <c r="DG104" i="3"/>
  <c r="DI104" i="3"/>
  <c r="DJ104" i="3" s="1"/>
  <c r="DG134" i="3"/>
  <c r="DH134" i="3"/>
  <c r="DI134" i="3"/>
  <c r="DF134" i="3"/>
  <c r="DJ134" i="3" s="1"/>
  <c r="DH240" i="3"/>
  <c r="DI240" i="3"/>
  <c r="DF240" i="3"/>
  <c r="DJ240" i="3" s="1"/>
  <c r="DG240" i="3"/>
  <c r="DI314" i="3"/>
  <c r="DJ314" i="3" s="1"/>
  <c r="DH314" i="3"/>
  <c r="DF314" i="3"/>
  <c r="DG314" i="3"/>
  <c r="DG110" i="3"/>
  <c r="DI110" i="3"/>
  <c r="DF110" i="3"/>
  <c r="DJ110" i="3" s="1"/>
  <c r="DH110" i="3"/>
  <c r="DF273" i="3"/>
  <c r="DJ273" i="3" s="1"/>
  <c r="DI273" i="3"/>
  <c r="DG273" i="3"/>
  <c r="DH273" i="3"/>
  <c r="DF320" i="3"/>
  <c r="DJ320" i="3" s="1"/>
  <c r="DG320" i="3"/>
  <c r="DH320" i="3"/>
  <c r="DI320" i="3"/>
  <c r="DF310" i="3"/>
  <c r="DJ310" i="3" s="1"/>
  <c r="DG310" i="3"/>
  <c r="DH310" i="3"/>
  <c r="DI310" i="3"/>
  <c r="GN61" i="1"/>
  <c r="GM61" i="1"/>
  <c r="DF252" i="3"/>
  <c r="DJ252" i="3" s="1"/>
  <c r="DG252" i="3"/>
  <c r="DH252" i="3"/>
  <c r="DI252" i="3"/>
  <c r="GM60" i="1"/>
  <c r="GN60" i="1"/>
  <c r="DH9" i="3"/>
  <c r="DI9" i="3"/>
  <c r="DF9" i="3"/>
  <c r="DG9" i="3"/>
  <c r="DJ9" i="3" s="1"/>
  <c r="DH120" i="3"/>
  <c r="DG120" i="3"/>
  <c r="DI120" i="3"/>
  <c r="DF120" i="3"/>
  <c r="DJ120" i="3" s="1"/>
  <c r="DF83" i="3"/>
  <c r="DG83" i="3"/>
  <c r="DJ83" i="3" s="1"/>
  <c r="DH83" i="3"/>
  <c r="DI83" i="3"/>
  <c r="DI200" i="3"/>
  <c r="DJ200" i="3" s="1"/>
  <c r="DH200" i="3"/>
  <c r="DG200" i="3"/>
  <c r="DF200" i="3"/>
  <c r="DI298" i="3"/>
  <c r="DH298" i="3"/>
  <c r="DF298" i="3"/>
  <c r="DJ298" i="3" s="1"/>
  <c r="DG298" i="3"/>
  <c r="DI269" i="3"/>
  <c r="DF269" i="3"/>
  <c r="DG269" i="3"/>
  <c r="DJ269" i="3" s="1"/>
  <c r="DH269" i="3"/>
  <c r="DF35" i="3"/>
  <c r="DJ35" i="3" s="1"/>
  <c r="DG35" i="3"/>
  <c r="DH35" i="3"/>
  <c r="DI35" i="3"/>
  <c r="DF350" i="3"/>
  <c r="DH350" i="3"/>
  <c r="DI350" i="3"/>
  <c r="DG350" i="3"/>
  <c r="DJ350" i="3" s="1"/>
  <c r="CY79" i="1"/>
  <c r="X79" i="1" s="1"/>
  <c r="GM79" i="1" s="1"/>
  <c r="CZ79" i="1"/>
  <c r="Y79" i="1" s="1"/>
  <c r="DF167" i="3"/>
  <c r="DJ167" i="3" s="1"/>
  <c r="DG167" i="3"/>
  <c r="DH167" i="3"/>
  <c r="DI167" i="3"/>
  <c r="DF267" i="3"/>
  <c r="DG267" i="3"/>
  <c r="DH267" i="3"/>
  <c r="DI267" i="3"/>
  <c r="DJ267" i="3" s="1"/>
  <c r="DF318" i="3"/>
  <c r="DJ318" i="3" s="1"/>
  <c r="DH318" i="3"/>
  <c r="DI318" i="3"/>
  <c r="DG318" i="3"/>
  <c r="GN31" i="1"/>
  <c r="DH279" i="3"/>
  <c r="DI279" i="3"/>
  <c r="DF279" i="3"/>
  <c r="DJ279" i="3" s="1"/>
  <c r="DG279" i="3"/>
  <c r="DH97" i="3"/>
  <c r="DF97" i="3"/>
  <c r="DJ97" i="3" s="1"/>
  <c r="DG97" i="3"/>
  <c r="DI97" i="3"/>
  <c r="DF31" i="3"/>
  <c r="DH31" i="3"/>
  <c r="DI31" i="3"/>
  <c r="DJ31" i="3" s="1"/>
  <c r="DG31" i="3"/>
  <c r="DH13" i="3"/>
  <c r="DF13" i="3"/>
  <c r="DG13" i="3"/>
  <c r="DI13" i="3"/>
  <c r="DJ13" i="3" s="1"/>
  <c r="DH71" i="3"/>
  <c r="DF71" i="3"/>
  <c r="DG71" i="3"/>
  <c r="DJ71" i="3" s="1"/>
  <c r="DI71" i="3"/>
  <c r="DF7" i="3"/>
  <c r="DH7" i="3"/>
  <c r="DI7" i="3"/>
  <c r="DJ7" i="3" s="1"/>
  <c r="DG7" i="3"/>
  <c r="DF75" i="3"/>
  <c r="DI75" i="3"/>
  <c r="DJ75" i="3" s="1"/>
  <c r="DG75" i="3"/>
  <c r="DH75" i="3"/>
  <c r="DG111" i="3"/>
  <c r="DH111" i="3"/>
  <c r="DI111" i="3"/>
  <c r="DF111" i="3"/>
  <c r="DJ111" i="3" s="1"/>
  <c r="DG157" i="3"/>
  <c r="DH157" i="3"/>
  <c r="DI157" i="3"/>
  <c r="DJ157" i="3" s="1"/>
  <c r="DF157" i="3"/>
  <c r="DH119" i="3"/>
  <c r="DF119" i="3"/>
  <c r="DJ119" i="3" s="1"/>
  <c r="DG119" i="3"/>
  <c r="DI119" i="3"/>
  <c r="DI138" i="3"/>
  <c r="DF138" i="3"/>
  <c r="DG138" i="3"/>
  <c r="DJ138" i="3" s="1"/>
  <c r="DH138" i="3"/>
  <c r="DH248" i="3"/>
  <c r="DF248" i="3"/>
  <c r="DG248" i="3"/>
  <c r="DI248" i="3"/>
  <c r="DJ248" i="3" s="1"/>
  <c r="DG226" i="3"/>
  <c r="DJ226" i="3" s="1"/>
  <c r="DH226" i="3"/>
  <c r="DF226" i="3"/>
  <c r="DI226" i="3"/>
  <c r="DI76" i="3"/>
  <c r="DF76" i="3"/>
  <c r="DG76" i="3"/>
  <c r="DJ76" i="3" s="1"/>
  <c r="DH76" i="3"/>
  <c r="DG308" i="3"/>
  <c r="DH308" i="3"/>
  <c r="DF308" i="3"/>
  <c r="DI308" i="3"/>
  <c r="DJ308" i="3" s="1"/>
  <c r="DI322" i="3"/>
  <c r="DH322" i="3"/>
  <c r="DF322" i="3"/>
  <c r="DJ322" i="3" s="1"/>
  <c r="DG322" i="3"/>
  <c r="DI223" i="3"/>
  <c r="DF223" i="3"/>
  <c r="DJ223" i="3" s="1"/>
  <c r="DG223" i="3"/>
  <c r="DH223" i="3"/>
  <c r="DI257" i="3"/>
  <c r="DJ257" i="3" s="1"/>
  <c r="DF257" i="3"/>
  <c r="DG257" i="3"/>
  <c r="DH257" i="3"/>
  <c r="GX43" i="1"/>
  <c r="CJ90" i="1" s="1"/>
  <c r="V43" i="1"/>
  <c r="AI90" i="1" s="1"/>
  <c r="DH283" i="3"/>
  <c r="DI283" i="3"/>
  <c r="DF283" i="3"/>
  <c r="DG283" i="3"/>
  <c r="DJ283" i="3" s="1"/>
  <c r="DI365" i="3"/>
  <c r="DF365" i="3"/>
  <c r="DJ365" i="3" s="1"/>
  <c r="DG365" i="3"/>
  <c r="DH365" i="3"/>
  <c r="V49" i="1"/>
  <c r="Q49" i="1"/>
  <c r="CP49" i="1" s="1"/>
  <c r="O49" i="1" s="1"/>
  <c r="T49" i="1"/>
  <c r="S52" i="1"/>
  <c r="R52" i="1"/>
  <c r="Q52" i="1"/>
  <c r="DG34" i="3"/>
  <c r="DJ34" i="3" s="1"/>
  <c r="DI34" i="3"/>
  <c r="DF34" i="3"/>
  <c r="DH34" i="3"/>
  <c r="P43" i="1"/>
  <c r="DF3" i="3"/>
  <c r="DG3" i="3"/>
  <c r="DJ3" i="3" s="1"/>
  <c r="DI3" i="3"/>
  <c r="DH3" i="3"/>
  <c r="DF286" i="3"/>
  <c r="DJ286" i="3" s="1"/>
  <c r="DG286" i="3"/>
  <c r="DH286" i="3"/>
  <c r="DI286" i="3"/>
  <c r="DF27" i="3"/>
  <c r="DG27" i="3"/>
  <c r="DI27" i="3"/>
  <c r="DJ27" i="3" s="1"/>
  <c r="DH27" i="3"/>
  <c r="DF299" i="3"/>
  <c r="DG299" i="3"/>
  <c r="DH299" i="3"/>
  <c r="DI299" i="3"/>
  <c r="DJ299" i="3" s="1"/>
  <c r="DF98" i="3"/>
  <c r="DH98" i="3"/>
  <c r="DG98" i="3"/>
  <c r="DI98" i="3"/>
  <c r="DJ98" i="3" s="1"/>
  <c r="V52" i="1"/>
  <c r="DF107" i="3"/>
  <c r="DJ107" i="3" s="1"/>
  <c r="DI107" i="3"/>
  <c r="DG107" i="3"/>
  <c r="DH107" i="3"/>
  <c r="DF165" i="3"/>
  <c r="DG165" i="3"/>
  <c r="DI165" i="3"/>
  <c r="DJ165" i="3" s="1"/>
  <c r="DH165" i="3"/>
  <c r="DG271" i="3"/>
  <c r="DF271" i="3"/>
  <c r="DJ271" i="3" s="1"/>
  <c r="DH271" i="3"/>
  <c r="DI271" i="3"/>
  <c r="DG315" i="3"/>
  <c r="DJ315" i="3" s="1"/>
  <c r="DH315" i="3"/>
  <c r="DI315" i="3"/>
  <c r="DF315" i="3"/>
  <c r="Q67" i="1"/>
  <c r="S67" i="1"/>
  <c r="CY70" i="1"/>
  <c r="X70" i="1" s="1"/>
  <c r="CZ70" i="1"/>
  <c r="Y70" i="1" s="1"/>
  <c r="DF114" i="3"/>
  <c r="DG114" i="3"/>
  <c r="DJ114" i="3" s="1"/>
  <c r="DH114" i="3"/>
  <c r="DI114" i="3"/>
  <c r="DI135" i="3"/>
  <c r="DF135" i="3"/>
  <c r="DJ135" i="3" s="1"/>
  <c r="DG135" i="3"/>
  <c r="DH135" i="3"/>
  <c r="DI123" i="3"/>
  <c r="DJ123" i="3" s="1"/>
  <c r="DG123" i="3"/>
  <c r="DF123" i="3"/>
  <c r="DH123" i="3"/>
  <c r="DI183" i="3"/>
  <c r="DF183" i="3"/>
  <c r="DG183" i="3"/>
  <c r="DJ183" i="3" s="1"/>
  <c r="DH183" i="3"/>
  <c r="S43" i="1"/>
  <c r="DH311" i="3"/>
  <c r="DI311" i="3"/>
  <c r="DG311" i="3"/>
  <c r="DF311" i="3"/>
  <c r="DJ311" i="3" s="1"/>
  <c r="DF15" i="3"/>
  <c r="DJ15" i="3" s="1"/>
  <c r="DH15" i="3"/>
  <c r="DI15" i="3"/>
  <c r="DG15" i="3"/>
  <c r="DF39" i="3"/>
  <c r="DJ39" i="3" s="1"/>
  <c r="DH39" i="3"/>
  <c r="DG39" i="3"/>
  <c r="DI39" i="3"/>
  <c r="DH41" i="3"/>
  <c r="DI41" i="3"/>
  <c r="DF41" i="3"/>
  <c r="DJ41" i="3" s="1"/>
  <c r="DG41" i="3"/>
  <c r="DH73" i="3"/>
  <c r="DF73" i="3"/>
  <c r="DJ73" i="3" s="1"/>
  <c r="DI73" i="3"/>
  <c r="DG73" i="3"/>
  <c r="DI58" i="3"/>
  <c r="DJ58" i="3" s="1"/>
  <c r="DF58" i="3"/>
  <c r="DH58" i="3"/>
  <c r="DG58" i="3"/>
  <c r="DG79" i="3"/>
  <c r="DH79" i="3"/>
  <c r="DI79" i="3"/>
  <c r="DF79" i="3"/>
  <c r="DJ79" i="3" s="1"/>
  <c r="DH166" i="3"/>
  <c r="DI166" i="3"/>
  <c r="DG166" i="3"/>
  <c r="DJ166" i="3" s="1"/>
  <c r="DF166" i="3"/>
  <c r="DI162" i="3"/>
  <c r="DH162" i="3"/>
  <c r="DG162" i="3"/>
  <c r="DJ162" i="3" s="1"/>
  <c r="DF162" i="3"/>
  <c r="DG124" i="3"/>
  <c r="DJ124" i="3" s="1"/>
  <c r="DF124" i="3"/>
  <c r="DH124" i="3"/>
  <c r="DI124" i="3"/>
  <c r="DH180" i="3"/>
  <c r="DI180" i="3"/>
  <c r="DJ180" i="3" s="1"/>
  <c r="DF180" i="3"/>
  <c r="DG180" i="3"/>
  <c r="DG159" i="3"/>
  <c r="DJ159" i="3" s="1"/>
  <c r="DH159" i="3"/>
  <c r="DF159" i="3"/>
  <c r="DI159" i="3"/>
  <c r="DF152" i="3"/>
  <c r="DJ152" i="3" s="1"/>
  <c r="DG152" i="3"/>
  <c r="DI152" i="3"/>
  <c r="DH152" i="3"/>
  <c r="DI145" i="3"/>
  <c r="DJ145" i="3" s="1"/>
  <c r="DF145" i="3"/>
  <c r="DG145" i="3"/>
  <c r="DH145" i="3"/>
  <c r="DI191" i="3"/>
  <c r="DF191" i="3"/>
  <c r="DG191" i="3"/>
  <c r="DJ191" i="3" s="1"/>
  <c r="DH191" i="3"/>
  <c r="DG78" i="3"/>
  <c r="DJ78" i="3" s="1"/>
  <c r="DF78" i="3"/>
  <c r="DH78" i="3"/>
  <c r="DI78" i="3"/>
  <c r="DG332" i="3"/>
  <c r="DH332" i="3"/>
  <c r="DF332" i="3"/>
  <c r="DJ332" i="3" s="1"/>
  <c r="DI332" i="3"/>
  <c r="DH256" i="3"/>
  <c r="DF256" i="3"/>
  <c r="DJ256" i="3" s="1"/>
  <c r="DG256" i="3"/>
  <c r="DI256" i="3"/>
  <c r="DI330" i="3"/>
  <c r="DH330" i="3"/>
  <c r="DF330" i="3"/>
  <c r="DJ330" i="3" s="1"/>
  <c r="DG330" i="3"/>
  <c r="DH328" i="3"/>
  <c r="DI328" i="3"/>
  <c r="DF328" i="3"/>
  <c r="DJ328" i="3" s="1"/>
  <c r="DG328" i="3"/>
  <c r="DH368" i="3"/>
  <c r="DI368" i="3"/>
  <c r="DJ368" i="3" s="1"/>
  <c r="DF368" i="3"/>
  <c r="DG368" i="3"/>
  <c r="R50" i="1"/>
  <c r="CZ50" i="1" s="1"/>
  <c r="Y50" i="1" s="1"/>
  <c r="V50" i="1"/>
  <c r="Q50" i="1"/>
  <c r="P50" i="1"/>
  <c r="CP50" i="1" s="1"/>
  <c r="O50" i="1" s="1"/>
  <c r="Q53" i="1"/>
  <c r="CP53" i="1" s="1"/>
  <c r="O53" i="1" s="1"/>
  <c r="V53" i="1"/>
  <c r="R53" i="1"/>
  <c r="CZ53" i="1" s="1"/>
  <c r="Y53" i="1" s="1"/>
  <c r="T53" i="1"/>
  <c r="W53" i="1"/>
  <c r="DI373" i="3"/>
  <c r="DG373" i="3"/>
  <c r="DH373" i="3"/>
  <c r="DF373" i="3"/>
  <c r="DJ373" i="3" s="1"/>
  <c r="DF32" i="3"/>
  <c r="DI32" i="3"/>
  <c r="DJ32" i="3" s="1"/>
  <c r="DG32" i="3"/>
  <c r="DH32" i="3"/>
  <c r="Q43" i="1"/>
  <c r="AD90" i="1" s="1"/>
  <c r="DF2" i="3"/>
  <c r="DG2" i="3"/>
  <c r="DI2" i="3"/>
  <c r="DJ2" i="3" s="1"/>
  <c r="DH2" i="3"/>
  <c r="DH291" i="3"/>
  <c r="DI291" i="3"/>
  <c r="DJ291" i="3" s="1"/>
  <c r="DF291" i="3"/>
  <c r="DG291" i="3"/>
  <c r="T43" i="1"/>
  <c r="AG90" i="1" s="1"/>
  <c r="DG26" i="3"/>
  <c r="DI26" i="3"/>
  <c r="DJ26" i="3" s="1"/>
  <c r="DF26" i="3"/>
  <c r="DH26" i="3"/>
  <c r="DI309" i="3"/>
  <c r="DF309" i="3"/>
  <c r="DG309" i="3"/>
  <c r="DJ309" i="3" s="1"/>
  <c r="DH309" i="3"/>
  <c r="DF358" i="3"/>
  <c r="DJ358" i="3" s="1"/>
  <c r="DI358" i="3"/>
  <c r="DG358" i="3"/>
  <c r="DH358" i="3"/>
  <c r="DG101" i="3"/>
  <c r="DJ101" i="3" s="1"/>
  <c r="DI101" i="3"/>
  <c r="DF101" i="3"/>
  <c r="DH101" i="3"/>
  <c r="GX52" i="1"/>
  <c r="P67" i="1"/>
  <c r="CP67" i="1" s="1"/>
  <c r="O67" i="1" s="1"/>
  <c r="DG171" i="3"/>
  <c r="DJ171" i="3" s="1"/>
  <c r="DF171" i="3"/>
  <c r="DH171" i="3"/>
  <c r="DI171" i="3"/>
  <c r="DH272" i="3"/>
  <c r="DI272" i="3"/>
  <c r="DF272" i="3"/>
  <c r="DJ272" i="3" s="1"/>
  <c r="DG272" i="3"/>
  <c r="DF321" i="3"/>
  <c r="DJ321" i="3" s="1"/>
  <c r="DG321" i="3"/>
  <c r="DI321" i="3"/>
  <c r="DH321" i="3"/>
  <c r="Q69" i="1"/>
  <c r="CP69" i="1" s="1"/>
  <c r="O69" i="1" s="1"/>
  <c r="R69" i="1"/>
  <c r="S69" i="1"/>
  <c r="W69" i="1"/>
  <c r="S71" i="1"/>
  <c r="GM33" i="1"/>
  <c r="GN33" i="1"/>
  <c r="P52" i="1"/>
  <c r="CY54" i="1"/>
  <c r="X54" i="1" s="1"/>
  <c r="CZ54" i="1"/>
  <c r="Y54" i="1" s="1"/>
  <c r="GN54" i="1" s="1"/>
  <c r="V69" i="1"/>
  <c r="DG118" i="3"/>
  <c r="DF118" i="3"/>
  <c r="DJ118" i="3" s="1"/>
  <c r="DI118" i="3"/>
  <c r="DH118" i="3"/>
  <c r="DG133" i="3"/>
  <c r="DF133" i="3"/>
  <c r="DJ133" i="3" s="1"/>
  <c r="DH133" i="3"/>
  <c r="DI133" i="3"/>
  <c r="CY44" i="1"/>
  <c r="X44" i="1" s="1"/>
  <c r="GN44" i="1" s="1"/>
  <c r="W66" i="1"/>
  <c r="GM56" i="1"/>
  <c r="GN56" i="1"/>
  <c r="DG125" i="3"/>
  <c r="DJ125" i="3" s="1"/>
  <c r="DH125" i="3"/>
  <c r="DF125" i="3"/>
  <c r="DI125" i="3"/>
  <c r="DG185" i="3"/>
  <c r="DI185" i="3"/>
  <c r="DF185" i="3"/>
  <c r="DJ185" i="3" s="1"/>
  <c r="DH185" i="3"/>
  <c r="U52" i="1"/>
  <c r="AH90" i="1" s="1"/>
  <c r="P73" i="1"/>
  <c r="DG193" i="3"/>
  <c r="DH193" i="3"/>
  <c r="DI193" i="3"/>
  <c r="DF193" i="3"/>
  <c r="DJ193" i="3" s="1"/>
  <c r="S158" i="1"/>
  <c r="W158" i="1"/>
  <c r="DG234" i="3"/>
  <c r="DF234" i="3"/>
  <c r="DH234" i="3"/>
  <c r="DI234" i="3"/>
  <c r="DJ234" i="3" s="1"/>
  <c r="DF265" i="3"/>
  <c r="DJ265" i="3" s="1"/>
  <c r="DG265" i="3"/>
  <c r="DH265" i="3"/>
  <c r="DI265" i="3"/>
  <c r="DG140" i="3"/>
  <c r="DI140" i="3"/>
  <c r="DF140" i="3"/>
  <c r="DJ140" i="3" s="1"/>
  <c r="DH140" i="3"/>
  <c r="DG361" i="3"/>
  <c r="DF361" i="3"/>
  <c r="DH361" i="3"/>
  <c r="DI361" i="3"/>
  <c r="DJ361" i="3" s="1"/>
  <c r="CZ75" i="1"/>
  <c r="Y75" i="1" s="1"/>
  <c r="GO75" i="1" s="1"/>
  <c r="DG209" i="3"/>
  <c r="DF209" i="3"/>
  <c r="DJ209" i="3" s="1"/>
  <c r="DH209" i="3"/>
  <c r="DI209" i="3"/>
  <c r="U73" i="1"/>
  <c r="AP26" i="1"/>
  <c r="F99" i="1"/>
  <c r="DF203" i="3"/>
  <c r="DJ203" i="3" s="1"/>
  <c r="DG203" i="3"/>
  <c r="DH203" i="3"/>
  <c r="DI203" i="3"/>
  <c r="CG26" i="1"/>
  <c r="AX90" i="1"/>
  <c r="S66" i="1"/>
  <c r="DG247" i="3"/>
  <c r="DF247" i="3"/>
  <c r="DJ247" i="3" s="1"/>
  <c r="DH247" i="3"/>
  <c r="DI247" i="3"/>
  <c r="DF281" i="3"/>
  <c r="DG281" i="3"/>
  <c r="DH281" i="3"/>
  <c r="DI281" i="3"/>
  <c r="DJ281" i="3" s="1"/>
  <c r="BY122" i="1"/>
  <c r="CI209" i="1"/>
  <c r="AP209" i="1"/>
  <c r="AP276" i="1" s="1"/>
  <c r="R152" i="1"/>
  <c r="S135" i="1"/>
  <c r="GX158" i="1"/>
  <c r="CZ145" i="1"/>
  <c r="Y145" i="1" s="1"/>
  <c r="CP133" i="1"/>
  <c r="O133" i="1" s="1"/>
  <c r="GO187" i="1"/>
  <c r="GM187" i="1"/>
  <c r="CB241" i="1"/>
  <c r="AS246" i="1"/>
  <c r="GM156" i="1"/>
  <c r="GN156" i="1"/>
  <c r="AO22" i="1"/>
  <c r="AO308" i="1"/>
  <c r="F280" i="1"/>
  <c r="U158" i="1"/>
  <c r="S165" i="1"/>
  <c r="F248" i="1"/>
  <c r="O241" i="1"/>
  <c r="AZ246" i="1"/>
  <c r="CI241" i="1"/>
  <c r="CZ190" i="1"/>
  <c r="Y190" i="1" s="1"/>
  <c r="GN190" i="1" s="1"/>
  <c r="F258" i="1"/>
  <c r="Q241" i="1"/>
  <c r="DH181" i="3"/>
  <c r="DF181" i="3"/>
  <c r="DG181" i="3"/>
  <c r="DI181" i="3"/>
  <c r="DJ181" i="3" s="1"/>
  <c r="DF67" i="3"/>
  <c r="DJ67" i="3" s="1"/>
  <c r="DG67" i="3"/>
  <c r="DH67" i="3"/>
  <c r="DI67" i="3"/>
  <c r="DH196" i="3"/>
  <c r="DF196" i="3"/>
  <c r="DG196" i="3"/>
  <c r="DJ196" i="3" s="1"/>
  <c r="DI196" i="3"/>
  <c r="DH179" i="3"/>
  <c r="DI179" i="3"/>
  <c r="DF179" i="3"/>
  <c r="DJ179" i="3" s="1"/>
  <c r="DG179" i="3"/>
  <c r="DH354" i="3"/>
  <c r="DF354" i="3"/>
  <c r="DJ354" i="3" s="1"/>
  <c r="DG354" i="3"/>
  <c r="DI354" i="3"/>
  <c r="CZ42" i="1"/>
  <c r="Y42" i="1" s="1"/>
  <c r="CY42" i="1"/>
  <c r="X42" i="1" s="1"/>
  <c r="GM42" i="1" s="1"/>
  <c r="DF23" i="3"/>
  <c r="DH23" i="3"/>
  <c r="DI23" i="3"/>
  <c r="DG23" i="3"/>
  <c r="DJ23" i="3" s="1"/>
  <c r="DF130" i="3"/>
  <c r="DH130" i="3"/>
  <c r="DI130" i="3"/>
  <c r="DJ130" i="3" s="1"/>
  <c r="DG130" i="3"/>
  <c r="DG324" i="3"/>
  <c r="DH324" i="3"/>
  <c r="DF324" i="3"/>
  <c r="DI324" i="3"/>
  <c r="DJ324" i="3" s="1"/>
  <c r="DG292" i="3"/>
  <c r="DJ292" i="3" s="1"/>
  <c r="DH292" i="3"/>
  <c r="DF292" i="3"/>
  <c r="DI292" i="3"/>
  <c r="DF307" i="3"/>
  <c r="DG307" i="3"/>
  <c r="DH307" i="3"/>
  <c r="DI307" i="3"/>
  <c r="DJ307" i="3" s="1"/>
  <c r="DF16" i="3"/>
  <c r="DI16" i="3"/>
  <c r="DJ16" i="3" s="1"/>
  <c r="DH16" i="3"/>
  <c r="DG16" i="3"/>
  <c r="DH29" i="3"/>
  <c r="DI29" i="3"/>
  <c r="DG29" i="3"/>
  <c r="DF29" i="3"/>
  <c r="DJ29" i="3" s="1"/>
  <c r="DI93" i="3"/>
  <c r="DG93" i="3"/>
  <c r="DH93" i="3"/>
  <c r="DF93" i="3"/>
  <c r="DJ93" i="3" s="1"/>
  <c r="DH372" i="3"/>
  <c r="DF372" i="3"/>
  <c r="DJ372" i="3" s="1"/>
  <c r="DI372" i="3"/>
  <c r="DG372" i="3"/>
  <c r="DF374" i="3"/>
  <c r="DI374" i="3"/>
  <c r="DJ374" i="3" s="1"/>
  <c r="DG374" i="3"/>
  <c r="DH374" i="3"/>
  <c r="CP28" i="1"/>
  <c r="O28" i="1" s="1"/>
  <c r="R45" i="1"/>
  <c r="CY45" i="1" s="1"/>
  <c r="X45" i="1" s="1"/>
  <c r="Q45" i="1"/>
  <c r="CP45" i="1" s="1"/>
  <c r="O45" i="1" s="1"/>
  <c r="GX45" i="1"/>
  <c r="W45" i="1"/>
  <c r="AJ90" i="1" s="1"/>
  <c r="GN55" i="1"/>
  <c r="GM55" i="1"/>
  <c r="DI270" i="3"/>
  <c r="DF270" i="3"/>
  <c r="DG270" i="3"/>
  <c r="DJ270" i="3" s="1"/>
  <c r="DH270" i="3"/>
  <c r="Q68" i="1"/>
  <c r="CP68" i="1" s="1"/>
  <c r="O68" i="1" s="1"/>
  <c r="R68" i="1"/>
  <c r="DI60" i="3"/>
  <c r="DG60" i="3"/>
  <c r="DJ60" i="3" s="1"/>
  <c r="DF60" i="3"/>
  <c r="DH60" i="3"/>
  <c r="DG116" i="3"/>
  <c r="DH116" i="3"/>
  <c r="DF116" i="3"/>
  <c r="DJ116" i="3" s="1"/>
  <c r="DI116" i="3"/>
  <c r="DI131" i="3"/>
  <c r="DJ131" i="3" s="1"/>
  <c r="DF131" i="3"/>
  <c r="DG131" i="3"/>
  <c r="DH131" i="3"/>
  <c r="GX49" i="1"/>
  <c r="W68" i="1"/>
  <c r="GM57" i="1"/>
  <c r="GN57" i="1"/>
  <c r="CD26" i="1"/>
  <c r="AU90" i="1"/>
  <c r="S73" i="1"/>
  <c r="DF190" i="3"/>
  <c r="DI190" i="3"/>
  <c r="DJ190" i="3" s="1"/>
  <c r="DH190" i="3"/>
  <c r="DG190" i="3"/>
  <c r="DF230" i="3"/>
  <c r="DJ230" i="3" s="1"/>
  <c r="DG230" i="3"/>
  <c r="DH230" i="3"/>
  <c r="DI230" i="3"/>
  <c r="DF236" i="3"/>
  <c r="DG236" i="3"/>
  <c r="DJ236" i="3" s="1"/>
  <c r="DH236" i="3"/>
  <c r="DI236" i="3"/>
  <c r="DG263" i="3"/>
  <c r="DF263" i="3"/>
  <c r="DJ263" i="3" s="1"/>
  <c r="DH263" i="3"/>
  <c r="DI263" i="3"/>
  <c r="GN76" i="1"/>
  <c r="GM76" i="1"/>
  <c r="DG139" i="3"/>
  <c r="DJ139" i="3" s="1"/>
  <c r="DI139" i="3"/>
  <c r="DF139" i="3"/>
  <c r="DH139" i="3"/>
  <c r="DF213" i="3"/>
  <c r="DG213" i="3"/>
  <c r="DH213" i="3"/>
  <c r="DI213" i="3"/>
  <c r="DJ213" i="3" s="1"/>
  <c r="DH363" i="3"/>
  <c r="DI363" i="3"/>
  <c r="DF363" i="3"/>
  <c r="DG363" i="3"/>
  <c r="DJ363" i="3" s="1"/>
  <c r="DI208" i="3"/>
  <c r="DF208" i="3"/>
  <c r="DG208" i="3"/>
  <c r="DJ208" i="3" s="1"/>
  <c r="DH208" i="3"/>
  <c r="GM136" i="1"/>
  <c r="GN136" i="1"/>
  <c r="U131" i="1"/>
  <c r="GX131" i="1"/>
  <c r="Q131" i="1"/>
  <c r="S131" i="1"/>
  <c r="DG201" i="3"/>
  <c r="DJ201" i="3" s="1"/>
  <c r="DF201" i="3"/>
  <c r="DH201" i="3"/>
  <c r="DI201" i="3"/>
  <c r="GM153" i="1"/>
  <c r="GN153" i="1"/>
  <c r="DI177" i="3"/>
  <c r="DJ177" i="3" s="1"/>
  <c r="DF177" i="3"/>
  <c r="DG177" i="3"/>
  <c r="DH177" i="3"/>
  <c r="GM145" i="1"/>
  <c r="GN145" i="1"/>
  <c r="V66" i="1"/>
  <c r="DF246" i="3"/>
  <c r="DG246" i="3"/>
  <c r="DJ246" i="3" s="1"/>
  <c r="DH246" i="3"/>
  <c r="DI246" i="3"/>
  <c r="DF289" i="3"/>
  <c r="DJ289" i="3" s="1"/>
  <c r="DG289" i="3"/>
  <c r="DH289" i="3"/>
  <c r="DI289" i="3"/>
  <c r="DI359" i="3"/>
  <c r="DG359" i="3"/>
  <c r="DF359" i="3"/>
  <c r="DJ359" i="3" s="1"/>
  <c r="DH359" i="3"/>
  <c r="T148" i="1"/>
  <c r="CP172" i="1"/>
  <c r="O172" i="1" s="1"/>
  <c r="F260" i="1"/>
  <c r="R241" i="1"/>
  <c r="GM138" i="1"/>
  <c r="Q158" i="1"/>
  <c r="CP158" i="1" s="1"/>
  <c r="O158" i="1" s="1"/>
  <c r="U150" i="1"/>
  <c r="CZ172" i="1"/>
  <c r="Y172" i="1" s="1"/>
  <c r="W150" i="1"/>
  <c r="GO191" i="1"/>
  <c r="GM191" i="1"/>
  <c r="AR246" i="1"/>
  <c r="CA241" i="1"/>
  <c r="P144" i="1"/>
  <c r="CP144" i="1" s="1"/>
  <c r="O144" i="1" s="1"/>
  <c r="R165" i="1"/>
  <c r="AG26" i="1" l="1"/>
  <c r="T90" i="1"/>
  <c r="AP22" i="1"/>
  <c r="F285" i="1"/>
  <c r="G16" i="2" s="1"/>
  <c r="G18" i="2" s="1"/>
  <c r="AP308" i="1"/>
  <c r="AD26" i="1"/>
  <c r="Q90" i="1"/>
  <c r="AH26" i="1"/>
  <c r="U90" i="1"/>
  <c r="GN49" i="1"/>
  <c r="GM49" i="1"/>
  <c r="AI209" i="1"/>
  <c r="AG209" i="1"/>
  <c r="CC122" i="1"/>
  <c r="AT209" i="1"/>
  <c r="AI26" i="1"/>
  <c r="V90" i="1"/>
  <c r="CJ26" i="1"/>
  <c r="BA90" i="1"/>
  <c r="AJ26" i="1"/>
  <c r="W90" i="1"/>
  <c r="GM67" i="1"/>
  <c r="GN67" i="1"/>
  <c r="CY43" i="1"/>
  <c r="X43" i="1" s="1"/>
  <c r="CZ43" i="1"/>
  <c r="Y43" i="1" s="1"/>
  <c r="AL90" i="1" s="1"/>
  <c r="BD241" i="1"/>
  <c r="F271" i="1"/>
  <c r="GN28" i="1"/>
  <c r="GM28" i="1"/>
  <c r="CP52" i="1"/>
  <c r="O52" i="1" s="1"/>
  <c r="CY67" i="1"/>
  <c r="X67" i="1" s="1"/>
  <c r="CZ67" i="1"/>
  <c r="Y67" i="1" s="1"/>
  <c r="CZ52" i="1"/>
  <c r="Y52" i="1" s="1"/>
  <c r="CY52" i="1"/>
  <c r="X52" i="1" s="1"/>
  <c r="AU26" i="1"/>
  <c r="F109" i="1"/>
  <c r="AU276" i="1"/>
  <c r="AO18" i="1"/>
  <c r="F312" i="1"/>
  <c r="GN133" i="1"/>
  <c r="GM133" i="1"/>
  <c r="CZ66" i="1"/>
  <c r="Y66" i="1" s="1"/>
  <c r="CY66" i="1"/>
  <c r="X66" i="1" s="1"/>
  <c r="CP43" i="1"/>
  <c r="O43" i="1" s="1"/>
  <c r="AB90" i="1" s="1"/>
  <c r="AX122" i="1"/>
  <c r="F216" i="1"/>
  <c r="AQ22" i="1"/>
  <c r="AQ308" i="1"/>
  <c r="F286" i="1"/>
  <c r="CY148" i="1"/>
  <c r="X148" i="1" s="1"/>
  <c r="CZ45" i="1"/>
  <c r="Y45" i="1" s="1"/>
  <c r="GM45" i="1" s="1"/>
  <c r="GM75" i="1"/>
  <c r="CY50" i="1"/>
  <c r="X50" i="1" s="1"/>
  <c r="GM50" i="1" s="1"/>
  <c r="GM70" i="1"/>
  <c r="GN70" i="1"/>
  <c r="GM44" i="1"/>
  <c r="GN48" i="1"/>
  <c r="GM48" i="1"/>
  <c r="GO85" i="1"/>
  <c r="GN47" i="1"/>
  <c r="F274" i="1"/>
  <c r="AR241" i="1"/>
  <c r="AX26" i="1"/>
  <c r="F97" i="1"/>
  <c r="AX276" i="1"/>
  <c r="CY158" i="1"/>
  <c r="X158" i="1" s="1"/>
  <c r="GM158" i="1" s="1"/>
  <c r="CZ158" i="1"/>
  <c r="Y158" i="1" s="1"/>
  <c r="GM54" i="1"/>
  <c r="CP135" i="1"/>
  <c r="O135" i="1" s="1"/>
  <c r="BD276" i="1"/>
  <c r="GM83" i="1"/>
  <c r="AE90" i="1"/>
  <c r="AH209" i="1"/>
  <c r="F257" i="1"/>
  <c r="AZ241" i="1"/>
  <c r="CY71" i="1"/>
  <c r="X71" i="1" s="1"/>
  <c r="CZ71" i="1"/>
  <c r="Y71" i="1" s="1"/>
  <c r="CY152" i="1"/>
  <c r="X152" i="1" s="1"/>
  <c r="GM152" i="1" s="1"/>
  <c r="CZ152" i="1"/>
  <c r="Y152" i="1" s="1"/>
  <c r="CP71" i="1"/>
  <c r="O71" i="1" s="1"/>
  <c r="GN163" i="1"/>
  <c r="GM163" i="1"/>
  <c r="AZ26" i="1"/>
  <c r="F101" i="1"/>
  <c r="CY53" i="1"/>
  <c r="X53" i="1" s="1"/>
  <c r="GN53" i="1" s="1"/>
  <c r="CZ68" i="1"/>
  <c r="Y68" i="1" s="1"/>
  <c r="CY68" i="1"/>
  <c r="X68" i="1" s="1"/>
  <c r="GM68" i="1" s="1"/>
  <c r="AF90" i="1"/>
  <c r="CZ150" i="1"/>
  <c r="Y150" i="1" s="1"/>
  <c r="AY241" i="1"/>
  <c r="F254" i="1"/>
  <c r="CX210" i="3"/>
  <c r="Q147" i="1"/>
  <c r="CP147" i="1" s="1"/>
  <c r="O147" i="1" s="1"/>
  <c r="R147" i="1"/>
  <c r="AE209" i="1" s="1"/>
  <c r="S147" i="1"/>
  <c r="T147" i="1"/>
  <c r="V147" i="1"/>
  <c r="CX212" i="3"/>
  <c r="U147" i="1"/>
  <c r="W147" i="1"/>
  <c r="AJ209" i="1" s="1"/>
  <c r="GX147" i="1"/>
  <c r="CJ209" i="1" s="1"/>
  <c r="CX211" i="3"/>
  <c r="AW241" i="1"/>
  <c r="F252" i="1"/>
  <c r="GN41" i="1"/>
  <c r="GM41" i="1"/>
  <c r="GO87" i="1"/>
  <c r="GM87" i="1"/>
  <c r="GN139" i="1"/>
  <c r="CP148" i="1"/>
  <c r="O148" i="1" s="1"/>
  <c r="AC209" i="1"/>
  <c r="GO79" i="1"/>
  <c r="CC90" i="1" s="1"/>
  <c r="GM143" i="1"/>
  <c r="GM65" i="1"/>
  <c r="GM126" i="1"/>
  <c r="GN126" i="1"/>
  <c r="CZ69" i="1"/>
  <c r="Y69" i="1" s="1"/>
  <c r="CY69" i="1"/>
  <c r="X69" i="1" s="1"/>
  <c r="GM69" i="1" s="1"/>
  <c r="GM150" i="1"/>
  <c r="GN150" i="1"/>
  <c r="GM39" i="1"/>
  <c r="GN39" i="1"/>
  <c r="GN59" i="1"/>
  <c r="GM59" i="1"/>
  <c r="CZ135" i="1"/>
  <c r="Y135" i="1" s="1"/>
  <c r="CY135" i="1"/>
  <c r="X135" i="1" s="1"/>
  <c r="GN172" i="1"/>
  <c r="GM172" i="1"/>
  <c r="F263" i="1"/>
  <c r="AS241" i="1"/>
  <c r="CY165" i="1"/>
  <c r="X165" i="1" s="1"/>
  <c r="CZ165" i="1"/>
  <c r="Y165" i="1" s="1"/>
  <c r="AP122" i="1"/>
  <c r="F218" i="1"/>
  <c r="CZ142" i="1"/>
  <c r="Y142" i="1" s="1"/>
  <c r="CY142" i="1"/>
  <c r="X142" i="1" s="1"/>
  <c r="GM142" i="1" s="1"/>
  <c r="BB22" i="1"/>
  <c r="BB308" i="1"/>
  <c r="F289" i="1"/>
  <c r="AC90" i="1"/>
  <c r="AZ209" i="1"/>
  <c r="CI122" i="1"/>
  <c r="CP73" i="1"/>
  <c r="O73" i="1" s="1"/>
  <c r="GN160" i="1"/>
  <c r="GM160" i="1"/>
  <c r="CP165" i="1"/>
  <c r="O165" i="1" s="1"/>
  <c r="CZ144" i="1"/>
  <c r="Y144" i="1" s="1"/>
  <c r="GM144" i="1" s="1"/>
  <c r="CY144" i="1"/>
  <c r="X144" i="1" s="1"/>
  <c r="BC22" i="1"/>
  <c r="BC308" i="1"/>
  <c r="F292" i="1"/>
  <c r="GM190" i="1"/>
  <c r="GN157" i="1"/>
  <c r="GN162" i="1"/>
  <c r="GN42" i="1"/>
  <c r="GN50" i="1"/>
  <c r="CY131" i="1"/>
  <c r="X131" i="1" s="1"/>
  <c r="GN131" i="1" s="1"/>
  <c r="CZ131" i="1"/>
  <c r="Y131" i="1" s="1"/>
  <c r="AF209" i="1"/>
  <c r="CZ73" i="1"/>
  <c r="Y73" i="1" s="1"/>
  <c r="CY73" i="1"/>
  <c r="X73" i="1" s="1"/>
  <c r="CP66" i="1"/>
  <c r="O66" i="1" s="1"/>
  <c r="CC26" i="1" l="1"/>
  <c r="AT90" i="1"/>
  <c r="AB209" i="1"/>
  <c r="AE122" i="1"/>
  <c r="R209" i="1"/>
  <c r="AJ122" i="1"/>
  <c r="W209" i="1"/>
  <c r="AB26" i="1"/>
  <c r="O90" i="1"/>
  <c r="CJ122" i="1"/>
  <c r="BA209" i="1"/>
  <c r="AL26" i="1"/>
  <c r="Y90" i="1"/>
  <c r="AH122" i="1"/>
  <c r="U209" i="1"/>
  <c r="DG210" i="3"/>
  <c r="DH210" i="3"/>
  <c r="DI210" i="3"/>
  <c r="DJ210" i="3" s="1"/>
  <c r="DF210" i="3"/>
  <c r="GN71" i="1"/>
  <c r="GM71" i="1"/>
  <c r="AX22" i="1"/>
  <c r="F283" i="1"/>
  <c r="AX308" i="1"/>
  <c r="GM73" i="1"/>
  <c r="GN73" i="1"/>
  <c r="GM66" i="1"/>
  <c r="GN66" i="1"/>
  <c r="GN165" i="1"/>
  <c r="GM165" i="1"/>
  <c r="GN152" i="1"/>
  <c r="CZ147" i="1"/>
  <c r="Y147" i="1" s="1"/>
  <c r="AL209" i="1" s="1"/>
  <c r="CY147" i="1"/>
  <c r="X147" i="1" s="1"/>
  <c r="AK209" i="1" s="1"/>
  <c r="GM52" i="1"/>
  <c r="GN52" i="1"/>
  <c r="BA26" i="1"/>
  <c r="F110" i="1"/>
  <c r="AT122" i="1"/>
  <c r="F227" i="1"/>
  <c r="Q26" i="1"/>
  <c r="F102" i="1"/>
  <c r="GM148" i="1"/>
  <c r="GN148" i="1"/>
  <c r="DG211" i="3"/>
  <c r="DH211" i="3"/>
  <c r="DI211" i="3"/>
  <c r="DJ211" i="3" s="1"/>
  <c r="DF211" i="3"/>
  <c r="AF26" i="1"/>
  <c r="S90" i="1"/>
  <c r="AU22" i="1"/>
  <c r="F295" i="1"/>
  <c r="AU308" i="1"/>
  <c r="T26" i="1"/>
  <c r="F111" i="1"/>
  <c r="T276" i="1"/>
  <c r="GM43" i="1"/>
  <c r="CA90" i="1" s="1"/>
  <c r="GN43" i="1"/>
  <c r="CB90" i="1" s="1"/>
  <c r="GN158" i="1"/>
  <c r="AG122" i="1"/>
  <c r="T209" i="1"/>
  <c r="GN69" i="1"/>
  <c r="AI122" i="1"/>
  <c r="V209" i="1"/>
  <c r="GN68" i="1"/>
  <c r="BC18" i="1"/>
  <c r="F324" i="1"/>
  <c r="GN144" i="1"/>
  <c r="W26" i="1"/>
  <c r="F114" i="1"/>
  <c r="W276" i="1"/>
  <c r="V26" i="1"/>
  <c r="F113" i="1"/>
  <c r="AP18" i="1"/>
  <c r="F317" i="1"/>
  <c r="AD209" i="1"/>
  <c r="BB18" i="1"/>
  <c r="F321" i="1"/>
  <c r="AE26" i="1"/>
  <c r="R90" i="1"/>
  <c r="DH212" i="3"/>
  <c r="DI212" i="3"/>
  <c r="DF212" i="3"/>
  <c r="DG212" i="3"/>
  <c r="DJ212" i="3" s="1"/>
  <c r="AK90" i="1"/>
  <c r="AZ122" i="1"/>
  <c r="F220" i="1"/>
  <c r="GM131" i="1"/>
  <c r="AC122" i="1"/>
  <c r="P209" i="1"/>
  <c r="CF209" i="1"/>
  <c r="CH209" i="1"/>
  <c r="CE209" i="1"/>
  <c r="GN142" i="1"/>
  <c r="AZ276" i="1"/>
  <c r="BD22" i="1"/>
  <c r="F301" i="1"/>
  <c r="BD308" i="1"/>
  <c r="AQ18" i="1"/>
  <c r="F318" i="1"/>
  <c r="GM53" i="1"/>
  <c r="U26" i="1"/>
  <c r="F112" i="1"/>
  <c r="GN45" i="1"/>
  <c r="AF122" i="1"/>
  <c r="S209" i="1"/>
  <c r="AC26" i="1"/>
  <c r="CE90" i="1"/>
  <c r="CF90" i="1"/>
  <c r="P90" i="1"/>
  <c r="CH90" i="1"/>
  <c r="GM135" i="1"/>
  <c r="GN135" i="1"/>
  <c r="CA26" i="1" l="1"/>
  <c r="AR90" i="1"/>
  <c r="AL122" i="1"/>
  <c r="Y209" i="1"/>
  <c r="CB26" i="1"/>
  <c r="AS90" i="1"/>
  <c r="AK122" i="1"/>
  <c r="X209" i="1"/>
  <c r="AK26" i="1"/>
  <c r="X90" i="1"/>
  <c r="W22" i="1"/>
  <c r="F300" i="1"/>
  <c r="W308" i="1"/>
  <c r="V122" i="1"/>
  <c r="F232" i="1"/>
  <c r="CH122" i="1"/>
  <c r="AY209" i="1"/>
  <c r="P122" i="1"/>
  <c r="F212" i="1"/>
  <c r="AW90" i="1"/>
  <c r="CF26" i="1"/>
  <c r="S26" i="1"/>
  <c r="F105" i="1"/>
  <c r="S276" i="1"/>
  <c r="R122" i="1"/>
  <c r="F223" i="1"/>
  <c r="CE122" i="1"/>
  <c r="AV209" i="1"/>
  <c r="BA122" i="1"/>
  <c r="F229" i="1"/>
  <c r="AB122" i="1"/>
  <c r="O209" i="1"/>
  <c r="S122" i="1"/>
  <c r="F224" i="1"/>
  <c r="GN147" i="1"/>
  <c r="CB209" i="1" s="1"/>
  <c r="CE26" i="1"/>
  <c r="AV90" i="1"/>
  <c r="AD122" i="1"/>
  <c r="Q209" i="1"/>
  <c r="T22" i="1"/>
  <c r="T308" i="1"/>
  <c r="F297" i="1"/>
  <c r="AX18" i="1"/>
  <c r="F315" i="1"/>
  <c r="T122" i="1"/>
  <c r="F230" i="1"/>
  <c r="U122" i="1"/>
  <c r="F231" i="1"/>
  <c r="O26" i="1"/>
  <c r="F92" i="1"/>
  <c r="GM147" i="1"/>
  <c r="CA209" i="1" s="1"/>
  <c r="CH26" i="1"/>
  <c r="AY90" i="1"/>
  <c r="U276" i="1"/>
  <c r="V276" i="1"/>
  <c r="AU18" i="1"/>
  <c r="F327" i="1"/>
  <c r="BA276" i="1"/>
  <c r="AT26" i="1"/>
  <c r="F108" i="1"/>
  <c r="AT276" i="1"/>
  <c r="CF122" i="1"/>
  <c r="AW209" i="1"/>
  <c r="BD18" i="1"/>
  <c r="F333" i="1"/>
  <c r="P26" i="1"/>
  <c r="F93" i="1"/>
  <c r="P276" i="1"/>
  <c r="AZ22" i="1"/>
  <c r="F287" i="1"/>
  <c r="AZ308" i="1"/>
  <c r="R26" i="1"/>
  <c r="F104" i="1"/>
  <c r="R276" i="1"/>
  <c r="Y26" i="1"/>
  <c r="Y276" i="1"/>
  <c r="F117" i="1"/>
  <c r="W122" i="1"/>
  <c r="F233" i="1"/>
  <c r="Y22" i="1" l="1"/>
  <c r="F303" i="1"/>
  <c r="Y308" i="1"/>
  <c r="AZ18" i="1"/>
  <c r="F319" i="1"/>
  <c r="AW122" i="1"/>
  <c r="F215" i="1"/>
  <c r="V22" i="1"/>
  <c r="F299" i="1"/>
  <c r="V308" i="1"/>
  <c r="O122" i="1"/>
  <c r="F211" i="1"/>
  <c r="S22" i="1"/>
  <c r="F291" i="1"/>
  <c r="J16" i="2" s="1"/>
  <c r="J18" i="2" s="1"/>
  <c r="S308" i="1"/>
  <c r="X122" i="1"/>
  <c r="F235" i="1"/>
  <c r="Q122" i="1"/>
  <c r="F221" i="1"/>
  <c r="Q276" i="1"/>
  <c r="AY26" i="1"/>
  <c r="F98" i="1"/>
  <c r="AY276" i="1"/>
  <c r="AS26" i="1"/>
  <c r="F107" i="1"/>
  <c r="AV26" i="1"/>
  <c r="AV276" i="1"/>
  <c r="F95" i="1"/>
  <c r="U22" i="1"/>
  <c r="F298" i="1"/>
  <c r="U308" i="1"/>
  <c r="W18" i="1"/>
  <c r="F332" i="1"/>
  <c r="P22" i="1"/>
  <c r="P308" i="1"/>
  <c r="F279" i="1"/>
  <c r="CA122" i="1"/>
  <c r="AR209" i="1"/>
  <c r="AR276" i="1" s="1"/>
  <c r="AV122" i="1"/>
  <c r="F214" i="1"/>
  <c r="AW26" i="1"/>
  <c r="F96" i="1"/>
  <c r="AW276" i="1"/>
  <c r="Y122" i="1"/>
  <c r="F236" i="1"/>
  <c r="R22" i="1"/>
  <c r="R308" i="1"/>
  <c r="F290" i="1"/>
  <c r="BA22" i="1"/>
  <c r="BA308" i="1"/>
  <c r="F296" i="1"/>
  <c r="H16" i="2" s="1"/>
  <c r="H18" i="2" s="1"/>
  <c r="O276" i="1"/>
  <c r="X26" i="1"/>
  <c r="F116" i="1"/>
  <c r="X276" i="1"/>
  <c r="AR26" i="1"/>
  <c r="F118" i="1"/>
  <c r="AT22" i="1"/>
  <c r="AT308" i="1"/>
  <c r="F294" i="1"/>
  <c r="F16" i="2" s="1"/>
  <c r="F18" i="2" s="1"/>
  <c r="CB122" i="1"/>
  <c r="AS209" i="1"/>
  <c r="T18" i="1"/>
  <c r="F329" i="1"/>
  <c r="AY122" i="1"/>
  <c r="F217" i="1"/>
  <c r="AR22" i="1" l="1"/>
  <c r="F304" i="1"/>
  <c r="AR308" i="1"/>
  <c r="AS122" i="1"/>
  <c r="F226" i="1"/>
  <c r="X22" i="1"/>
  <c r="F302" i="1"/>
  <c r="X308" i="1"/>
  <c r="R18" i="1"/>
  <c r="F322" i="1"/>
  <c r="U18" i="1"/>
  <c r="F330" i="1"/>
  <c r="AY22" i="1"/>
  <c r="AY308" i="1"/>
  <c r="F284" i="1"/>
  <c r="AT18" i="1"/>
  <c r="F326" i="1"/>
  <c r="O22" i="1"/>
  <c r="O308" i="1"/>
  <c r="F278" i="1"/>
  <c r="AW22" i="1"/>
  <c r="AW308" i="1"/>
  <c r="F282" i="1"/>
  <c r="P18" i="1"/>
  <c r="F311" i="1"/>
  <c r="AV22" i="1"/>
  <c r="AV308" i="1"/>
  <c r="F281" i="1"/>
  <c r="BA18" i="1"/>
  <c r="F328" i="1"/>
  <c r="Y18" i="1"/>
  <c r="F335" i="1"/>
  <c r="AS276" i="1"/>
  <c r="V18" i="1"/>
  <c r="F331" i="1"/>
  <c r="AR122" i="1"/>
  <c r="F237" i="1"/>
  <c r="S18" i="1"/>
  <c r="F323" i="1"/>
  <c r="Q22" i="1"/>
  <c r="F288" i="1"/>
  <c r="Q308" i="1"/>
  <c r="X18" i="1" l="1"/>
  <c r="F334" i="1"/>
  <c r="AW18" i="1"/>
  <c r="F314" i="1"/>
  <c r="AY18" i="1"/>
  <c r="F316" i="1"/>
  <c r="AV18" i="1"/>
  <c r="F313" i="1"/>
  <c r="O18" i="1"/>
  <c r="F310" i="1"/>
  <c r="AR18" i="1"/>
  <c r="F336" i="1"/>
  <c r="F337" i="1" s="1"/>
  <c r="F338" i="1" s="1"/>
  <c r="Q18" i="1"/>
  <c r="F320" i="1"/>
  <c r="F305" i="1"/>
  <c r="F306" i="1" s="1"/>
  <c r="AS22" i="1"/>
  <c r="F293" i="1"/>
  <c r="E16" i="2" s="1"/>
  <c r="AS308" i="1"/>
  <c r="I16" i="2" l="1"/>
  <c r="I18" i="2" s="1"/>
  <c r="E18" i="2"/>
  <c r="AS18" i="1"/>
  <c r="F325" i="1"/>
</calcChain>
</file>

<file path=xl/sharedStrings.xml><?xml version="1.0" encoding="utf-8"?>
<sst xmlns="http://schemas.openxmlformats.org/spreadsheetml/2006/main" count="14785" uniqueCount="1068">
  <si>
    <t>Smeta.RU  (495) 974-1589</t>
  </si>
  <si>
    <t>_PS_</t>
  </si>
  <si>
    <t>Smeta.RU</t>
  </si>
  <si>
    <t/>
  </si>
  <si>
    <t>АО "Ульяновскцемент"</t>
  </si>
  <si>
    <t>1</t>
  </si>
  <si>
    <t>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t>
  </si>
  <si>
    <t>Ведомость объемов работ</t>
  </si>
  <si>
    <t>Соломонова Н.В.</t>
  </si>
  <si>
    <t>Сметные нормы списания</t>
  </si>
  <si>
    <t>Коды ценников</t>
  </si>
  <si>
    <t>ФЕР-2020 И9</t>
  </si>
  <si>
    <t>Версия 1.7.0 ГСН (ГЭСН, ФЕР) и ТЕР (Методики НР (812/пр, 636/пр, 611/пр) и СП (774/пр и 317/пр) применять с 08.01.2023 г.)</t>
  </si>
  <si>
    <t>ФЕР-2020 - изменения И9</t>
  </si>
  <si>
    <t>Поправки для ГСН (ФЕР) 2020 от 11.09.2022 г И9 (в ред. 557/пр) Капитальный ремонт жилых и общественных зданий</t>
  </si>
  <si>
    <t>ГСН</t>
  </si>
  <si>
    <t>Ремонт помещений, системы водоснабжения и электроснабжения помещений №9 и 10</t>
  </si>
  <si>
    <t>)*1,25</t>
  </si>
  <si>
    <t>)*1,15</t>
  </si>
  <si>
    <t>)*0,9</t>
  </si>
  <si>
    <t>)*0,85</t>
  </si>
  <si>
    <t>Поправка: М-ка 421/пр 04.08.20 п.58 п.п. б)</t>
  </si>
  <si>
    <t>Новый раздел</t>
  </si>
  <si>
    <t>Помещение №9. h=2,7м. Учебный класс</t>
  </si>
  <si>
    <t>67-4-5</t>
  </si>
  <si>
    <t>Демонтаж: светильников для люминесцентных ламп</t>
  </si>
  <si>
    <t>100 ШТ</t>
  </si>
  <si>
    <t>ФЕРр-2001 доп.8, 67-4-5, приказ Минстроя России № 746/пр от 14.10.2021</t>
  </si>
  <si>
    <t>Ремонтно-строительные работы</t>
  </si>
  <si>
    <t>Электромонтажные работы</t>
  </si>
  <si>
    <t>рФЕР-67</t>
  </si>
  <si>
    <t>Пр/812-101.0-1</t>
  </si>
  <si>
    <t>Пр/774-101.0</t>
  </si>
  <si>
    <t>2</t>
  </si>
  <si>
    <t>46-04-012-03</t>
  </si>
  <si>
    <t>Разборка деревянных заполнений проемов: дверных и воротных</t>
  </si>
  <si>
    <t>100 м2</t>
  </si>
  <si>
    <t>ФЕР-2001, 46-04-012-03, приказ Минстроя России № 876/пр от 26.12.2019</t>
  </si>
  <si>
    <t>Общестроительные работы</t>
  </si>
  <si>
    <t>Работы по реконструкции зданий и сооружений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</si>
  <si>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</si>
  <si>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ФЕР-46</t>
  </si>
  <si>
    <t>Пр/812-040.2-1</t>
  </si>
  <si>
    <t>Пр/774-040.2</t>
  </si>
  <si>
    <t>3</t>
  </si>
  <si>
    <t>55-8-4</t>
  </si>
  <si>
    <t>Разборка деревянных перегородок каркасных, обшитых: древесноволокнистыми плитами</t>
  </si>
  <si>
    <t>ФЕРр-2001 доп.6, 55-8-4, приказ Минстроя России № 321/пр от 24.05.2021</t>
  </si>
  <si>
    <t>Перегородки</t>
  </si>
  <si>
    <t>рФЕР-55</t>
  </si>
  <si>
    <t>Пр/812-089.0-1</t>
  </si>
  <si>
    <t>Пр774-4-089.0</t>
  </si>
  <si>
    <t>4</t>
  </si>
  <si>
    <t>57-2-1</t>
  </si>
  <si>
    <t>Разборка покрытий полов: из линолеума и релина</t>
  </si>
  <si>
    <t>ФЕРр-2001 доп.8, 57-2-1, приказ Минстроя России № 746/пр от 14.10.2021</t>
  </si>
  <si>
    <t>Полы</t>
  </si>
  <si>
    <t>рФЕР-57</t>
  </si>
  <si>
    <t>Пр/812-091.0-1</t>
  </si>
  <si>
    <t>Пр/774-091.0</t>
  </si>
  <si>
    <t>5</t>
  </si>
  <si>
    <t>46-04-010-02</t>
  </si>
  <si>
    <t>Разборка покрытий полов: дощатых</t>
  </si>
  <si>
    <t>ФЕР-2001, 46-04-010-02, приказ Минстроя России № 876/пр от 26.12.2019</t>
  </si>
  <si>
    <t>6</t>
  </si>
  <si>
    <t>67-4-1</t>
  </si>
  <si>
    <t>Демонтаж: выключателей, розеток</t>
  </si>
  <si>
    <t>ФЕРр-2001 доп.8, 67-4-1, приказ Минстроя России № 746/пр от 14.10.2021</t>
  </si>
  <si>
    <t>7</t>
  </si>
  <si>
    <t>67-3-1</t>
  </si>
  <si>
    <t>Демонтаж кабеля</t>
  </si>
  <si>
    <t>100 м</t>
  </si>
  <si>
    <t>ФЕРр-2001, 67-3-1, приказ Минстроя России № 876/пр от 26.12.2019</t>
  </si>
  <si>
    <t>8</t>
  </si>
  <si>
    <t>62-47-1</t>
  </si>
  <si>
    <t>Расчистка поверхностей шпателем, щетками от старых покрасок/прим.стен</t>
  </si>
  <si>
    <t>м2</t>
  </si>
  <si>
    <t>ФЕРр-2001 доп. 5, 62-47-1, приказ Минстроя России № 51/пр от 09.02.2021</t>
  </si>
  <si>
    <t>Малярные работы</t>
  </si>
  <si>
    <t>рФЕР-62</t>
  </si>
  <si>
    <t>Пр/812-096.0-1</t>
  </si>
  <si>
    <t>Пр/774-096.0</t>
  </si>
  <si>
    <t>9</t>
  </si>
  <si>
    <t>Расчистка поверхностей шпателем, щетками от старых покрасок/прим.потолков</t>
  </si>
  <si>
    <t>10</t>
  </si>
  <si>
    <t>62-33-2</t>
  </si>
  <si>
    <t>Окраска масляными составами ранее окрашенных поверхностей радиаторов и ребристых труб отопления: за 2 раза</t>
  </si>
  <si>
    <t>ФЕРр-2001, 62-33-2, приказ Минстроя России № 876/пр от 26.12.2019</t>
  </si>
  <si>
    <t>11</t>
  </si>
  <si>
    <t>Поставка Подрядчика</t>
  </si>
  <si>
    <t>Эмаль для радиаторов отопления и металла Радуга -1780 цвет белый</t>
  </si>
  <si>
    <t>кг</t>
  </si>
  <si>
    <t>Кровли</t>
  </si>
  <si>
    <t>ФЕР-12</t>
  </si>
  <si>
    <t>[327 / 1.2 /  8.98] +  5% Трансп +  2% Заг.скл</t>
  </si>
  <si>
    <t>Пр/812-012.0-1</t>
  </si>
  <si>
    <t>Пр/774-012.0</t>
  </si>
  <si>
    <t>12</t>
  </si>
  <si>
    <t>15-04-006-03</t>
  </si>
  <si>
    <t>Покрытие поверхностей грунтовкой глубокого проникновения: за 1 раз стен</t>
  </si>
  <si>
    <t>ФЕР-2001, 15-04-006-03, приказ Минстроя России № 876/пр от 26.12.2019</t>
  </si>
  <si>
    <t>Отделочные работы</t>
  </si>
  <si>
    <t>ФЕР-15</t>
  </si>
  <si>
    <t>Пр/812-015.0-1</t>
  </si>
  <si>
    <t>Пр/774-015.0</t>
  </si>
  <si>
    <t>13</t>
  </si>
  <si>
    <t>Поставка подрядчика</t>
  </si>
  <si>
    <t>Грунтовкама глубокого проникновения типа Bergauf TiefGrunt</t>
  </si>
  <si>
    <t>Материалы строительные</t>
  </si>
  <si>
    <t>Материалы, изделия и конструкции</t>
  </si>
  <si>
    <t>материалы (03)</t>
  </si>
  <si>
    <t>[106 / 1.2 /  8.98] +  5% Трансп +  2% Заг.скл</t>
  </si>
  <si>
    <t>14</t>
  </si>
  <si>
    <t>61-2-7</t>
  </si>
  <si>
    <t>Ремонт штукатурки внутренних стен по камню и бетону цементно-известковым раствором, площадью отдельных мест: до 1 м2 толщиной слоя до 20 мм</t>
  </si>
  <si>
    <t>ФЕРр-2001, 61-2-7, приказ Минстроя России № 876/пр от 26.12.2019</t>
  </si>
  <si>
    <t>Штукатурные работы</t>
  </si>
  <si>
    <t>рФЕР-61</t>
  </si>
  <si>
    <t>Пр/812-095.0-1</t>
  </si>
  <si>
    <t>Пр/774-095.0</t>
  </si>
  <si>
    <t>14.1</t>
  </si>
  <si>
    <t>999-9900</t>
  </si>
  <si>
    <t>Строительный мусор</t>
  </si>
  <si>
    <t>т</t>
  </si>
  <si>
    <t>14.2</t>
  </si>
  <si>
    <t>04.3.01.12-0111</t>
  </si>
  <si>
    <t>Раствор готовый отделочный тяжелый, цементно-известковый, состав 1:1:6</t>
  </si>
  <si>
    <t>м3</t>
  </si>
  <si>
    <t>ФССЦ-2001, 04.3.01.12-0111, приказ Минстроя России № 876/пр от 26.12.2019</t>
  </si>
  <si>
    <t>15</t>
  </si>
  <si>
    <t>69-11-4</t>
  </si>
  <si>
    <t>Механизированное приготовление растворов в построечных условиях: цементно-известковых тяжелых</t>
  </si>
  <si>
    <t>ФЕРр-2001, 69-11-4, приказ Минстроя России № 876/пр от 26.12.2019</t>
  </si>
  <si>
    <t>Изготовление в построечных условиях материалов, полуфабрикатов, металлических и трубопроводных заготовок</t>
  </si>
  <si>
    <t>приг_ФЕРр-69</t>
  </si>
  <si>
    <t>Пр/812-108.0-1</t>
  </si>
  <si>
    <t>Пр/774-108.0</t>
  </si>
  <si>
    <t>Изготовление в построечных условиях материалов, полуфабрикатов, металлических заготовок</t>
  </si>
  <si>
    <t>16</t>
  </si>
  <si>
    <t>Штукатурка сухая гипсовая Werner Gipsputz или аналог</t>
  </si>
  <si>
    <t>[17.53 / 1.2 /  8.98] +  5% Трансп +  2% Заг.скл</t>
  </si>
  <si>
    <t>17</t>
  </si>
  <si>
    <t>15-04-007-01</t>
  </si>
  <si>
    <t>Окраска водно-дисперсионными акриловыми составами улучшенная: по штукатурке стен</t>
  </si>
  <si>
    <t>ФЕР-2001, 15-04-007-01, приказ Минстроя России № 876/пр от 26.12.2019</t>
  </si>
  <si>
    <t>17.1</t>
  </si>
  <si>
    <t>14.5.11.02-0101</t>
  </si>
  <si>
    <t>Шпатлевка водно-дисперсионная</t>
  </si>
  <si>
    <t>ФССЦ-2001, 14.5.11.02-0101, приказ Минстроя России № 876/пр от 26.12.2019</t>
  </si>
  <si>
    <t>18</t>
  </si>
  <si>
    <t>19</t>
  </si>
  <si>
    <t>Шпаклевка гипсовая сухая Unis Блик</t>
  </si>
  <si>
    <t>[48.2 / 1.2 /  8.98] +  5% Трансп +  2% Заг.скл</t>
  </si>
  <si>
    <t>20</t>
  </si>
  <si>
    <t>Краска водно-дисперсионными акриловыми ВД-АК-230</t>
  </si>
  <si>
    <t>[123.14 / 1.2 /  8.98] +  5% Трансп +  2% Заг.скл</t>
  </si>
  <si>
    <t>21</t>
  </si>
  <si>
    <t>15-04-007-02</t>
  </si>
  <si>
    <t>Окраска водно-дисперсионными акриловыми составами улучшенная: по штукатурке потолков</t>
  </si>
  <si>
    <t>ФЕР-2001, 15-04-007-02, приказ Минстроя России № 876/пр от 26.12.2019</t>
  </si>
  <si>
    <t>22</t>
  </si>
  <si>
    <t>23</t>
  </si>
  <si>
    <t>24</t>
  </si>
  <si>
    <t>10-01-047-01</t>
  </si>
  <si>
    <t>Установка блоков из ПВХ в наружных и внутренних дверных проемах: в каменных стенах площадью проема до 3 м2</t>
  </si>
  <si>
    <t>ФЕР-2001, 10-01-047-01, приказ Минстроя России № 876/пр от 26.12.2019</t>
  </si>
  <si>
    <t>Деревянные конструкции</t>
  </si>
  <si>
    <t>ФЕР-10</t>
  </si>
  <si>
    <t>Пр/812-010.0-1</t>
  </si>
  <si>
    <t>Пр/774-010.0</t>
  </si>
  <si>
    <t>25</t>
  </si>
  <si>
    <t>Двери из ПВХ профиля с комплектом фурнитуры и доводчиком составляет 22 000 рублей без учета НДС.</t>
  </si>
  <si>
    <t>[19 400 /  8.98] +  5% Трансп +  2% Заг.скл</t>
  </si>
  <si>
    <t>26</t>
  </si>
  <si>
    <t>11-01-012-03</t>
  </si>
  <si>
    <t>Укладка лаг: по плитам перекрытий</t>
  </si>
  <si>
    <t>ФЕР-2001 доп.6, 11-01-012-03, приказ Минстроя России № 321/пр от 24.05.2021</t>
  </si>
  <si>
    <t>ФЕР-11</t>
  </si>
  <si>
    <t>Пр/812-011.0-1</t>
  </si>
  <si>
    <t>Пр/774-011.0</t>
  </si>
  <si>
    <t>26.1</t>
  </si>
  <si>
    <t>11.1.01.09-0002</t>
  </si>
  <si>
    <t>Лаги для устройств полов антисептированные тип II, сечение 100-150x40-60 мм</t>
  </si>
  <si>
    <t>ФССЦ-2001, 11.1.01.09-0002, приказ Минстроя России № 876/пр от 26.12.2019</t>
  </si>
  <si>
    <t>26.2</t>
  </si>
  <si>
    <t>12.1.02.06-0012</t>
  </si>
  <si>
    <t>Рубероид кровельный РКК-350</t>
  </si>
  <si>
    <t>ФССЦ-2001, 12.1.02.06-0012, приказ Минстроя России № 876/пр от 26.12.2019</t>
  </si>
  <si>
    <t>27</t>
  </si>
  <si>
    <t>Лаги из бруса деревянного размером 10х15см</t>
  </si>
  <si>
    <t>м</t>
  </si>
  <si>
    <t>[337.5 / 1.2 /  8.98] +  5% Трансп +  2% Заг.скл</t>
  </si>
  <si>
    <t>28</t>
  </si>
  <si>
    <t>11-01-053-02</t>
  </si>
  <si>
    <t>Устройство оснований полов из фанеры в один слой площадью: свыше 20 м2</t>
  </si>
  <si>
    <t>ФЕР-2001, 11-01-053-02, приказ Минстроя России № 876/пр от 26.12.2019</t>
  </si>
  <si>
    <t>28.1</t>
  </si>
  <si>
    <t>11.2.11.04-0052</t>
  </si>
  <si>
    <t>Фанера общего назначения из шпона лиственных пород водостойкая, ФК, сорт II/IV, толщина 12 мм</t>
  </si>
  <si>
    <t>ФССЦ-2001, 11.2.11.04-0052, приказ Минстроя России № 876/пр от 26.12.2019</t>
  </si>
  <si>
    <t>29</t>
  </si>
  <si>
    <t>Фанера 18 мм нешлифованная 1525x1525 мм ФК сорт 4/4</t>
  </si>
  <si>
    <t>[659.66 / 1.2 /  8.98] +  5% Трансп +  2% Заг.скл</t>
  </si>
  <si>
    <t>30</t>
  </si>
  <si>
    <t>11-01-036-04</t>
  </si>
  <si>
    <t>Устройство покрытий: из линолеума насухо со свариванием полотнищ в стыках</t>
  </si>
  <si>
    <t>ФЕР-2001 доп.8, 11-01-036-04, приказ Минстроя России № 746/пр от 14.10.2021</t>
  </si>
  <si>
    <t>31</t>
  </si>
  <si>
    <t>Линолеум «Noventis Мастер цемент» 32 класс </t>
  </si>
  <si>
    <t>[721 / 1.2 /  8.98] +  5% Трансп +  2% Заг.скл</t>
  </si>
  <si>
    <t>32</t>
  </si>
  <si>
    <t>11-01-040-03</t>
  </si>
  <si>
    <t>Устройство плинтусов поливинилхлоридных: на винтах самонарезающих</t>
  </si>
  <si>
    <t>ФЕР-2001, 11-01-040-03, приказ Минстроя России № 876/пр от 26.12.2019</t>
  </si>
  <si>
    <t>32.1</t>
  </si>
  <si>
    <t>11.3.03.14-0001</t>
  </si>
  <si>
    <t>Заглушки торцевые для плинтуса из ПВХ, левые, высота 48 мм</t>
  </si>
  <si>
    <t>ФССЦ-2001, 11.3.03.14-0001, приказ Минстроя России № 876/пр от 26.12.2019</t>
  </si>
  <si>
    <t>32.2</t>
  </si>
  <si>
    <t>11.3.03.14-0011</t>
  </si>
  <si>
    <t>Заглушки торцевые для плинтуса из ПВХ, правые, высота 48 мм</t>
  </si>
  <si>
    <t>ФССЦ-2001, 11.3.03.14-0011, приказ Минстроя России № 876/пр от 26.12.2019</t>
  </si>
  <si>
    <t>32.3</t>
  </si>
  <si>
    <t>11.3.03.14-0021</t>
  </si>
  <si>
    <t>Соединитель для плинтуса из ПВХ, высота 48 мм</t>
  </si>
  <si>
    <t>ФССЦ-2001, 11.3.03.14-0021, приказ Минстроя России № 876/пр от 26.12.2019</t>
  </si>
  <si>
    <t>32.4</t>
  </si>
  <si>
    <t>11.3.03.14-0031</t>
  </si>
  <si>
    <t>Уголок внутренний для плинтуса из ПВХ, высота 48 мм</t>
  </si>
  <si>
    <t>ФССЦ-2001, 11.3.03.14-0031, приказ Минстроя России № 876/пр от 26.12.2019</t>
  </si>
  <si>
    <t>32.5</t>
  </si>
  <si>
    <t>11.3.03.14-0033</t>
  </si>
  <si>
    <t>Уголок наружный для плинтуса из ПВХ, высота 48 мм</t>
  </si>
  <si>
    <t>ФССЦ-2001, 11.3.03.14-0033, приказ Минстроя России № 876/пр от 26.12.2019</t>
  </si>
  <si>
    <t>33</t>
  </si>
  <si>
    <t>Плинтус напольный ПВХ 8 см с комплектующими (уголки, соединители, заглушки)</t>
  </si>
  <si>
    <t>[136.92 / 1.2 /  8.98] +  5% Трансп +  2% Заг.скл</t>
  </si>
  <si>
    <t>34</t>
  </si>
  <si>
    <t>15-01-047-15</t>
  </si>
  <si>
    <t>Устройство потолков: плитно-ячеистых по каркасу из оцинкованного профиля</t>
  </si>
  <si>
    <t>ФЕР-2001 доп.4, 15-01-047-15, приказ Минстроя России № 635/пр от 20.10.2020</t>
  </si>
  <si>
    <t>34.1</t>
  </si>
  <si>
    <t>01.6.04.02-0011</t>
  </si>
  <si>
    <t>Панели потолочные с комплектующими</t>
  </si>
  <si>
    <t>ФССЦ-2001, 01.6.04.02-0011, приказ Минстроя России № 876/пр от 26.12.2019</t>
  </si>
  <si>
    <t>35</t>
  </si>
  <si>
    <t>Потолочная плита Ceramaguard Fine Fissured Board 600x600x15 (Керамагуард борд) Армстронг с комплектующими</t>
  </si>
  <si>
    <t>[1 942.19 / 1.2 /  8.98] +  5% Трансп +  2% Заг.скл</t>
  </si>
  <si>
    <t>36</t>
  </si>
  <si>
    <t>м08-03-593-19</t>
  </si>
  <si>
    <t>Светильник в подвесных потолках</t>
  </si>
  <si>
    <t>ФЕРм-2001, м08-03-593-19, приказ Минстроя России № 876/пр от 26.12.2019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</si>
  <si>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</si>
  <si>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</si>
  <si>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</si>
  <si>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</si>
  <si>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</si>
  <si>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37</t>
  </si>
  <si>
    <t>Светильник FERON светодиодный ДВО-45w 595х595х19 4000K 4200Лм</t>
  </si>
  <si>
    <t>ШТ</t>
  </si>
  <si>
    <t>[1 694.01 / 1.2 /  8.98] +  5% Трансп +  2% Заг.скл</t>
  </si>
  <si>
    <t>38</t>
  </si>
  <si>
    <t>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</si>
  <si>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</si>
  <si>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ФЕРм-2001, м08-02-409-09, приказ Минстроя России № 876/пр от 26.12.2019</t>
  </si>
  <si>
    <t>39</t>
  </si>
  <si>
    <t>Труба гофрированная диам.20</t>
  </si>
  <si>
    <t>[30.34 / 1.2 /  8.98] +  5% Трансп +  2% Заг.скл</t>
  </si>
  <si>
    <t>40</t>
  </si>
  <si>
    <t>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</si>
  <si>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</si>
  <si>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ФЕРм-2001, м08-02-412-02, приказ Минстроя России № 876/пр от 26.12.2019</t>
  </si>
  <si>
    <t>41</t>
  </si>
  <si>
    <t>Кабель ККЗ ВВГнг(А)-FRLSLTx 3х1,5</t>
  </si>
  <si>
    <t>[101.07 / 1.2 /  8.98] +  5% Трансп +  2% Заг.скл</t>
  </si>
  <si>
    <t>42</t>
  </si>
  <si>
    <t>м08-02-399-01</t>
  </si>
  <si>
    <t>Провод в коробах, сечением: до 6 мм2</t>
  </si>
  <si>
    <t>ФЕРм-2001, м08-02-399-01, приказ Минстроя России № 876/пр от 26.12.2019</t>
  </si>
  <si>
    <t>43</t>
  </si>
  <si>
    <t>Кабель ККЗ ВВГнг(А)-FRLSLTx 3х2,5</t>
  </si>
  <si>
    <t>[148.54 / 1.2 /  8.98] +  5% Трансп +  2% Заг.скл</t>
  </si>
  <si>
    <t>44</t>
  </si>
  <si>
    <t>м08-02-390-01</t>
  </si>
  <si>
    <t>Короба пластмассовые: шириной до 40 мм</t>
  </si>
  <si>
    <t>ФЕРм-2001, м08-02-390-01, приказ Минстроя России № 876/пр от 26.12.2019</t>
  </si>
  <si>
    <t>45</t>
  </si>
  <si>
    <t>Кабель-канал Legrand 15x10 мм 2 м цвет белый</t>
  </si>
  <si>
    <t>[33.55 / 1.2 /  8.98] +  5% Трансп +  2% Заг.скл</t>
  </si>
  <si>
    <t>46</t>
  </si>
  <si>
    <t>м08-03-591-08</t>
  </si>
  <si>
    <t>Розетка штепсельная: неутопленного типа при открытой проводке</t>
  </si>
  <si>
    <t>ФЕРм-2001, м08-03-591-08, приказ Минстроя России № 876/пр от 26.12.2019</t>
  </si>
  <si>
    <t>47</t>
  </si>
  <si>
    <t>Розетка двойная накладная Lexman First с заземлением, цвет белый</t>
  </si>
  <si>
    <t>[216 / 1.2 /  8.98] +  5% Трансп +  2% Заг.скл</t>
  </si>
  <si>
    <t>48</t>
  </si>
  <si>
    <t>м08-03-591-01</t>
  </si>
  <si>
    <t>Выключатель: одноклавишный неутопленного типа при открытой проводке</t>
  </si>
  <si>
    <t>ФЕРм-2001, м08-03-591-01, приказ Минстроя России № 876/пр от 26.12.2019</t>
  </si>
  <si>
    <t>49</t>
  </si>
  <si>
    <t>Выключатель накладной Systeme Electric Этюд 1 клавиша цвет белый</t>
  </si>
  <si>
    <t>[168.06 / 1.2 /  8.98] +  5% Трансп +  2% Заг.скл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</si>
  <si>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</si>
  <si>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</si>
  <si>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</si>
  <si>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</si>
  <si>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</si>
  <si>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</si>
  <si>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</si>
  <si>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</si>
  <si>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</si>
  <si>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</si>
  <si>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</si>
  <si>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</si>
  <si>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</si>
  <si>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</si>
  <si>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</si>
  <si>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</si>
  <si>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</si>
  <si>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</si>
  <si>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</si>
  <si>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</si>
  <si>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</si>
  <si>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</si>
  <si>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</si>
  <si>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</si>
  <si>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</si>
  <si>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</si>
  <si>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</si>
  <si>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</si>
  <si>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</si>
  <si>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</si>
  <si>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</si>
  <si>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</si>
  <si>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</si>
  <si>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</si>
  <si>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</si>
  <si>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</si>
  <si>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</si>
  <si>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</si>
  <si>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</si>
  <si>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</si>
  <si>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</si>
  <si>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</si>
  <si>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</si>
  <si>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</si>
  <si>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</si>
  <si>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</si>
  <si>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</si>
  <si>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</si>
  <si>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</si>
  <si>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</si>
  <si>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</si>
  <si>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</si>
  <si>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</si>
  <si>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</si>
  <si>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Помещение №9. h=2,7м. Химическая лаборатория</t>
  </si>
  <si>
    <t>50</t>
  </si>
  <si>
    <t>51</t>
  </si>
  <si>
    <t>52</t>
  </si>
  <si>
    <t>53</t>
  </si>
  <si>
    <t>54</t>
  </si>
  <si>
    <t>55</t>
  </si>
  <si>
    <t>56</t>
  </si>
  <si>
    <t>65-4-3</t>
  </si>
  <si>
    <t>Демонтаж: моек</t>
  </si>
  <si>
    <t>ФЕРр-2001 доп. 5, 65-4-3, приказ Минстроя России № 51/пр от 09.02.2021</t>
  </si>
  <si>
    <t>Внутренние санитарно-технические работы</t>
  </si>
  <si>
    <t>Внутренние санитарнотехнические работы: демонтаж и разборка</t>
  </si>
  <si>
    <t>рФЕР-65</t>
  </si>
  <si>
    <t>Пр/812-099.1-1</t>
  </si>
  <si>
    <t>Пр/774-099.1</t>
  </si>
  <si>
    <t>56.1</t>
  </si>
  <si>
    <t>999-9899</t>
  </si>
  <si>
    <t>Строительный мусор и масса возвратных материалов</t>
  </si>
  <si>
    <t>57</t>
  </si>
  <si>
    <t>65-3-7</t>
  </si>
  <si>
    <t>Снятие смесителя: без душевой сетки</t>
  </si>
  <si>
    <t>ФЕРр-2001 доп. 5, 65-3-7, приказ Минстроя России № 51/пр от 09.02.2021</t>
  </si>
  <si>
    <t>57.1</t>
  </si>
  <si>
    <t>58</t>
  </si>
  <si>
    <t>65-1-1</t>
  </si>
  <si>
    <t>Разборка трубопроводов из водогазопроводных труб диаметром: до 25 мм</t>
  </si>
  <si>
    <t>ФЕРр-2001 доп. 5, 65-1-1, приказ Минстроя России № 51/пр от 09.02.2021</t>
  </si>
  <si>
    <t>58.1</t>
  </si>
  <si>
    <t>59</t>
  </si>
  <si>
    <t>60</t>
  </si>
  <si>
    <t>61</t>
  </si>
  <si>
    <t>61.1</t>
  </si>
  <si>
    <t>14.5.05.01-0012</t>
  </si>
  <si>
    <t>Олифа комбинированная для разведения масляных густотертых красок и для внешних работ по деревянным поверхностям</t>
  </si>
  <si>
    <t>ФССЦ-2001, 14.5.05.01-0012, приказ Минстроя России № 876/пр от 26.12.2019</t>
  </si>
  <si>
    <t>62</t>
  </si>
  <si>
    <t>63</t>
  </si>
  <si>
    <t>64</t>
  </si>
  <si>
    <t>Бетонконтакт Axton</t>
  </si>
  <si>
    <t>[91.33 / 1.2 /  8.98] +  5% Трансп +  2% Заг.скл</t>
  </si>
  <si>
    <t>65</t>
  </si>
  <si>
    <t>11-01-011-01</t>
  </si>
  <si>
    <t>Устройство стяжек: цементных толщиной 20 мм</t>
  </si>
  <si>
    <t>ФЕР-2001 доп. 2, 11-01-011-01, приказ Минстроя России № 294/пр от 01.06.2020</t>
  </si>
  <si>
    <t>65.1</t>
  </si>
  <si>
    <t>04.3.01.09</t>
  </si>
  <si>
    <t>Раствор готовый кладочный тяжелый цементный</t>
  </si>
  <si>
    <t>66</t>
  </si>
  <si>
    <t>11-01-011-02</t>
  </si>
  <si>
    <t>Устройство стяжек: на каждые 5 мм изменения толщины стяжки добавлять или исключать к расценке 11-01-011-01</t>
  </si>
  <si>
    <t>ФЕР-2001 доп. 2, 11-01-011-02, приказ Минстроя России № 294/пр от 01.06.2020</t>
  </si>
  <si>
    <t>66.1</t>
  </si>
  <si>
    <t>67</t>
  </si>
  <si>
    <t>68</t>
  </si>
  <si>
    <t>Стяжка пола Axton 25 кг</t>
  </si>
  <si>
    <t>69</t>
  </si>
  <si>
    <t>11-01-027-06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</si>
  <si>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</si>
  <si>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ФЕР-2001 доп.4, 11-01-027-06, приказ Минстроя России № 636/пр от 20.10.2020</t>
  </si>
  <si>
    <t>69.1</t>
  </si>
  <si>
    <t>04.3.02.09-0102</t>
  </si>
  <si>
    <t>Смеси сухие водостойкие для затирки межплиточных швов шириной 1-6 мм (различная цветовая гамма)</t>
  </si>
  <si>
    <t>ФССЦ-2001, 04.3.02.09-0102, приказ Минстроя России № 876/пр от 26.12.2019</t>
  </si>
  <si>
    <t>69.2</t>
  </si>
  <si>
    <t>06.2.02.01-0071</t>
  </si>
  <si>
    <t>Плитка керамическая неглазурованная для полов гладкая, одноцветная с красителем квадратная и прямоугольная</t>
  </si>
  <si>
    <t>ФССЦ-2001, 06.2.02.01-0071, приказ Минстроя России № 876/пр от 26.12.2019</t>
  </si>
  <si>
    <t>69.3</t>
  </si>
  <si>
    <t>14.1.06.02-1002</t>
  </si>
  <si>
    <t>Клей плиточный</t>
  </si>
  <si>
    <t>ФССЦ-2001, 14.1.06.02-1002, приказ Минстроя России № 876/пр от 26.12.2019</t>
  </si>
  <si>
    <t>70</t>
  </si>
  <si>
    <t>Керамогранит Quadro Decor Соль-Перец 300х300х8 мм. неполированный цвет серый</t>
  </si>
  <si>
    <t>[1 148 / 1.2 /  8.98] +  5% Трансп +  2% Заг.скл</t>
  </si>
  <si>
    <t>71</t>
  </si>
  <si>
    <t>[75.5 / 1.2 /  8.98] +  5% Трансп +  2% Заг.скл</t>
  </si>
  <si>
    <t>72</t>
  </si>
  <si>
    <t>Клей плиточный  Axton</t>
  </si>
  <si>
    <t>[11.76 / 1.2 /  8.98] +  5% Трансп +  2% Заг.скл</t>
  </si>
  <si>
    <t>73</t>
  </si>
  <si>
    <t>15-01-020-11</t>
  </si>
  <si>
    <t>Облицовка стен на клее из сухих смесей с карнизными, плинтусными и угловыми плитками: в общественных зданиях по кирпичу и бетону</t>
  </si>
  <si>
    <t>ФЕР-2001, 15-01-020-11, приказ Минстроя России № 876/пр от 26.12.2019</t>
  </si>
  <si>
    <t>73.1</t>
  </si>
  <si>
    <t>04.3.02.09</t>
  </si>
  <si>
    <t>Смесь сухая для заделки швов</t>
  </si>
  <si>
    <t>73.2</t>
  </si>
  <si>
    <t>14.1.06.02</t>
  </si>
  <si>
    <t>Клей для облицовочных работ (сухая смесь)</t>
  </si>
  <si>
    <t>74</t>
  </si>
  <si>
    <t>Плитка настенная Шахтинская Плитка Белая 20x30 см матовая цвет белый</t>
  </si>
  <si>
    <t>[658 / 1.2 /  8.98] +  5% Трансп +  2% Заг.скл</t>
  </si>
  <si>
    <t>75</t>
  </si>
  <si>
    <t>[64 / 1.2 /  8.98] +  5% Трансп +  2% Заг.скл</t>
  </si>
  <si>
    <t>76</t>
  </si>
  <si>
    <t>77</t>
  </si>
  <si>
    <t>78</t>
  </si>
  <si>
    <t>[17 600 /  8.98] +  5% Трансп +  2% Заг.скл</t>
  </si>
  <si>
    <t>79</t>
  </si>
  <si>
    <t>79.1</t>
  </si>
  <si>
    <t>80</t>
  </si>
  <si>
    <t>81</t>
  </si>
  <si>
    <t>82</t>
  </si>
  <si>
    <t>83</t>
  </si>
  <si>
    <t>84</t>
  </si>
  <si>
    <t>85</t>
  </si>
  <si>
    <t>86</t>
  </si>
  <si>
    <t>Кабель ККЗ ВВГнг(А)-FRLSLTx 3х1.5</t>
  </si>
  <si>
    <t>87</t>
  </si>
  <si>
    <t>88</t>
  </si>
  <si>
    <t>Кабель ККЗ ВВГнг(А)-FRLSLTx 3х2.5</t>
  </si>
  <si>
    <t>89</t>
  </si>
  <si>
    <t>90</t>
  </si>
  <si>
    <t>91</t>
  </si>
  <si>
    <t>92</t>
  </si>
  <si>
    <t>93</t>
  </si>
  <si>
    <t>94</t>
  </si>
  <si>
    <t>95</t>
  </si>
  <si>
    <t>96</t>
  </si>
  <si>
    <t>Кабель силовой ВВГнг(А)-LS 3x4 ок(N, PE)-0.66</t>
  </si>
  <si>
    <t>[182.51 / 1.2 /  8.98] +  5% Трансп +  2% Заг.скл</t>
  </si>
  <si>
    <t>97</t>
  </si>
  <si>
    <t>98</t>
  </si>
  <si>
    <t>Кабель-канал Legrand 20x12 мм 2 м цвет белый</t>
  </si>
  <si>
    <t>[35.97 / 1.2 /  8.98] +  5% Трансп +  2% Заг.скл</t>
  </si>
  <si>
    <t>99</t>
  </si>
  <si>
    <t>м08-03-591-10</t>
  </si>
  <si>
    <t>Розетка штепсельная: полугерметическая и герметическая</t>
  </si>
  <si>
    <t>ФЕРм-2001, м08-03-591-10, приказ Минстроя России № 876/пр от 26.12.2019</t>
  </si>
  <si>
    <t>100</t>
  </si>
  <si>
    <t>Розетка силовая IEK заземление 16 А 220 В</t>
  </si>
  <si>
    <t>[455.33 / 1.2 /  8.98] +  5% Трансп +  2% Заг.скл</t>
  </si>
  <si>
    <t>101</t>
  </si>
  <si>
    <t>Розетка штепсельная: полугерметическая и герметическая/прим.монтаж вилок силовых для подключения оборудования</t>
  </si>
  <si>
    <t>102</t>
  </si>
  <si>
    <t>Вилка с заземлением IEK 220 В 16 А цвет синий</t>
  </si>
  <si>
    <t>[624.64 / 1.2 /  8.98] +  5% Трансп +  2% Заг.скл</t>
  </si>
  <si>
    <t>103</t>
  </si>
  <si>
    <t>м08-03-599-09</t>
  </si>
  <si>
    <t>Щитки осветительные, устанавливаемые на стене: распорными дюбелями, масса щитка до 6 кг</t>
  </si>
  <si>
    <t>ФЕРм-2001, м08-03-599-09, приказ Минстроя России № 876/пр от 26.12.2019</t>
  </si>
  <si>
    <t>104</t>
  </si>
  <si>
    <t>Щит распределительный навесной Systeme Electric ЩРН-П-12 12 модулей IP40 пластик</t>
  </si>
  <si>
    <t>[1 177.73 / 1.2 /  8.98] +  5% Трансп +  2% Заг.скл</t>
  </si>
  <si>
    <t>105</t>
  </si>
  <si>
    <t>м08-03-575-01</t>
  </si>
  <si>
    <t>Прибор или аппарат</t>
  </si>
  <si>
    <t>ФЕРм-2001, м08-03-575-01, приказ Минстроя России № 876/пр от 26.12.2019</t>
  </si>
  <si>
    <t>106</t>
  </si>
  <si>
    <t>Автоматический выключатель Ekf PROxima ВА 47-63N 1P D10 А 6 кА M636110D</t>
  </si>
  <si>
    <t>[1 112.22 / 1.2 /  8.98] +  5% Трансп +  2% Заг.скл</t>
  </si>
  <si>
    <t>107</t>
  </si>
  <si>
    <t>Автоматический выключатель EKF PROxima ВА47-63 1P D16 А 4.5 кА</t>
  </si>
  <si>
    <t>[272.77 / 1.2 /  8.98] +  5% Трансп +  2% Заг.скл</t>
  </si>
  <si>
    <t>108</t>
  </si>
  <si>
    <t>Автоматический выключатель EKF PROxima ВА47-63 1P D25 А 4.5 кА</t>
  </si>
  <si>
    <t>[178.49 / 1.2 /  8.98] +  5% Трансп +  2% Заг.скл</t>
  </si>
  <si>
    <t>109</t>
  </si>
  <si>
    <t>17-01-005-01</t>
  </si>
  <si>
    <t>Установка моек: на одно отделение</t>
  </si>
  <si>
    <t>10 компл</t>
  </si>
  <si>
    <t>ФЕР-2001, 17-01-005-01, приказ Минстроя России № 876/пр от 26.12.2019</t>
  </si>
  <si>
    <t>Сантехнические работы: внутренние трубопроводы, внутренние устройства водопровода, канализации, отопления, газоснабжения, вентиляция  кондиционирование воздуха</t>
  </si>
  <si>
    <t>Водопровод и канализация - внутренние устройства</t>
  </si>
  <si>
    <t>ФЕР-17</t>
  </si>
  <si>
    <t>Пр/812-016.0-1</t>
  </si>
  <si>
    <t>Пр/774-016.0</t>
  </si>
  <si>
    <t>110</t>
  </si>
  <si>
    <t>10-01-059-01</t>
  </si>
  <si>
    <t>Установка столов, шкафов под мойки, холодильных шкафов и др.</t>
  </si>
  <si>
    <t>ФЕР-2001, 10-01-059-01, приказ Минстроя России № 876/пр от 26.12.2019</t>
  </si>
  <si>
    <t>111</t>
  </si>
  <si>
    <t>Тумба - подстолье Эконом 50х50, белый (комплект: мойка, гофрированный отвод, крепления)</t>
  </si>
  <si>
    <t>[3 760 / 1.2 /  8.98] +  5% Трансп +  2% Заг.скл</t>
  </si>
  <si>
    <t>112</t>
  </si>
  <si>
    <t>Смеситель кухонный София высота 15 см цвет хром</t>
  </si>
  <si>
    <t>[610 / 1.2 /  8.98] +  5% Трансп +  2% Заг.скл</t>
  </si>
  <si>
    <t>113</t>
  </si>
  <si>
    <t>Гибкая подводка для смесителя нерж.сталь 60 сm</t>
  </si>
  <si>
    <t>[342 / 1.2 /  8.98] +  5% Трансп +  2% Заг.скл</t>
  </si>
  <si>
    <t>114</t>
  </si>
  <si>
    <t>16-04-005-01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</si>
  <si>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</si>
  <si>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ФЕР-2001 доп. 1, 16-04-005-01, приказ Минстроя России № 172/пр от 30.03.2020</t>
  </si>
  <si>
    <t>Трубопроводы внутренние</t>
  </si>
  <si>
    <t>ФЕР-16</t>
  </si>
  <si>
    <t>115</t>
  </si>
  <si>
    <t>Труба полипропиленовая 20 мм PPR PN20, SDR6 (20x3.4), DN13</t>
  </si>
  <si>
    <t>[54.36 / 1.2 /  8.98] +  5% Трансп +  2% Заг.скл</t>
  </si>
  <si>
    <t>116</t>
  </si>
  <si>
    <t>16-04-006-01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</si>
  <si>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t>
  </si>
  <si>
    <t>100 соединений</t>
  </si>
  <si>
    <t>ФЕР-2001 доп. 1, 16-04-006-01, приказ Минстроя России № 172/пр от 30.03.2020</t>
  </si>
  <si>
    <t>117</t>
  </si>
  <si>
    <t>Муфта комбинированная неразборная PP-R НР 20мм х1/2 внутренняя резьба</t>
  </si>
  <si>
    <t>[62.79 / 1.2 /  8.98] +  5% Трансп +  2% Заг.скл</t>
  </si>
  <si>
    <t>118</t>
  </si>
  <si>
    <t>Муфта комбинированная неразборная PP-R НР 20мм х1/2 наружная резьба</t>
  </si>
  <si>
    <t>119</t>
  </si>
  <si>
    <t>Угольник PPRC 20х20/90° мм</t>
  </si>
  <si>
    <t>[80.03 / 1.2 /  8.98] +  5% Трансп +  2% Заг.скл</t>
  </si>
  <si>
    <t>120</t>
  </si>
  <si>
    <t>Тройник PPRC 20х20х20 мм</t>
  </si>
  <si>
    <t>[25 / 1.2 /  8.98] +  5% Трансп +  2% Заг.скл</t>
  </si>
  <si>
    <t>121</t>
  </si>
  <si>
    <t>Кран шаровой диам.20 мм полнопроходной полипропилен</t>
  </si>
  <si>
    <t>[235.13 / 1.2 /  8.98] +  5% Трансп +  2% Заг.скл</t>
  </si>
  <si>
    <t>Вывоз мусора</t>
  </si>
  <si>
    <t>122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</si>
  <si>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</si>
  <si>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</si>
  <si>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</si>
  <si>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ФССЦпг-2001, т01-01-01-041, приказ Минстроя России №876/пр от 26.12.2019</t>
  </si>
  <si>
    <t>Погрузочно-разгрузочные работы</t>
  </si>
  <si>
    <t>ФССЦпр  пог. а/п (2011,изм. 4-6)</t>
  </si>
  <si>
    <t>123</t>
  </si>
  <si>
    <t>т03-21-01-020</t>
  </si>
  <si>
    <t>Перевозка грузов I класса автомобилями-самосвалами грузоподъемностью 10 т работающих вне карьера на расстояние до 20 км</t>
  </si>
  <si>
    <t>ФССЦпг-2001, т03-21-01-020, приказ Минстроя России №876/пр от 26.12.2019</t>
  </si>
  <si>
    <t>Автомобили-самосвалы</t>
  </si>
  <si>
    <t>Перевозка строительных грузов автомобильным транспортом</t>
  </si>
  <si>
    <t>Перевозка строительных грузов автомобильным транспортом: Автомобили-самосвалы</t>
  </si>
  <si>
    <t>ФССЦпг 03-21, 03-22</t>
  </si>
  <si>
    <t>н</t>
  </si>
  <si>
    <t>НДС 20%</t>
  </si>
  <si>
    <t>в</t>
  </si>
  <si>
    <t>Всего с НДС</t>
  </si>
  <si>
    <t>в с н</t>
  </si>
  <si>
    <t>Всего с НДС 20%</t>
  </si>
  <si>
    <t>НДС</t>
  </si>
  <si>
    <t>Новая переменная</t>
  </si>
  <si>
    <t>Переменная</t>
  </si>
  <si>
    <t>Переменная1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</si>
  <si>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</si>
  <si>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</si>
  <si>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</si>
  <si>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</si>
  <si>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</si>
  <si>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</si>
  <si>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</si>
  <si>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</si>
  <si>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</si>
  <si>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</si>
  <si>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</si>
  <si>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</si>
  <si>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</si>
  <si>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</si>
  <si>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</si>
  <si>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</si>
  <si>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</si>
  <si>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</si>
  <si>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</si>
  <si>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</si>
  <si>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</si>
  <si>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</si>
  <si>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</si>
  <si>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</si>
  <si>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</si>
  <si>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</si>
  <si>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</si>
  <si>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</si>
  <si>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</si>
  <si>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</si>
  <si>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</si>
  <si>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</si>
  <si>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</si>
  <si>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</si>
  <si>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</si>
  <si>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</si>
  <si>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</si>
  <si>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</si>
  <si>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</si>
  <si>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</si>
  <si>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</si>
  <si>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</si>
  <si>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</si>
  <si>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</si>
  <si>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</si>
  <si>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</si>
  <si>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</si>
  <si>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</si>
  <si>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</si>
  <si>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</si>
  <si>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</si>
  <si>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</si>
  <si>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</si>
  <si>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</si>
  <si>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</si>
  <si>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</si>
  <si>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</si>
  <si>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</si>
  <si>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</si>
  <si>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</si>
  <si>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</si>
  <si>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</si>
  <si>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</si>
  <si>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</si>
  <si>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Индексы за итогом</t>
  </si>
  <si>
    <t>_OBSM_</t>
  </si>
  <si>
    <t>1-100-23</t>
  </si>
  <si>
    <t>Затраты труда рабочих (Средний разряд - 2,3)</t>
  </si>
  <si>
    <t>чел.-ч.</t>
  </si>
  <si>
    <t>4-100-00</t>
  </si>
  <si>
    <t>Затраты труда машинистов</t>
  </si>
  <si>
    <t>91.06.06-048</t>
  </si>
  <si>
    <t>ФСЭМ-2001, 91.06.06-048 , приказ Минстроя России № 876/пр от 26.12.2019</t>
  </si>
  <si>
    <t>Подъемники одномачтовые, грузоподъемность до 500 кг, высота подъема 45 м</t>
  </si>
  <si>
    <t>маш.-ч.</t>
  </si>
  <si>
    <t>1-100-24</t>
  </si>
  <si>
    <t>Затраты труда рабочих (Средний разряд - 2,4)</t>
  </si>
  <si>
    <t>1-100-20</t>
  </si>
  <si>
    <t>Затраты труда рабочих (Средний разряд - 2)</t>
  </si>
  <si>
    <t>91.06.05-056</t>
  </si>
  <si>
    <t>ФСЭМ-2001, 91.06.05-056 , приказ Минстроя России № 876/пр от 26.12.2019</t>
  </si>
  <si>
    <t>Погрузчики одноковшовые универсальные фронтальные пневмоколесные, грузоподъемность 2 т</t>
  </si>
  <si>
    <t>91.06.06-045</t>
  </si>
  <si>
    <t>ФСЭМ-2001, 91.06.06-045 , приказ Минстроя России № 876/пр от 26.12.2019</t>
  </si>
  <si>
    <t>Подъемники одномачтовые, грузоподъемность до 500 кг, высота подъема 15 м</t>
  </si>
  <si>
    <t>1-100-16</t>
  </si>
  <si>
    <t>Затраты труда рабочих (Средний разряд - 1,6)</t>
  </si>
  <si>
    <t>1-100-32</t>
  </si>
  <si>
    <t>Затраты труда рабочих (Средний разряд - 3,2)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</si>
  <si>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</si>
  <si>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</si>
  <si>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</si>
  <si>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01.7.20.08-0051</t>
  </si>
  <si>
    <t>ФССЦ-2001, 01.7.20.08-0051, приказ Минстроя России № 876/пр от 26.12.2019</t>
  </si>
  <si>
    <t>Ветошь</t>
  </si>
  <si>
    <t>1-100-40</t>
  </si>
  <si>
    <t>Затраты труда рабочих (Средний разряд - 4)</t>
  </si>
  <si>
    <t>1-100-33</t>
  </si>
  <si>
    <t>Затраты труда рабочих (Средний разряд - 3,3)</t>
  </si>
  <si>
    <t>01.7.03.01-0001</t>
  </si>
  <si>
    <t>ФССЦ-2001, 01.7.03.01-0001, приказ Минстроя России № 876/пр от 26.12.2019</t>
  </si>
  <si>
    <t>Вода</t>
  </si>
  <si>
    <t>91.07.08-024</t>
  </si>
  <si>
    <t>ФСЭМ-2001, 91.07.08-024 , приказ Минстроя России № 876/пр от 26.12.2019</t>
  </si>
  <si>
    <t>Растворосмесители передвижные, объем барабана 65 л</t>
  </si>
  <si>
    <t>91.06.06-046</t>
  </si>
  <si>
    <t>ФСЭМ-2001, 91.06.06-046 , приказ Минстроя России № 876/пр от 26.12.2019</t>
  </si>
  <si>
    <t>Подъемники одномачтовые, грузоподъемность до 500 кг, высота подъема 25 м</t>
  </si>
  <si>
    <t>01.7.17.11-0011</t>
  </si>
  <si>
    <t>ФССЦ-2001, 01.7.17.11-0011, приказ Минстроя России № 876/пр от 26.12.2019</t>
  </si>
  <si>
    <t>Шкурка шлифовальная двухслойная с зернистостью 40-25</t>
  </si>
  <si>
    <t>01.7.06.02-0001</t>
  </si>
  <si>
    <t>ФССЦ-2001, 01.7.06.02-0001, приказ Минстроя России № 876/пр от 26.12.2019</t>
  </si>
  <si>
    <t>Лента бутиловая</t>
  </si>
  <si>
    <t>01.7.06.02-0002</t>
  </si>
  <si>
    <t>ФССЦ-2001, 01.7.06.02-0002, приказ Минстроя России № 876/пр от 26.12.2019</t>
  </si>
  <si>
    <t>Лента бутиловая диффузионная</t>
  </si>
  <si>
    <t>01.7.06.11-0001</t>
  </si>
  <si>
    <t>ФССЦ-2001, 01.7.06.11-0001, приказ Минстроя России № 876/пр от 26.12.2019</t>
  </si>
  <si>
    <t>Лента предварительно сжатая, уплотнительная</t>
  </si>
  <si>
    <t>10 м</t>
  </si>
  <si>
    <t>01.7.15.07-0005</t>
  </si>
  <si>
    <t>ФССЦ-2001, 01.7.15.07-0005, приказ Минстроя России № 876/пр от 26.12.2019</t>
  </si>
  <si>
    <t>Дюбели монтажные, размер 10x130 (10x132, 10x150) мм</t>
  </si>
  <si>
    <t>10 ШТ</t>
  </si>
  <si>
    <t>11.3.03.15-0021</t>
  </si>
  <si>
    <t>ФССЦ-2001, 11.3.03.15-0021, приказ Минстроя России № 876/пр от 26.12.2019</t>
  </si>
  <si>
    <t>Клинья пластиковые монтажные</t>
  </si>
  <si>
    <t>14.5.01.10-0003</t>
  </si>
  <si>
    <t>ФССЦ-2001, 14.5.01.10-0003, приказ Минстроя России № 876/пр от 26.12.2019</t>
  </si>
  <si>
    <t>Пена монтажная</t>
  </si>
  <si>
    <t>л</t>
  </si>
  <si>
    <t>1-100-30</t>
  </si>
  <si>
    <t>Затраты труда рабочих (Средний разряд - 3)</t>
  </si>
  <si>
    <t>1-100-25</t>
  </si>
  <si>
    <t>Затраты труда рабочих (Средний разряд - 2,5)</t>
  </si>
  <si>
    <t>91.18.01-007</t>
  </si>
  <si>
    <t>ФСЭМ-2001, 91.18.01-007 , приказ Минстроя России № 876/пр от 26.12.2019</t>
  </si>
  <si>
    <t>Компрессоры передвижные с двигателем внутреннего сгорания, давление до 686 кПа (7 ат), производительность до 5 м3/мин</t>
  </si>
  <si>
    <t>01.7.15.14-0164</t>
  </si>
  <si>
    <t>ФССЦ-2001, 01.7.15.14-0164, приказ Минстроя России № 876/пр от 26.12.2019</t>
  </si>
  <si>
    <t>Шурупы с полукруглой головкой 3,5x35 мм</t>
  </si>
  <si>
    <t>1-100-27</t>
  </si>
  <si>
    <t>Затраты труда рабочих (Средний разряд - 2,7)</t>
  </si>
  <si>
    <t>01.7.03.04-0001</t>
  </si>
  <si>
    <t>ФССЦ-2001, 01.7.03.04-0001, приказ Минстроя России № 876/пр от 26.12.2019</t>
  </si>
  <si>
    <t>Электроэнергия</t>
  </si>
  <si>
    <t>КВТ-Ч</t>
  </si>
  <si>
    <t>01.7.06.14-0034</t>
  </si>
  <si>
    <t>ФССЦ-2001, 01.7.06.14-0034, приказ Минстроя России № 876/пр от 26.12.2019</t>
  </si>
  <si>
    <t>Лента полимерная (фторопластовая) для сварки линолеума</t>
  </si>
  <si>
    <t>1-100-36</t>
  </si>
  <si>
    <t>Затраты труда рабочих (Средний разряд - 3,6)</t>
  </si>
  <si>
    <t>01.7.15.04-0048</t>
  </si>
  <si>
    <t>ФССЦ-2001, 01.7.15.04-0048, приказ Минстроя России № 876/пр от 26.12.2019</t>
  </si>
  <si>
    <t>Винты самонарезающие, остроконечные, длина 35 мм</t>
  </si>
  <si>
    <t>01.7.15.07-0021</t>
  </si>
  <si>
    <t>ФССЦ-2001, 01.7.15.07-0021, приказ Минстроя России № 876/пр от 26.12.2019</t>
  </si>
  <si>
    <t>Дюбели распорные полиэтиленовые, размер 6x30 мм</t>
  </si>
  <si>
    <t>1000 ШТ</t>
  </si>
  <si>
    <t>1-100-38</t>
  </si>
  <si>
    <t>Затраты труда рабочих (Средний разряд - 3,8)</t>
  </si>
  <si>
    <t>1-100-42</t>
  </si>
  <si>
    <t>Затраты труда рабочих (Средний разряд - 4,2)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</si>
  <si>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</si>
  <si>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</si>
  <si>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</si>
  <si>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20.5.04.10-0011</t>
  </si>
  <si>
    <t>ФССЦ-2001, 20.5.04.10-0011, приказ Минстроя России № 876/пр от 26.12.2019</t>
  </si>
  <si>
    <t>Сжимы соединительные</t>
  </si>
  <si>
    <t>999-9950</t>
  </si>
  <si>
    <t>Вспомогательные ненормируемые материалы (2% от ОЗП)</t>
  </si>
  <si>
    <t>РУБ</t>
  </si>
  <si>
    <t>01.7.15.07-0152</t>
  </si>
  <si>
    <t>ФССЦ-2001, 01.7.15.07-0152, приказ Минстроя России № 876/пр от 26.12.2019</t>
  </si>
  <si>
    <t>Дюбели с шурупом, размер 6x35 мм</t>
  </si>
  <si>
    <t>01.7.06.05-0041</t>
  </si>
  <si>
    <t>ФССЦ-2001, 01.7.06.05-0041, приказ Минстроя России № 876/пр от 26.12.2019</t>
  </si>
  <si>
    <t>Лента изоляционная прорезиненная односторонняя, ширина 20 мм, толщина 0,25-0,35 мм</t>
  </si>
  <si>
    <t>01.7.07.20-0002</t>
  </si>
  <si>
    <t>ФССЦ-2001, 01.7.07.20-0002, приказ Минстроя России № 876/пр от 26.12.2019</t>
  </si>
  <si>
    <t>Тальк молотый, сорт I</t>
  </si>
  <si>
    <t>14.4.02.09-0001</t>
  </si>
  <si>
    <t>ФССЦ-2001, 14.4.02.09-0001, приказ Минстроя России № 876/пр от 26.12.2019</t>
  </si>
  <si>
    <t>Краска</t>
  </si>
  <si>
    <t>20.2.01.05-0003</t>
  </si>
  <si>
    <t>ФССЦ-2001, 20.2.01.05-0003, приказ Минстроя России № 876/пр от 26.12.2019</t>
  </si>
  <si>
    <t>Гильзы кабельные медные ГМ 6</t>
  </si>
  <si>
    <t>20.2.02.01-0012</t>
  </si>
  <si>
    <t>ФССЦ-2001, 20.2.02.01-0012, приказ Минстроя России № 876/пр от 26.12.2019</t>
  </si>
  <si>
    <t>Втулки, диаметр 22 мм</t>
  </si>
  <si>
    <t>01.7.06.07-0002</t>
  </si>
  <si>
    <t>ФССЦ-2001, 01.7.06.07-0002, приказ Минстроя России № 876/пр от 26.12.2019</t>
  </si>
  <si>
    <t>Лента монтажная, тип ЛМ-5</t>
  </si>
  <si>
    <t>1-100-39</t>
  </si>
  <si>
    <t>Затраты труда рабочих (Средний разряд - 3,9)</t>
  </si>
  <si>
    <t>01.7.15.07-0022</t>
  </si>
  <si>
    <t>ФССЦ-2001, 01.7.15.07-0022, приказ Минстроя России № 876/пр от 26.12.2019</t>
  </si>
  <si>
    <t>Дюбели распорные полиэтиленовые, размер 6x40 мм</t>
  </si>
  <si>
    <t>01.7.15.14-0165</t>
  </si>
  <si>
    <t>ФССЦ-2001, 01.7.15.14-0165, приказ Минстроя России № 876/пр от 26.12.2019</t>
  </si>
  <si>
    <t>Шурупы с полукруглой головкой 4x40 мм</t>
  </si>
  <si>
    <t>01.7.15.07-0014</t>
  </si>
  <si>
    <t>ФССЦ-2001, 01.7.15.07-0014, приказ Минстроя России № 876/пр от 26.12.2019</t>
  </si>
  <si>
    <t>Дюбели распорные полипропиленовые</t>
  </si>
  <si>
    <t>01.7.15.14-0161</t>
  </si>
  <si>
    <t>ФССЦ-2001, 01.7.15.14-0161, приказ Минстроя России № 876/пр от 26.12.2019</t>
  </si>
  <si>
    <t>Шурупы с полукруглой головкой 2,5x20 мм</t>
  </si>
  <si>
    <t>1-100-26</t>
  </si>
  <si>
    <t>Затраты труда рабочих (Средний разряд - 2,6)</t>
  </si>
  <si>
    <t>91.17.04-042</t>
  </si>
  <si>
    <t>ФСЭМ-2001, 91.17.04-042 , приказ Минстроя России № 876/пр от 26.12.2019</t>
  </si>
  <si>
    <t>Аппараты для газовой сварки и резки</t>
  </si>
  <si>
    <t>01.3.02.03-0001</t>
  </si>
  <si>
    <t>ФССЦ-2001, 01.3.02.03-0001, приказ Минстроя России № 876/пр от 26.12.2019</t>
  </si>
  <si>
    <t>Ацетилен газообразный технический</t>
  </si>
  <si>
    <t>01.3.02.08-0001</t>
  </si>
  <si>
    <t>ФССЦ-2001, 01.3.02.08-0001, приказ Минстроя России № 876/пр от 26.12.2019</t>
  </si>
  <si>
    <t>Кислород газообразный технический</t>
  </si>
  <si>
    <t>1-100-22</t>
  </si>
  <si>
    <t>Затраты труда рабочих (Средний разряд - 2,2)</t>
  </si>
  <si>
    <t>91.07.04-002</t>
  </si>
  <si>
    <t>ФСЭМ-2001, 91.07.04-002 , приказ Минстроя России № 876/пр от 26.12.2019</t>
  </si>
  <si>
    <t>Вибраторы поверхностные</t>
  </si>
  <si>
    <t>91.06.05-011</t>
  </si>
  <si>
    <t>ФСЭМ-2001, 91.06.05-011 , приказ Минстроя России № 876/пр от 26.12.2019</t>
  </si>
  <si>
    <t>Погрузчики, грузоподъемность 5 т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</si>
  <si>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</si>
  <si>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</si>
  <si>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</si>
  <si>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01.7.11.07-0034</t>
  </si>
  <si>
    <t>ФССЦ-2001, 01.7.11.07-0034, приказ Минстроя России № 876/пр от 26.12.2019</t>
  </si>
  <si>
    <t>Электроды сварочные Э42А, диаметр 4 мм</t>
  </si>
  <si>
    <t>01.7.15.03-0042</t>
  </si>
  <si>
    <t>ФССЦ-2001, 01.7.15.03-0042, приказ Минстроя России № 876/пр от 26.12.2019</t>
  </si>
  <si>
    <t>Болты с гайками и шайбами строительные</t>
  </si>
  <si>
    <t>08.3.07.01-0076</t>
  </si>
  <si>
    <t>ФССЦ-2001, 08.3.07.01-0076, приказ Минстроя России № 876/пр от 26.12.2019</t>
  </si>
  <si>
    <t>Прокат полосовой, горячекатаный, марка стали Ст3сп, ширина 50-200 мм, толщина 4-5 мм</t>
  </si>
  <si>
    <t>14.4.03.03-0002</t>
  </si>
  <si>
    <t>ФССЦ-2001, 14.4.03.03-0002, приказ Минстроя России № 876/пр от 26.12.2019</t>
  </si>
  <si>
    <t>Лак битумный БТ-123</t>
  </si>
  <si>
    <t>20.1.02.23-0082</t>
  </si>
  <si>
    <t>ФССЦ-2001, 20.1.02.23-0082, приказ Минстроя России № 876/пр от 26.12.2019</t>
  </si>
  <si>
    <t>Перемычки гибкие, тип ПГС-50</t>
  </si>
  <si>
    <t>20.2.02.01-0019</t>
  </si>
  <si>
    <t>ФССЦ-2001, 20.2.02.01-0019, приказ Минстроя России № 876/пр от 26.12.2019</t>
  </si>
  <si>
    <t>Втулки изолирующие</t>
  </si>
  <si>
    <t>20.5.04.09-0001</t>
  </si>
  <si>
    <t>ФССЦ-2001, 20.5.04.09-0001, приказ Минстроя России № 876/пр от 26.12.2019</t>
  </si>
  <si>
    <t>Сжимы ответвительные</t>
  </si>
  <si>
    <t>24.3.01.01-0002</t>
  </si>
  <si>
    <t>ФССЦ-2001, 24.3.01.01-0002, приказ Минстроя России № 876/пр от 26.12.2019</t>
  </si>
  <si>
    <t>Трубка полихлорвиниловая</t>
  </si>
  <si>
    <t>01.7.07.29-0031</t>
  </si>
  <si>
    <t>ФССЦ-2001, 01.7.07.29-0031, приказ Минстроя России № 876/пр от 26.12.2019</t>
  </si>
  <si>
    <t>Каболка</t>
  </si>
  <si>
    <t>01.7.07.29-0101</t>
  </si>
  <si>
    <t>ФССЦ-2001, 01.7.07.29-0101, приказ Минстроя России № 876/пр от 26.12.2019</t>
  </si>
  <si>
    <t>Очес льняной</t>
  </si>
  <si>
    <t>01.7.15.07-0024</t>
  </si>
  <si>
    <t>ФССЦ-2001, 01.7.15.07-0024, приказ Минстроя России № 876/пр от 26.12.2019</t>
  </si>
  <si>
    <t>Дюбели распорные полиэтиленовые, размер 8x40 мм</t>
  </si>
  <si>
    <t>01.7.15.14-0173</t>
  </si>
  <si>
    <t>ФССЦ-2001, 01.7.15.14-0173, приказ Минстроя России № 876/пр от 26.12.2019</t>
  </si>
  <si>
    <t>Шурупы с полукруглой головкой 6-10x100 мм</t>
  </si>
  <si>
    <t>04.3.01.09-0014</t>
  </si>
  <si>
    <t>ФССЦ-2001, 04.3.01.09-0014, приказ Минстроя России № 876/пр от 26.12.2019</t>
  </si>
  <si>
    <t>Раствор готовый кладочный, цементный, М100</t>
  </si>
  <si>
    <t>14.4.02.04-0142</t>
  </si>
  <si>
    <t>ФССЦ-2001, 14.4.02.04-0142, приказ Минстроя России № 876/пр от 26.12.2019</t>
  </si>
  <si>
    <t>Краска масляная земляная МА-0115, мумия, сурик железный</t>
  </si>
  <si>
    <t>14.5.02.02-0105</t>
  </si>
  <si>
    <t>ФССЦ-2001, 14.5.02.02-0105, приказ Минстроя России № 876/пр от 26.12.2019</t>
  </si>
  <si>
    <t>Замазка суриковая</t>
  </si>
  <si>
    <t>01.7.15.06-0111</t>
  </si>
  <si>
    <t>ФССЦ-2001, 01.7.15.06-0111, приказ Минстроя России № 876/пр от 26.12.2019</t>
  </si>
  <si>
    <t>Гвозди строительные</t>
  </si>
  <si>
    <t>08.1.02.11-0001</t>
  </si>
  <si>
    <t>ФССЦ-2001, 08.1.02.11-0001, приказ Минстроя России № 876/пр от 26.12.2019</t>
  </si>
  <si>
    <t>Поковки из квадратных заготовок, масса 1,8 кг</t>
  </si>
  <si>
    <t>11.2.07.12-0011</t>
  </si>
  <si>
    <t>ФССЦ-2001, 11.2.07.12-0011, приказ Минстроя России № 876/пр от 26.12.2019</t>
  </si>
  <si>
    <t>Штапик (раскладка), размер 19x19 мм</t>
  </si>
  <si>
    <t>91.10.09-011</t>
  </si>
  <si>
    <t>ФСЭМ-2001, 91.10.09-011 , приказ Минстроя России № 876/пр от 26.12.2019</t>
  </si>
  <si>
    <t>Установки для гидравлических испытаний трубопроводов, давление нагнетания низкое 0,1 МПа (1 кгс/см2), высокое 10 МПа (100 кгс/см2)</t>
  </si>
  <si>
    <t>01.7.15.07-0025</t>
  </si>
  <si>
    <t>ФССЦ-2001, 01.7.15.07-0025, приказ Минстроя России № 876/пр от 26.12.2019</t>
  </si>
  <si>
    <t>Дюбели распорные полиэтиленовые, размер 10x40 мм</t>
  </si>
  <si>
    <t>01.7.15.12-0031</t>
  </si>
  <si>
    <t>ФССЦ-2001, 01.7.15.12-0031, приказ Минстроя России № 876/пр от 26.12.2019</t>
  </si>
  <si>
    <t>Шпильки оцинкованные стяжные, диаметр 10 мм, длина 100 мм</t>
  </si>
  <si>
    <t>1-100-45</t>
  </si>
  <si>
    <t>Затраты труда рабочих (Средний разряд - 4,5)</t>
  </si>
  <si>
    <t>14.4.02.04</t>
  </si>
  <si>
    <t>Краски для внутренних работ масляные готовые к применению</t>
  </si>
  <si>
    <t>14.3.01.03</t>
  </si>
  <si>
    <t>Грунтовка</t>
  </si>
  <si>
    <t>14.3.02.01</t>
  </si>
  <si>
    <t>Краска акриловая</t>
  </si>
  <si>
    <t>14.4.01.02</t>
  </si>
  <si>
    <t>11.3.01.02</t>
  </si>
  <si>
    <t>Блоки дверные входные из поливинилхлоридных профилей</t>
  </si>
  <si>
    <t>01.6.03.04</t>
  </si>
  <si>
    <t>Линолеум</t>
  </si>
  <si>
    <t>11.3.03.06</t>
  </si>
  <si>
    <t>Плинтуса для полов пластиковые</t>
  </si>
  <si>
    <t>06.2.05.03</t>
  </si>
  <si>
    <t>Плитки керамические плинтусные</t>
  </si>
  <si>
    <t>06.2.05.04</t>
  </si>
  <si>
    <t>Плитки угловые</t>
  </si>
  <si>
    <t>Плитки карнизные</t>
  </si>
  <si>
    <t>Плитки рядовые</t>
  </si>
  <si>
    <t>18.2.02.05</t>
  </si>
  <si>
    <t>Мойки стальные эмалированные</t>
  </si>
  <si>
    <t>КОМПЛ</t>
  </si>
  <si>
    <t>11.2.07.12</t>
  </si>
  <si>
    <t>Изделия штучные</t>
  </si>
  <si>
    <t>01.7.17.09</t>
  </si>
  <si>
    <t>Буры</t>
  </si>
  <si>
    <t>18.1.09.06</t>
  </si>
  <si>
    <t>Арматура муфтовая</t>
  </si>
  <si>
    <t>24.1.02.01</t>
  </si>
  <si>
    <t>Хомуты для крепления труб</t>
  </si>
  <si>
    <t>24.3.02.05</t>
  </si>
  <si>
    <t>Труба напорная из полипропилена</t>
  </si>
  <si>
    <t>24.3.05.19</t>
  </si>
  <si>
    <t>Фасонные и соединительные части</t>
  </si>
  <si>
    <t>ГОСУДАРСТВЕННЫЕ СМЕТНЫЕ НОРМАТИВЫ (ФЕР-2020), утвержденные приказами Минстроя России от 26 декабря 2019 г.   № 876/пр (в редакции приказов Минстроя РФ от 30 марта 2020 г. № 172/пр, от 1 июня 2020 г. № 294/пр, от 30 июня 2020 г. № 352/пр,   от 20 октября 2020 г. № 636/пр, от 9 февраля 2021 г. № 51/пр, от 24 мая 2021 г. № 321/пр, от 24 июня 2021 г. № 408/пр,  от 14 октября 2021 № 746/пр, от 20 декабря 2021 № 962/пр)</t>
  </si>
  <si>
    <t>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</si>
  <si>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</si>
  <si>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</si>
  <si>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</si>
  <si>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 xml:space="preserve">Основание: 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</si>
  <si>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</si>
  <si>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</si>
  <si>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</si>
  <si>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</si>
  <si>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</si>
  <si>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</si>
  <si>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</si>
  <si>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</si>
  <si>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</si>
  <si>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</si>
  <si>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</si>
  <si>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</si>
  <si>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</si>
  <si>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</si>
  <si>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</si>
  <si>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</si>
  <si>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</si>
  <si>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</si>
  <si>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</si>
  <si>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</si>
  <si>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</si>
  <si>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</si>
  <si>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</si>
  <si>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</si>
  <si>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II квартал 2024 года</t>
  </si>
  <si>
    <t>ФЕРр 67-4-5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</si>
  <si>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</si>
  <si>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</si>
  <si>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</si>
  <si>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</si>
  <si>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</si>
  <si>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</si>
  <si>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</si>
  <si>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ФЕР 46-04-012-03</t>
  </si>
  <si>
    <t>ФЕРр 55-8-4</t>
  </si>
  <si>
    <t>ФЕРр 57-2-1</t>
  </si>
  <si>
    <t>ФЕР 46-04-010-02</t>
  </si>
  <si>
    <t>ФЕРр 67-4-1</t>
  </si>
  <si>
    <t>ФЕРр 67-3-1</t>
  </si>
  <si>
    <t>ФЕРр 62-47-1</t>
  </si>
  <si>
    <t>ФЕРр 62-33-2</t>
  </si>
  <si>
    <t>Материальные ресурсы</t>
  </si>
  <si>
    <r>
      <t>Эмаль для радиаторов отопления и металла Радуга -1780 цвет белый</t>
    </r>
    <r>
      <rPr>
        <i/>
        <sz val="10"/>
        <rFont val="Arial"/>
        <family val="2"/>
        <charset val="204"/>
      </rPr>
      <t xml:space="preserve">
32.51 = [327 / 1.2 /  8.98] +  5% Трансп +  2% Заг.скл</t>
    </r>
  </si>
  <si>
    <t>ФЕР 15-04-006-03</t>
  </si>
  <si>
    <r>
      <t>Грунтовкама глубокого проникновения типа Bergauf TiefGrunt</t>
    </r>
    <r>
      <rPr>
        <i/>
        <sz val="10"/>
        <rFont val="Arial"/>
        <family val="2"/>
        <charset val="204"/>
      </rPr>
      <t xml:space="preserve">
10.54 = [106 / 1.2 /  8.98] +  5% Трансп +  2% Заг.скл</t>
    </r>
  </si>
  <si>
    <t>ФЕРр 61-2-7</t>
  </si>
  <si>
    <t>ФССЦ 04.3.01.12-0111</t>
  </si>
  <si>
    <t>ФЕРр 69-11-4</t>
  </si>
  <si>
    <r>
      <t>Штукатурка сухая гипсовая Werner Gipsputz или аналог</t>
    </r>
    <r>
      <rPr>
        <i/>
        <sz val="10"/>
        <rFont val="Arial"/>
        <family val="2"/>
        <charset val="204"/>
      </rPr>
      <t xml:space="preserve">
1.74 = [17.53 / 1.2 /  8.98] +  5% Трансп +  2% Заг.скл</t>
    </r>
  </si>
  <si>
    <t>ФЕР 15-04-007-01</t>
  </si>
  <si>
    <t>ФССЦ 14.5.11.02-0101</t>
  </si>
  <si>
    <r>
      <t>Шпаклевка гипсовая сухая Unis Блик</t>
    </r>
    <r>
      <rPr>
        <i/>
        <sz val="10"/>
        <rFont val="Arial"/>
        <family val="2"/>
        <charset val="204"/>
      </rPr>
      <t xml:space="preserve">
4.78 = [48.2 / 1.2 /  8.98] +  5% Трансп +  2% Заг.скл</t>
    </r>
  </si>
  <si>
    <r>
      <t>Краска водно-дисперсионными акриловыми ВД-АК-230</t>
    </r>
    <r>
      <rPr>
        <i/>
        <sz val="10"/>
        <rFont val="Arial"/>
        <family val="2"/>
        <charset val="204"/>
      </rPr>
      <t xml:space="preserve">
12.24 = [123.14 / 1.2 /  8.98] +  5% Трансп +  2% Заг.скл</t>
    </r>
  </si>
  <si>
    <t>ФЕР 15-04-007-02</t>
  </si>
  <si>
    <t>ФЕР 10-01-047-01</t>
  </si>
  <si>
    <r>
      <t>Двери из ПВХ профиля с комплектом фурнитуры и доводчиком составляет 22 000 рублей без учета НДС.</t>
    </r>
    <r>
      <rPr>
        <i/>
        <sz val="10"/>
        <rFont val="Arial"/>
        <family val="2"/>
        <charset val="204"/>
      </rPr>
      <t xml:space="preserve">
2 313.75 = [19 400 /  8.98] +  5% Трансп +  2% Заг.скл</t>
    </r>
  </si>
  <si>
    <t>ФЕР 11-01-012-03</t>
  </si>
  <si>
    <t>ФССЦ 11.1.01.09-0002</t>
  </si>
  <si>
    <t>ФССЦ 12.1.02.06-0012</t>
  </si>
  <si>
    <r>
      <t>Лаги из бруса деревянного размером 10х15см</t>
    </r>
    <r>
      <rPr>
        <i/>
        <sz val="10"/>
        <rFont val="Arial"/>
        <family val="2"/>
        <charset val="204"/>
      </rPr>
      <t xml:space="preserve">
33.55 = [337.5 / 1.2 /  8.98] +  5% Трансп +  2% Заг.скл</t>
    </r>
  </si>
  <si>
    <t>ФЕР 11-01-053-02</t>
  </si>
  <si>
    <t>ФССЦ 11.2.11.04-0052</t>
  </si>
  <si>
    <r>
      <t>Фанера 18 мм нешлифованная 1525x1525 мм ФК сорт 4/4</t>
    </r>
    <r>
      <rPr>
        <i/>
        <sz val="10"/>
        <rFont val="Arial"/>
        <family val="2"/>
        <charset val="204"/>
      </rPr>
      <t xml:space="preserve">
65.57 = [659.66 / 1.2 /  8.98] +  5% Трансп +  2% Заг.скл</t>
    </r>
  </si>
  <si>
    <t>ФЕР 11-01-036-04</t>
  </si>
  <si>
    <r>
      <t>Линолеум «Noventis Мастер цемент» 32 класс </t>
    </r>
    <r>
      <rPr>
        <i/>
        <sz val="10"/>
        <rFont val="Arial"/>
        <family val="2"/>
        <charset val="204"/>
      </rPr>
      <t xml:space="preserve">
71.67 = [721 / 1.2 /  8.98] +  5% Трансп +  2% Заг.скл</t>
    </r>
  </si>
  <si>
    <t>ФЕР 11-01-040-03</t>
  </si>
  <si>
    <t>ФССЦ 11.3.03.14-0001</t>
  </si>
  <si>
    <t>ФССЦ 11.3.03.14-0011</t>
  </si>
  <si>
    <t>ФССЦ 11.3.03.14-0021</t>
  </si>
  <si>
    <t>ФССЦ 11.3.03.14-0031</t>
  </si>
  <si>
    <t>ФССЦ 11.3.03.14-0033</t>
  </si>
  <si>
    <r>
      <t>Плинтус напольный ПВХ 8 см с комплектующими (уголки, соединители, заглушки)</t>
    </r>
    <r>
      <rPr>
        <i/>
        <sz val="10"/>
        <rFont val="Arial"/>
        <family val="2"/>
        <charset val="204"/>
      </rPr>
      <t xml:space="preserve">
13.62 = [136.92 / 1.2 /  8.98] +  5% Трансп +  2% Заг.скл</t>
    </r>
  </si>
  <si>
    <t>ФЕР 15-01-047-15</t>
  </si>
  <si>
    <t>ФССЦ 01.6.04.02-0011</t>
  </si>
  <si>
    <r>
      <t>Потолочная плита Ceramaguard Fine Fissured Board 600x600x15 (Керамагуард борд) Армстронг с комплектующими</t>
    </r>
    <r>
      <rPr>
        <i/>
        <sz val="10"/>
        <rFont val="Arial"/>
        <family val="2"/>
        <charset val="204"/>
      </rPr>
      <t xml:space="preserve">
193.02 = [1 942.19 / 1.2 /  8.98] +  5% Трансп +  2% Заг.скл</t>
    </r>
  </si>
  <si>
    <t>ФЕРм 08-03-593-19</t>
  </si>
  <si>
    <r>
      <t>Светильник FERON светодиодный ДВО-45w 595х595х19 4000K 4200Лм</t>
    </r>
    <r>
      <rPr>
        <i/>
        <sz val="10"/>
        <rFont val="Arial"/>
        <family val="2"/>
        <charset val="204"/>
      </rPr>
      <t xml:space="preserve">
168.36 = [1 694.01 / 1.2 /  8.98] +  5% Трансп +  2% Заг.скл</t>
    </r>
  </si>
  <si>
    <t>ФЕРм 08-02-409-09</t>
  </si>
  <si>
    <r>
      <t>Труба гофрированная диам.20</t>
    </r>
    <r>
      <rPr>
        <i/>
        <sz val="10"/>
        <rFont val="Arial"/>
        <family val="2"/>
        <charset val="204"/>
      </rPr>
      <t xml:space="preserve">
3.02 = [30.34 / 1.2 /  8.98] +  5% Трансп +  2% Заг.скл</t>
    </r>
  </si>
  <si>
    <t>ФЕРм 08-02-412-02</t>
  </si>
  <si>
    <r>
      <t>Кабель ККЗ ВВГнг(А)-FRLSLTx 3х1,5</t>
    </r>
    <r>
      <rPr>
        <i/>
        <sz val="10"/>
        <rFont val="Arial"/>
        <family val="2"/>
        <charset val="204"/>
      </rPr>
      <t xml:space="preserve">
10.05 = [101.07 / 1.2 /  8.98] +  5% Трансп +  2% Заг.скл</t>
    </r>
  </si>
  <si>
    <t>ФЕРм 08-02-399-01</t>
  </si>
  <si>
    <r>
      <t>Кабель ККЗ ВВГнг(А)-FRLSLTx 3х2,5</t>
    </r>
    <r>
      <rPr>
        <i/>
        <sz val="10"/>
        <rFont val="Arial"/>
        <family val="2"/>
        <charset val="204"/>
      </rPr>
      <t xml:space="preserve">
14.76 = [148.54 / 1.2 /  8.98] +  5% Трансп +  2% Заг.скл</t>
    </r>
  </si>
  <si>
    <t>ФЕРм 08-02-390-01</t>
  </si>
  <si>
    <r>
      <t>Кабель-канал Legrand 15x10 мм 2 м цвет белый</t>
    </r>
    <r>
      <rPr>
        <i/>
        <sz val="10"/>
        <rFont val="Arial"/>
        <family val="2"/>
        <charset val="204"/>
      </rPr>
      <t xml:space="preserve">
3.34 = [33.55 / 1.2 /  8.98] +  5% Трансп +  2% Заг.скл</t>
    </r>
  </si>
  <si>
    <t>ФЕРм 08-03-591-08</t>
  </si>
  <si>
    <r>
      <t>Розетка двойная накладная Lexman First с заземлением, цвет белый</t>
    </r>
    <r>
      <rPr>
        <i/>
        <sz val="10"/>
        <rFont val="Arial"/>
        <family val="2"/>
        <charset val="204"/>
      </rPr>
      <t xml:space="preserve">
21.46 = [216 / 1.2 /  8.98] +  5% Трансп +  2% Заг.скл</t>
    </r>
  </si>
  <si>
    <t>ФЕРм 08-03-591-01</t>
  </si>
  <si>
    <r>
      <t>Выключатель накладной Systeme Electric Этюд 1 клавиша цвет белый</t>
    </r>
    <r>
      <rPr>
        <i/>
        <sz val="10"/>
        <rFont val="Arial"/>
        <family val="2"/>
        <charset val="204"/>
      </rPr>
      <t xml:space="preserve">
16.71 = [168.06 / 1.2 /  8.98] +  5% Трансп +  2% Заг.скл</t>
    </r>
  </si>
  <si>
    <t>ФЕРр 65-4-3</t>
  </si>
  <si>
    <t>ФЕРр 65-3-7</t>
  </si>
  <si>
    <t>ФЕРр 65-1-1</t>
  </si>
  <si>
    <t>ФССЦ 14.5.05.01-0012</t>
  </si>
  <si>
    <r>
      <t>Бетонконтакт Axton</t>
    </r>
    <r>
      <rPr>
        <i/>
        <sz val="10"/>
        <rFont val="Arial"/>
        <family val="2"/>
        <charset val="204"/>
      </rPr>
      <t xml:space="preserve">
9.08 = [91.33 / 1.2 /  8.98] +  5% Трансп +  2% Заг.скл</t>
    </r>
  </si>
  <si>
    <t>ФЕР 11-01-011-01</t>
  </si>
  <si>
    <t>ФЕР 11-01-011-02</t>
  </si>
  <si>
    <r>
      <t>Стяжка пола Axton 25 кг</t>
    </r>
    <r>
      <rPr>
        <i/>
        <sz val="10"/>
        <rFont val="Arial"/>
        <family val="2"/>
        <charset val="204"/>
      </rPr>
      <t xml:space="preserve">
9.08 = [91.33 / 1.2 /  8.98] +  5% Трансп +  2% Заг.скл</t>
    </r>
  </si>
  <si>
    <t>ФЕР 11-01-027-06</t>
  </si>
  <si>
    <t>ФССЦ 04.3.02.09-0102</t>
  </si>
  <si>
    <t>ФССЦ 06.2.02.01-0071</t>
  </si>
  <si>
    <t>ФССЦ 14.1.06.02-1002</t>
  </si>
  <si>
    <r>
      <t>Керамогранит Quadro Decor Соль-Перец 300х300х8 мм. неполированный цвет серый</t>
    </r>
    <r>
      <rPr>
        <i/>
        <sz val="10"/>
        <rFont val="Arial"/>
        <family val="2"/>
        <charset val="204"/>
      </rPr>
      <t xml:space="preserve">
114.10 = [1 148 / 1.2 /  8.98] +  5% Трансп +  2% Заг.скл</t>
    </r>
  </si>
  <si>
    <r>
      <t>Смеси сухие водостойкие для затирки межплиточных швов шириной 1-6 мм (различная цветовая гамма)</t>
    </r>
    <r>
      <rPr>
        <i/>
        <sz val="10"/>
        <rFont val="Arial"/>
        <family val="2"/>
        <charset val="204"/>
      </rPr>
      <t xml:space="preserve">
7.51 = [75.5 / 1.2 /  8.98] +  5% Трансп +  2% Заг.скл</t>
    </r>
  </si>
  <si>
    <r>
      <t>Клей плиточный  Axton</t>
    </r>
    <r>
      <rPr>
        <i/>
        <sz val="10"/>
        <rFont val="Arial"/>
        <family val="2"/>
        <charset val="204"/>
      </rPr>
      <t xml:space="preserve">
1.16 = [11.76 / 1.2 /  8.98] +  5% Трансп +  2% Заг.скл</t>
    </r>
  </si>
  <si>
    <t>ФЕР 15-01-020-11</t>
  </si>
  <si>
    <r>
      <t>Плитка настенная Шахтинская Плитка Белая 20x30 см матовая цвет белый</t>
    </r>
    <r>
      <rPr>
        <i/>
        <sz val="10"/>
        <rFont val="Arial"/>
        <family val="2"/>
        <charset val="204"/>
      </rPr>
      <t xml:space="preserve">
65.39 = [658 / 1.2 /  8.98] +  5% Трансп +  2% Заг.скл</t>
    </r>
  </si>
  <si>
    <r>
      <t>Смеси сухие водостойкие для затирки межплиточных швов шириной 1-6 мм (различная цветовая гамма)</t>
    </r>
    <r>
      <rPr>
        <i/>
        <sz val="10"/>
        <rFont val="Arial"/>
        <family val="2"/>
        <charset val="204"/>
      </rPr>
      <t xml:space="preserve">
6.36 = [64 / 1.2 /  8.98] +  5% Трансп +  2% Заг.скл</t>
    </r>
  </si>
  <si>
    <r>
      <t>Двери из ПВХ профиля с комплектом фурнитуры и доводчиком составляет 22 000 рублей без учета НДС.</t>
    </r>
    <r>
      <rPr>
        <i/>
        <sz val="10"/>
        <rFont val="Arial"/>
        <family val="2"/>
        <charset val="204"/>
      </rPr>
      <t xml:space="preserve">
2 099.07 = [17 600 /  8.98] +  5% Трансп +  2% Заг.скл</t>
    </r>
  </si>
  <si>
    <r>
      <t>Кабель ККЗ ВВГнг(А)-FRLSLTx 3х1.5</t>
    </r>
    <r>
      <rPr>
        <i/>
        <sz val="10"/>
        <rFont val="Arial"/>
        <family val="2"/>
        <charset val="204"/>
      </rPr>
      <t xml:space="preserve">
10.05 = [101.07 / 1.2 /  8.98] +  5% Трансп +  2% Заг.скл</t>
    </r>
  </si>
  <si>
    <r>
      <t>Кабель ККЗ ВВГнг(А)-FRLSLTx 3х2.5</t>
    </r>
    <r>
      <rPr>
        <i/>
        <sz val="10"/>
        <rFont val="Arial"/>
        <family val="2"/>
        <charset val="204"/>
      </rPr>
      <t xml:space="preserve">
14.76 = [148.54 / 1.2 /  8.98] +  5% Трансп +  2% Заг.скл</t>
    </r>
  </si>
  <si>
    <r>
      <t>Кабель силовой ВВГнг(А)-LS 3x4 ок(N, PE)-0.66</t>
    </r>
    <r>
      <rPr>
        <i/>
        <sz val="10"/>
        <rFont val="Arial"/>
        <family val="2"/>
        <charset val="204"/>
      </rPr>
      <t xml:space="preserve">
18.15 = [182.51 / 1.2 /  8.98] +  5% Трансп +  2% Заг.скл</t>
    </r>
  </si>
  <si>
    <r>
      <t>Кабель-канал Legrand 20x12 мм 2 м цвет белый</t>
    </r>
    <r>
      <rPr>
        <i/>
        <sz val="10"/>
        <rFont val="Arial"/>
        <family val="2"/>
        <charset val="204"/>
      </rPr>
      <t xml:space="preserve">
3.58 = [35.97 / 1.2 /  8.98] +  5% Трансп +  2% Заг.скл</t>
    </r>
  </si>
  <si>
    <t>ФЕРм 08-03-591-10</t>
  </si>
  <si>
    <r>
      <t>Розетка силовая IEK заземление 16 А 220 В</t>
    </r>
    <r>
      <rPr>
        <i/>
        <sz val="10"/>
        <rFont val="Arial"/>
        <family val="2"/>
        <charset val="204"/>
      </rPr>
      <t xml:space="preserve">
45.25 = [455.33 / 1.2 /  8.98] +  5% Трансп +  2% Заг.скл</t>
    </r>
  </si>
  <si>
    <r>
      <t>Вилка с заземлением IEK 220 В 16 А цвет синий</t>
    </r>
    <r>
      <rPr>
        <i/>
        <sz val="10"/>
        <rFont val="Arial"/>
        <family val="2"/>
        <charset val="204"/>
      </rPr>
      <t xml:space="preserve">
62.09 = [624.64 / 1.2 /  8.98] +  5% Трансп +  2% Заг.скл</t>
    </r>
  </si>
  <si>
    <t>ФЕРм 08-03-599-09</t>
  </si>
  <si>
    <r>
      <t>Щит распределительный навесной Systeme Electric ЩРН-П-12 12 модулей IP40 пластик</t>
    </r>
    <r>
      <rPr>
        <i/>
        <sz val="10"/>
        <rFont val="Arial"/>
        <family val="2"/>
        <charset val="204"/>
      </rPr>
      <t xml:space="preserve">
117.05 = [1 177.73 / 1.2 /  8.98] +  5% Трансп +  2% Заг.скл</t>
    </r>
  </si>
  <si>
    <t>ФЕРм 08-03-575-01</t>
  </si>
  <si>
    <r>
      <t>Автоматический выключатель Ekf PROxima ВА 47-63N 1P D10 А 6 кА M636110D</t>
    </r>
    <r>
      <rPr>
        <i/>
        <sz val="10"/>
        <rFont val="Arial"/>
        <family val="2"/>
        <charset val="204"/>
      </rPr>
      <t xml:space="preserve">
110.54 = [1 112.22 / 1.2 /  8.98] +  5% Трансп +  2% Заг.скл</t>
    </r>
  </si>
  <si>
    <r>
      <t>Автоматический выключатель EKF PROxima ВА47-63 1P D16 А 4.5 кА</t>
    </r>
    <r>
      <rPr>
        <i/>
        <sz val="10"/>
        <rFont val="Arial"/>
        <family val="2"/>
        <charset val="204"/>
      </rPr>
      <t xml:space="preserve">
27.11 = [272.77 / 1.2 /  8.98] +  5% Трансп +  2% Заг.скл</t>
    </r>
  </si>
  <si>
    <r>
      <t>Автоматический выключатель EKF PROxima ВА47-63 1P D25 А 4.5 кА</t>
    </r>
    <r>
      <rPr>
        <i/>
        <sz val="10"/>
        <rFont val="Arial"/>
        <family val="2"/>
        <charset val="204"/>
      </rPr>
      <t xml:space="preserve">
17.74 = [178.49 / 1.2 /  8.98] +  5% Трансп +  2% Заг.скл</t>
    </r>
  </si>
  <si>
    <t>ФЕР 17-01-005-01</t>
  </si>
  <si>
    <t>ФЕР 10-01-059-01</t>
  </si>
  <si>
    <r>
      <t>Тумба - подстолье Эконом 50х50, белый (комплект: мойка, гофрированный отвод, крепления)</t>
    </r>
    <r>
      <rPr>
        <i/>
        <sz val="10"/>
        <rFont val="Arial"/>
        <family val="2"/>
        <charset val="204"/>
      </rPr>
      <t xml:space="preserve">
373.70 = [3 760 / 1.2 /  8.98] +  5% Трансп +  2% Заг.скл</t>
    </r>
  </si>
  <si>
    <r>
      <t>Смеситель кухонный София высота 15 см цвет хром</t>
    </r>
    <r>
      <rPr>
        <i/>
        <sz val="10"/>
        <rFont val="Arial"/>
        <family val="2"/>
        <charset val="204"/>
      </rPr>
      <t xml:space="preserve">
60.63 = [610 / 1.2 /  8.98] +  5% Трансп +  2% Заг.скл</t>
    </r>
  </si>
  <si>
    <r>
      <t>Гибкая подводка для смесителя нерж.сталь 60 сm</t>
    </r>
    <r>
      <rPr>
        <i/>
        <sz val="10"/>
        <rFont val="Arial"/>
        <family val="2"/>
        <charset val="204"/>
      </rPr>
      <t xml:space="preserve">
34.00 = [342 / 1.2 /  8.98] +  5% Трансп +  2% Заг.скл</t>
    </r>
  </si>
  <si>
    <t>ФЕР 16-04-005-01</t>
  </si>
  <si>
    <r>
      <t>Труба полипропиленовая 20 мм PPR PN20, SDR6 (20x3.4), DN13</t>
    </r>
    <r>
      <rPr>
        <i/>
        <sz val="10"/>
        <rFont val="Arial"/>
        <family val="2"/>
        <charset val="204"/>
      </rPr>
      <t xml:space="preserve">
5.40 = [54.36 / 1.2 /  8.98] +  5% Трансп +  2% Заг.скл</t>
    </r>
  </si>
  <si>
    <t>ФЕР 16-04-006-01</t>
  </si>
  <si>
    <r>
      <t>Муфта комбинированная неразборная PP-R НР 20мм х1/2 внутренняя резьба</t>
    </r>
    <r>
      <rPr>
        <i/>
        <sz val="10"/>
        <rFont val="Arial"/>
        <family val="2"/>
        <charset val="204"/>
      </rPr>
      <t xml:space="preserve">
6.24 = [62.79 / 1.2 /  8.98] +  5% Трансп +  2% Заг.скл</t>
    </r>
  </si>
  <si>
    <r>
      <t>Муфта комбинированная неразборная PP-R НР 20мм х1/2 наружная резьба</t>
    </r>
    <r>
      <rPr>
        <i/>
        <sz val="10"/>
        <rFont val="Arial"/>
        <family val="2"/>
        <charset val="204"/>
      </rPr>
      <t xml:space="preserve">
6.24 = [62.79 / 1.2 /  8.98] +  5% Трансп +  2% Заг.скл</t>
    </r>
  </si>
  <si>
    <r>
      <t>Угольник PPRC 20х20/90° мм</t>
    </r>
    <r>
      <rPr>
        <i/>
        <sz val="10"/>
        <rFont val="Arial"/>
        <family val="2"/>
        <charset val="204"/>
      </rPr>
      <t xml:space="preserve">
7.96 = [80.03 / 1.2 /  8.98] +  5% Трансп +  2% Заг.скл</t>
    </r>
  </si>
  <si>
    <r>
      <t>Тройник PPRC 20х20х20 мм</t>
    </r>
    <r>
      <rPr>
        <i/>
        <sz val="10"/>
        <rFont val="Arial"/>
        <family val="2"/>
        <charset val="204"/>
      </rPr>
      <t xml:space="preserve">
2.49 = [25 / 1.2 /  8.98] +  5% Трансп +  2% Заг.скл</t>
    </r>
  </si>
  <si>
    <r>
      <t>Кран шаровой диам.20 мм полнопроходной полипропилен</t>
    </r>
    <r>
      <rPr>
        <i/>
        <sz val="10"/>
        <rFont val="Arial"/>
        <family val="2"/>
        <charset val="204"/>
      </rPr>
      <t xml:space="preserve">
23.37 = [235.13 / 1.2 /  8.98] +  5% Трансп +  2% Заг.скл</t>
    </r>
  </si>
  <si>
    <t>ФССЦ 01-01-01-041</t>
  </si>
  <si>
    <t>ФССЦ 03-21-01-020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</si>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</sst>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\ #,##0.00"/>
    <numFmt numFmtId="165" formatCode="#,##0.00############;[Red]\-\ #,##0.00############"/>
  </numFmts>
  <fonts count="20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b/>
      <sz val="10"/>
      <color indexed="14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1" fillId="0" borderId="0" xfId="0" applyFont="1" applyAlignment="1"/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3" fillId="0" borderId="0" xfId="0" applyFont="1"/>
    <xf numFmtId="0" fontId="13" fillId="0" borderId="0" xfId="0" applyFont="1"/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2" xfId="0" quotePrefix="1" applyFont="1" applyBorder="1" applyAlignment="1">
      <alignment horizontal="right" wrapText="1"/>
    </xf>
    <xf numFmtId="164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2"/>
  <sheetViews>
    <sheetView tabSelected="1" topLeftCell="A793" zoomScaleNormal="100" workbookViewId="0">
      <selection activeCell="N11" sqref="N11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29" width="0" hidden="1" customWidth="1"/>
    <col min="30" max="30" width="147.7109375" hidden="1" customWidth="1"/>
    <col min="31" max="31" width="0" hidden="1" customWidth="1"/>
    <col min="32" max="32" width="91.7109375" hidden="1" customWidth="1"/>
    <col min="33" max="36" width="0" hidden="1" customWidth="1"/>
  </cols>
  <sheetData>
    <row r="1" spans="1:30" x14ac:dyDescent="0.2">
      <c r="A1" s="9" t="str">
        <f>Source!B1</f>
        <v>Smeta.RU  (495) 974-1589</v>
      </c>
    </row>
    <row r="2" spans="1:30" ht="15.75" x14ac:dyDescent="0.25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0"/>
    </row>
    <row r="3" spans="1:30" ht="14.25" x14ac:dyDescent="0.2">
      <c r="A3" s="12"/>
      <c r="B3" s="13" t="s">
        <v>923</v>
      </c>
      <c r="C3" s="13"/>
      <c r="D3" s="13"/>
      <c r="E3" s="13"/>
      <c r="F3" s="13"/>
      <c r="G3" s="13"/>
      <c r="H3" s="13"/>
      <c r="I3" s="13"/>
      <c r="J3" s="13"/>
      <c r="K3" s="13"/>
      <c r="L3" s="10"/>
    </row>
    <row r="4" spans="1:30" ht="14.2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30" ht="14.25" x14ac:dyDescent="0.2">
      <c r="A5" s="14"/>
      <c r="B5" s="14"/>
      <c r="C5" s="14"/>
      <c r="D5" s="14"/>
      <c r="E5" s="14"/>
      <c r="F5" s="15" t="s">
        <v>924</v>
      </c>
      <c r="G5" s="15"/>
      <c r="H5" s="16" t="str">
        <f>IF(Source!F12&lt;&gt;"Новый объект", Source!F12, "")</f>
        <v>1</v>
      </c>
      <c r="I5" s="16"/>
      <c r="J5" s="16"/>
      <c r="K5" s="16"/>
      <c r="L5" s="17"/>
    </row>
    <row r="6" spans="1:30" ht="14.2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30" ht="15.75" x14ac:dyDescent="0.25">
      <c r="A7" s="18"/>
      <c r="B7" s="11" t="str">
        <f>CONCATENATE( "ЛОКАЛЬНАЯ СМЕТА № ", Source!L20, " ",Source!CM20)</f>
        <v xml:space="preserve">ЛОКАЛЬНАЯ СМЕТА № 1 </v>
      </c>
      <c r="C7" s="11"/>
      <c r="D7" s="11"/>
      <c r="E7" s="11"/>
      <c r="F7" s="11"/>
      <c r="G7" s="11"/>
      <c r="H7" s="11"/>
      <c r="I7" s="11"/>
      <c r="J7" s="11"/>
      <c r="K7" s="11"/>
      <c r="L7" s="18"/>
    </row>
    <row r="8" spans="1:30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8"/>
    </row>
    <row r="9" spans="1:30" ht="18" hidden="1" x14ac:dyDescent="0.25">
      <c r="A9" s="18"/>
      <c r="B9" s="20" t="str">
        <f>IF(Source!G20&lt;&gt;"Новая локальная смета", Source!G20, "")</f>
        <v>Ремонт помещений, системы водоснабжения и электроснабжения помещений №9 и 10</v>
      </c>
      <c r="C9" s="20"/>
      <c r="D9" s="20"/>
      <c r="E9" s="20"/>
      <c r="F9" s="20"/>
      <c r="G9" s="20"/>
      <c r="H9" s="20"/>
      <c r="I9" s="20"/>
      <c r="J9" s="20"/>
      <c r="K9" s="20"/>
      <c r="L9" s="18"/>
      <c r="AD9" s="76" t="str">
        <f>IF(Source!G20&lt;&gt;"Новая локальная смета", Source!G20, "")</f>
        <v>Ремонт помещений, системы водоснабжения и электроснабжения помещений №9 и 10</v>
      </c>
    </row>
    <row r="10" spans="1:30" ht="14.25" hidden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30" ht="39.75" customHeight="1" x14ac:dyDescent="0.25">
      <c r="A11" s="14"/>
      <c r="B11" s="21" t="str">
        <f>IF(Source!G12&lt;&gt;"Новый объект", Source!G12, "")</f>
        <v>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AD11" s="77" t="str">
        <f>IF(Source!G12&lt;&gt;"Новый объект", Source!G12, "")</f>
        <v>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v>
      </c>
    </row>
    <row r="12" spans="1:30" ht="14.25" x14ac:dyDescent="0.2">
      <c r="A12" s="14"/>
      <c r="B12" s="22" t="s">
        <v>925</v>
      </c>
      <c r="C12" s="22"/>
      <c r="D12" s="22"/>
      <c r="E12" s="22"/>
      <c r="F12" s="22"/>
      <c r="G12" s="22"/>
      <c r="H12" s="22"/>
      <c r="I12" s="22"/>
      <c r="J12" s="22"/>
      <c r="K12" s="22"/>
      <c r="L12" s="10"/>
    </row>
    <row r="13" spans="1:30" ht="14.2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30" ht="14.25" x14ac:dyDescent="0.2">
      <c r="A14" s="16" t="s">
        <v>926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30" ht="14.25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30" ht="14.25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4.25" x14ac:dyDescent="0.2">
      <c r="A17" s="14"/>
      <c r="B17" s="14"/>
      <c r="C17" s="14"/>
      <c r="D17" s="14"/>
      <c r="E17" s="23"/>
      <c r="F17" s="23"/>
      <c r="G17" s="24"/>
      <c r="H17" s="24"/>
      <c r="I17" s="24" t="s">
        <v>927</v>
      </c>
      <c r="J17" s="24"/>
      <c r="K17" s="14"/>
      <c r="L17" s="14"/>
    </row>
    <row r="18" spans="1:12" ht="15" x14ac:dyDescent="0.25">
      <c r="A18" s="14"/>
      <c r="B18" s="14"/>
      <c r="C18" s="25" t="s">
        <v>928</v>
      </c>
      <c r="D18" s="25"/>
      <c r="E18" s="25"/>
      <c r="F18" s="25"/>
      <c r="G18" s="26"/>
      <c r="H18" s="26"/>
      <c r="I18" s="72">
        <f>J802/1.2/1000</f>
        <v>1270.2451916666666</v>
      </c>
      <c r="J18" s="72"/>
      <c r="K18" s="50" t="s">
        <v>929</v>
      </c>
      <c r="L18" s="50"/>
    </row>
    <row r="19" spans="1:12" ht="14.25" hidden="1" x14ac:dyDescent="0.2">
      <c r="A19" s="14"/>
      <c r="B19" s="14"/>
      <c r="C19" s="28" t="s">
        <v>930</v>
      </c>
      <c r="D19" s="28"/>
      <c r="E19" s="28"/>
      <c r="F19" s="28"/>
      <c r="G19" s="26">
        <f>ROUND(SUM(W33:W783)/1000, 2)</f>
        <v>92.59</v>
      </c>
      <c r="H19" s="26"/>
      <c r="I19" s="26">
        <f>ROUND((Source!F293)/1000, 2)</f>
        <v>1191.29</v>
      </c>
      <c r="J19" s="26"/>
      <c r="K19" s="27" t="s">
        <v>929</v>
      </c>
      <c r="L19" s="27"/>
    </row>
    <row r="20" spans="1:12" ht="14.25" hidden="1" x14ac:dyDescent="0.2">
      <c r="A20" s="14"/>
      <c r="B20" s="14"/>
      <c r="C20" s="28" t="s">
        <v>931</v>
      </c>
      <c r="D20" s="28"/>
      <c r="E20" s="28"/>
      <c r="F20" s="28"/>
      <c r="G20" s="26">
        <f>ROUND(SUM(X33:X783)/1000, 2)</f>
        <v>2.5499999999999998</v>
      </c>
      <c r="H20" s="26"/>
      <c r="I20" s="26">
        <f>ROUND((Source!F294)/1000, 2)</f>
        <v>78.959999999999994</v>
      </c>
      <c r="J20" s="26"/>
      <c r="K20" s="27" t="s">
        <v>929</v>
      </c>
      <c r="L20" s="27"/>
    </row>
    <row r="21" spans="1:12" ht="14.25" hidden="1" x14ac:dyDescent="0.2">
      <c r="A21" s="14"/>
      <c r="B21" s="14"/>
      <c r="C21" s="28" t="s">
        <v>932</v>
      </c>
      <c r="D21" s="28"/>
      <c r="E21" s="28"/>
      <c r="F21" s="28"/>
      <c r="G21" s="26">
        <f>ROUND(SUM(Y33:Y783)/1000, 2)</f>
        <v>0</v>
      </c>
      <c r="H21" s="26"/>
      <c r="I21" s="26">
        <f>ROUND((Source!F285)/1000, 2)</f>
        <v>0</v>
      </c>
      <c r="J21" s="26"/>
      <c r="K21" s="27" t="s">
        <v>929</v>
      </c>
      <c r="L21" s="27"/>
    </row>
    <row r="22" spans="1:12" ht="14.25" hidden="1" x14ac:dyDescent="0.2">
      <c r="A22" s="14"/>
      <c r="B22" s="14"/>
      <c r="C22" s="28" t="s">
        <v>933</v>
      </c>
      <c r="D22" s="28"/>
      <c r="E22" s="28"/>
      <c r="F22" s="28"/>
      <c r="G22" s="26">
        <f>ROUND(SUM(Z33:Z783)/1000, 2)</f>
        <v>0</v>
      </c>
      <c r="H22" s="26"/>
      <c r="I22" s="26">
        <f>ROUND((Source!F295+Source!F296)/1000, 2)</f>
        <v>0</v>
      </c>
      <c r="J22" s="26"/>
      <c r="K22" s="27" t="s">
        <v>929</v>
      </c>
      <c r="L22" s="27"/>
    </row>
    <row r="23" spans="1:12" ht="15" hidden="1" x14ac:dyDescent="0.25">
      <c r="A23" s="14"/>
      <c r="B23" s="14"/>
      <c r="C23" s="25" t="s">
        <v>934</v>
      </c>
      <c r="D23" s="25"/>
      <c r="E23" s="25"/>
      <c r="F23" s="25"/>
      <c r="G23" s="26">
        <f>I23</f>
        <v>795.01520739999978</v>
      </c>
      <c r="H23" s="26"/>
      <c r="I23" s="26">
        <f>(Source!F298+Source!F299)</f>
        <v>795.01520739999978</v>
      </c>
      <c r="J23" s="26"/>
      <c r="K23" s="27" t="s">
        <v>935</v>
      </c>
      <c r="L23" s="27"/>
    </row>
    <row r="24" spans="1:12" ht="15" hidden="1" x14ac:dyDescent="0.25">
      <c r="A24" s="14"/>
      <c r="B24" s="14"/>
      <c r="C24" s="25" t="s">
        <v>936</v>
      </c>
      <c r="D24" s="25"/>
      <c r="E24" s="25"/>
      <c r="F24" s="25"/>
      <c r="G24" s="26">
        <f>ROUND(SUM(R33:R783)/1000, 2)</f>
        <v>6.99</v>
      </c>
      <c r="H24" s="26"/>
      <c r="I24" s="26">
        <f>(Source!F291+ Source!F290)/1000</f>
        <v>235.77447999999998</v>
      </c>
      <c r="J24" s="26"/>
      <c r="K24" s="27" t="s">
        <v>929</v>
      </c>
      <c r="L24" s="27"/>
    </row>
    <row r="25" spans="1:12" ht="14.25" hidden="1" x14ac:dyDescent="0.2">
      <c r="A25" s="14"/>
      <c r="B25" s="14"/>
      <c r="C25" s="28" t="s">
        <v>342</v>
      </c>
      <c r="D25" s="28"/>
      <c r="E25" s="28"/>
      <c r="F25" s="28"/>
      <c r="G25" s="26"/>
      <c r="H25" s="26"/>
      <c r="I25" s="26"/>
      <c r="J25" s="26"/>
      <c r="K25" s="29" t="s">
        <v>929</v>
      </c>
      <c r="L25" s="14"/>
    </row>
    <row r="26" spans="1:12" ht="15" x14ac:dyDescent="0.25">
      <c r="A26" s="14"/>
      <c r="B26" s="14"/>
      <c r="C26" s="30"/>
      <c r="D26" s="30"/>
      <c r="E26" s="30"/>
      <c r="F26" s="31"/>
      <c r="G26" s="32"/>
      <c r="H26" s="32"/>
      <c r="I26" s="32"/>
      <c r="J26" s="32"/>
      <c r="K26" s="32"/>
      <c r="L26" s="32"/>
    </row>
    <row r="27" spans="1:12" ht="15" hidden="1" x14ac:dyDescent="0.2">
      <c r="A27" s="31" t="s">
        <v>937</v>
      </c>
      <c r="B27" s="14"/>
      <c r="C27" s="14"/>
      <c r="D27" s="33"/>
      <c r="E27" s="14"/>
      <c r="F27" s="14"/>
      <c r="G27" s="34"/>
      <c r="H27" s="34"/>
      <c r="I27" s="35"/>
      <c r="J27" s="34"/>
      <c r="K27" s="34"/>
      <c r="L27" s="34"/>
    </row>
    <row r="28" spans="1:12" ht="15" hidden="1" x14ac:dyDescent="0.2">
      <c r="A28" s="31" t="s">
        <v>938</v>
      </c>
      <c r="B28" s="14"/>
      <c r="C28" s="14"/>
      <c r="D28" s="33"/>
      <c r="E28" s="14"/>
      <c r="F28" s="14"/>
      <c r="G28" s="34"/>
      <c r="H28" s="34"/>
      <c r="I28" s="35"/>
      <c r="J28" s="34"/>
      <c r="K28" s="34"/>
      <c r="L28" s="34"/>
    </row>
    <row r="29" spans="1:12" ht="15" hidden="1" x14ac:dyDescent="0.2">
      <c r="A29" s="14"/>
      <c r="B29" s="14"/>
      <c r="C29" s="36"/>
      <c r="D29" s="36"/>
      <c r="E29" s="36"/>
      <c r="F29" s="36"/>
      <c r="G29" s="34"/>
      <c r="H29" s="34"/>
      <c r="I29" s="35"/>
      <c r="J29" s="34"/>
      <c r="K29" s="34"/>
      <c r="L29" s="34"/>
    </row>
    <row r="30" spans="1:12" ht="14.25" x14ac:dyDescent="0.2">
      <c r="A30" s="37" t="s">
        <v>951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57" x14ac:dyDescent="0.2">
      <c r="A31" s="38" t="s">
        <v>939</v>
      </c>
      <c r="B31" s="38" t="s">
        <v>940</v>
      </c>
      <c r="C31" s="38" t="s">
        <v>941</v>
      </c>
      <c r="D31" s="38" t="s">
        <v>942</v>
      </c>
      <c r="E31" s="38" t="s">
        <v>943</v>
      </c>
      <c r="F31" s="38" t="s">
        <v>944</v>
      </c>
      <c r="G31" s="38" t="s">
        <v>945</v>
      </c>
      <c r="H31" s="38" t="s">
        <v>946</v>
      </c>
      <c r="I31" s="38" t="s">
        <v>947</v>
      </c>
      <c r="J31" s="38" t="s">
        <v>948</v>
      </c>
      <c r="K31" s="38" t="s">
        <v>949</v>
      </c>
      <c r="L31" s="38" t="s">
        <v>950</v>
      </c>
    </row>
    <row r="32" spans="1:12" ht="14.25" x14ac:dyDescent="0.2">
      <c r="A32" s="39">
        <v>1</v>
      </c>
      <c r="B32" s="39">
        <v>2</v>
      </c>
      <c r="C32" s="39">
        <v>3</v>
      </c>
      <c r="D32" s="39">
        <v>4</v>
      </c>
      <c r="E32" s="39">
        <v>5</v>
      </c>
      <c r="F32" s="39">
        <v>6</v>
      </c>
      <c r="G32" s="39">
        <v>7</v>
      </c>
      <c r="H32" s="39">
        <v>8</v>
      </c>
      <c r="I32" s="39">
        <v>9</v>
      </c>
      <c r="J32" s="39">
        <v>10</v>
      </c>
      <c r="K32" s="39">
        <v>11</v>
      </c>
      <c r="L32" s="40">
        <v>12</v>
      </c>
    </row>
    <row r="34" spans="1:26" ht="16.5" x14ac:dyDescent="0.25">
      <c r="A34" s="52" t="str">
        <f>CONCATENATE("Раздел: ",IF(Source!G24&lt;&gt;"Новый раздел", Source!G24, ""))</f>
        <v>Раздел: Помещение №9. h=2,7м. Учебный класс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26" ht="28.5" x14ac:dyDescent="0.2">
      <c r="A35" s="73">
        <v>1</v>
      </c>
      <c r="B35" s="73" t="s">
        <v>952</v>
      </c>
      <c r="C35" s="73" t="str">
        <f>Source!G28</f>
        <v>Демонтаж: светильников для люминесцентных ламп</v>
      </c>
      <c r="D35" s="55" t="str">
        <f>Source!H28</f>
        <v>100 ШТ</v>
      </c>
      <c r="E35" s="36">
        <f>Source!I28</f>
        <v>0.06</v>
      </c>
      <c r="F35" s="56">
        <f>Source!AL28+Source!AM28+Source!AO28</f>
        <v>145.97999999999999</v>
      </c>
      <c r="G35" s="57"/>
      <c r="H35" s="56"/>
      <c r="I35" s="57" t="str">
        <f>Source!BO28</f>
        <v/>
      </c>
      <c r="J35" s="57"/>
      <c r="K35" s="56"/>
      <c r="L35" s="58"/>
      <c r="S35">
        <f>ROUND((Source!FX28/100)*((ROUND(Source!AF28*Source!I28, 2)+ROUND(Source!AE28*Source!I28, 2))), 2)</f>
        <v>7.89</v>
      </c>
      <c r="T35">
        <f>Source!X28</f>
        <v>265.67</v>
      </c>
      <c r="U35">
        <f>ROUND((Source!FY28/100)*((ROUND(Source!AF28*Source!I28, 2)+ROUND(Source!AE28*Source!I28, 2))), 2)</f>
        <v>4.16</v>
      </c>
      <c r="V35">
        <f>Source!Y28</f>
        <v>140.13999999999999</v>
      </c>
    </row>
    <row r="36" spans="1:26" x14ac:dyDescent="0.2">
      <c r="C36" s="41" t="str">
        <f>"Объем: "&amp;Source!I28&amp;"=6/"&amp;"100"</f>
        <v>Объем: 0.06=6/100</v>
      </c>
    </row>
    <row r="37" spans="1:26" ht="14.25" x14ac:dyDescent="0.2">
      <c r="A37" s="73"/>
      <c r="B37" s="73"/>
      <c r="C37" s="73" t="s">
        <v>953</v>
      </c>
      <c r="D37" s="55"/>
      <c r="E37" s="36"/>
      <c r="F37" s="56">
        <f>Source!AO28</f>
        <v>143.47999999999999</v>
      </c>
      <c r="G37" s="57" t="str">
        <f>Source!DG28</f>
        <v/>
      </c>
      <c r="H37" s="56">
        <f>ROUND(Source!AF28*Source!I28, 2)</f>
        <v>8.61</v>
      </c>
      <c r="I37" s="57"/>
      <c r="J37" s="57">
        <f>IF(Source!BA28&lt;&gt; 0, Source!BA28, 1)</f>
        <v>33.659999999999997</v>
      </c>
      <c r="K37" s="56">
        <f>Source!S28</f>
        <v>289.77</v>
      </c>
      <c r="L37" s="58"/>
      <c r="R37">
        <f>H37</f>
        <v>8.61</v>
      </c>
    </row>
    <row r="38" spans="1:26" ht="14.25" x14ac:dyDescent="0.2">
      <c r="A38" s="73"/>
      <c r="B38" s="73"/>
      <c r="C38" s="73" t="s">
        <v>324</v>
      </c>
      <c r="D38" s="55"/>
      <c r="E38" s="36"/>
      <c r="F38" s="56">
        <f>Source!AM28</f>
        <v>2.5</v>
      </c>
      <c r="G38" s="57" t="str">
        <f>Source!DE28</f>
        <v/>
      </c>
      <c r="H38" s="56">
        <f>ROUND((((Source!ET28)-(Source!EU28))+Source!AE28)*Source!I28, 2)</f>
        <v>0.15</v>
      </c>
      <c r="I38" s="57"/>
      <c r="J38" s="57">
        <f>IF(Source!BB28&lt;&gt; 0, Source!BB28, 1)</f>
        <v>12.55</v>
      </c>
      <c r="K38" s="56">
        <f>Source!Q28</f>
        <v>1.88</v>
      </c>
      <c r="L38" s="58"/>
    </row>
    <row r="39" spans="1:26" ht="14.25" x14ac:dyDescent="0.2">
      <c r="A39" s="73"/>
      <c r="B39" s="73"/>
      <c r="C39" s="73" t="s">
        <v>954</v>
      </c>
      <c r="D39" s="55"/>
      <c r="E39" s="36"/>
      <c r="F39" s="56">
        <f>Source!AN28</f>
        <v>1.08</v>
      </c>
      <c r="G39" s="57" t="str">
        <f>Source!DF28</f>
        <v/>
      </c>
      <c r="H39" s="59">
        <f>ROUND(Source!AE28*Source!I28, 2)</f>
        <v>0.06</v>
      </c>
      <c r="I39" s="57"/>
      <c r="J39" s="57">
        <f>IF(Source!BS28&lt;&gt; 0, Source!BS28, 1)</f>
        <v>33.659999999999997</v>
      </c>
      <c r="K39" s="59">
        <f>Source!R28</f>
        <v>2.1800000000000002</v>
      </c>
      <c r="L39" s="58"/>
      <c r="R39">
        <f>H39</f>
        <v>0.06</v>
      </c>
    </row>
    <row r="40" spans="1:26" ht="14.25" x14ac:dyDescent="0.2">
      <c r="A40" s="73"/>
      <c r="B40" s="73"/>
      <c r="C40" s="73" t="s">
        <v>955</v>
      </c>
      <c r="D40" s="55" t="s">
        <v>956</v>
      </c>
      <c r="E40" s="36">
        <f>Source!BZ28</f>
        <v>91</v>
      </c>
      <c r="F40" s="75"/>
      <c r="G40" s="57"/>
      <c r="H40" s="56">
        <f>SUM(S35:S42)</f>
        <v>7.89</v>
      </c>
      <c r="I40" s="60"/>
      <c r="J40" s="53">
        <f>Source!AT28</f>
        <v>91</v>
      </c>
      <c r="K40" s="56">
        <f>SUM(T35:T42)</f>
        <v>265.67</v>
      </c>
      <c r="L40" s="58"/>
    </row>
    <row r="41" spans="1:26" ht="14.25" x14ac:dyDescent="0.2">
      <c r="A41" s="73"/>
      <c r="B41" s="73"/>
      <c r="C41" s="73" t="s">
        <v>957</v>
      </c>
      <c r="D41" s="55" t="s">
        <v>956</v>
      </c>
      <c r="E41" s="36">
        <f>Source!CA28</f>
        <v>48</v>
      </c>
      <c r="F41" s="75"/>
      <c r="G41" s="57"/>
      <c r="H41" s="56">
        <f>SUM(U35:U42)</f>
        <v>4.16</v>
      </c>
      <c r="I41" s="60"/>
      <c r="J41" s="53">
        <f>Source!AU28</f>
        <v>48</v>
      </c>
      <c r="K41" s="56">
        <f>SUM(V35:V42)</f>
        <v>140.13999999999999</v>
      </c>
      <c r="L41" s="58"/>
    </row>
    <row r="42" spans="1:26" ht="14.25" x14ac:dyDescent="0.2">
      <c r="A42" s="74"/>
      <c r="B42" s="74"/>
      <c r="C42" s="74" t="s">
        <v>958</v>
      </c>
      <c r="D42" s="61" t="s">
        <v>959</v>
      </c>
      <c r="E42" s="62">
        <f>Source!AQ28</f>
        <v>17.89</v>
      </c>
      <c r="F42" s="63"/>
      <c r="G42" s="64" t="str">
        <f>Source!DI28</f>
        <v/>
      </c>
      <c r="H42" s="63"/>
      <c r="I42" s="64"/>
      <c r="J42" s="64"/>
      <c r="K42" s="63"/>
      <c r="L42" s="65">
        <f>Source!U28</f>
        <v>1.0733999999999999</v>
      </c>
    </row>
    <row r="43" spans="1:26" ht="15" x14ac:dyDescent="0.25">
      <c r="G43" s="66">
        <f>H37+H38+H40+H41</f>
        <v>20.81</v>
      </c>
      <c r="H43" s="66"/>
      <c r="J43" s="66">
        <f>K37+K38+K40+K41</f>
        <v>697.45999999999992</v>
      </c>
      <c r="K43" s="66"/>
      <c r="L43" s="67">
        <f>Source!U28</f>
        <v>1.0733999999999999</v>
      </c>
      <c r="O43" s="42">
        <f>G43</f>
        <v>20.81</v>
      </c>
      <c r="P43" s="42">
        <f>J43</f>
        <v>697.45999999999992</v>
      </c>
      <c r="Q43" s="42">
        <f>L43</f>
        <v>1.0733999999999999</v>
      </c>
      <c r="W43">
        <f>IF(Source!BI28&lt;=1,H37+H38+H40+H41, 0)</f>
        <v>20.81</v>
      </c>
      <c r="X43">
        <f>IF(Source!BI28=2,H37+H38+H40+H41, 0)</f>
        <v>0</v>
      </c>
      <c r="Y43">
        <f>IF(Source!BI28=3,H37+H38+H40+H41, 0)</f>
        <v>0</v>
      </c>
      <c r="Z43">
        <f>IF(Source!BI28=4,H37+H38+H40+H41, 0)</f>
        <v>0</v>
      </c>
    </row>
    <row r="44" spans="1:26" ht="28.5" x14ac:dyDescent="0.2">
      <c r="A44" s="73">
        <v>2</v>
      </c>
      <c r="B44" s="73" t="s">
        <v>960</v>
      </c>
      <c r="C44" s="73" t="str">
        <f>Source!G29</f>
        <v>Разборка деревянных заполнений проемов: дверных и воротных</v>
      </c>
      <c r="D44" s="55" t="str">
        <f>Source!H29</f>
        <v>100 м2</v>
      </c>
      <c r="E44" s="36">
        <f>Source!I29</f>
        <v>1.6799999999999999E-2</v>
      </c>
      <c r="F44" s="56">
        <f>Source!AL29+Source!AM29+Source!AO29</f>
        <v>979.34999999999991</v>
      </c>
      <c r="G44" s="57"/>
      <c r="H44" s="56"/>
      <c r="I44" s="57" t="str">
        <f>Source!BO29</f>
        <v/>
      </c>
      <c r="J44" s="57"/>
      <c r="K44" s="56"/>
      <c r="L44" s="58"/>
      <c r="S44">
        <f>ROUND((Source!FX29/100)*((ROUND(Source!AF29*Source!I29, 2)+ROUND(Source!AE29*Source!I29, 2))), 2)</f>
        <v>12.88</v>
      </c>
      <c r="T44">
        <f>Source!X29</f>
        <v>433.23</v>
      </c>
      <c r="U44">
        <f>ROUND((Source!FY29/100)*((ROUND(Source!AF29*Source!I29, 2)+ROUND(Source!AE29*Source!I29, 2))), 2)</f>
        <v>7.36</v>
      </c>
      <c r="V44">
        <f>Source!Y29</f>
        <v>247.56</v>
      </c>
    </row>
    <row r="45" spans="1:26" ht="14.25" x14ac:dyDescent="0.2">
      <c r="A45" s="73"/>
      <c r="B45" s="73"/>
      <c r="C45" s="73" t="s">
        <v>953</v>
      </c>
      <c r="D45" s="55"/>
      <c r="E45" s="36"/>
      <c r="F45" s="56">
        <f>Source!AO29</f>
        <v>737.4</v>
      </c>
      <c r="G45" s="57" t="str">
        <f>Source!DG29</f>
        <v/>
      </c>
      <c r="H45" s="56">
        <f>ROUND(Source!AF29*Source!I29, 2)</f>
        <v>12.39</v>
      </c>
      <c r="I45" s="57"/>
      <c r="J45" s="57">
        <f>IF(Source!BA29&lt;&gt; 0, Source!BA29, 1)</f>
        <v>33.659999999999997</v>
      </c>
      <c r="K45" s="56">
        <f>Source!S29</f>
        <v>416.99</v>
      </c>
      <c r="L45" s="58"/>
      <c r="R45">
        <f>H45</f>
        <v>12.39</v>
      </c>
    </row>
    <row r="46" spans="1:26" ht="14.25" x14ac:dyDescent="0.2">
      <c r="A46" s="73"/>
      <c r="B46" s="73"/>
      <c r="C46" s="73" t="s">
        <v>324</v>
      </c>
      <c r="D46" s="55"/>
      <c r="E46" s="36"/>
      <c r="F46" s="56">
        <f>Source!AM29</f>
        <v>241.95</v>
      </c>
      <c r="G46" s="57" t="str">
        <f>Source!DE29</f>
        <v/>
      </c>
      <c r="H46" s="56">
        <f>ROUND((((Source!ET29)-(Source!EU29))+Source!AE29)*Source!I29, 2)</f>
        <v>4.0599999999999996</v>
      </c>
      <c r="I46" s="57"/>
      <c r="J46" s="57">
        <f>IF(Source!BB29&lt;&gt; 0, Source!BB29, 1)</f>
        <v>12.55</v>
      </c>
      <c r="K46" s="56">
        <f>Source!Q29</f>
        <v>51.01</v>
      </c>
      <c r="L46" s="58"/>
    </row>
    <row r="47" spans="1:26" ht="14.25" x14ac:dyDescent="0.2">
      <c r="A47" s="73"/>
      <c r="B47" s="73"/>
      <c r="C47" s="73" t="s">
        <v>954</v>
      </c>
      <c r="D47" s="55"/>
      <c r="E47" s="36"/>
      <c r="F47" s="56">
        <f>Source!AN29</f>
        <v>104.49</v>
      </c>
      <c r="G47" s="57" t="str">
        <f>Source!DF29</f>
        <v/>
      </c>
      <c r="H47" s="59">
        <f>ROUND(Source!AE29*Source!I29, 2)</f>
        <v>1.76</v>
      </c>
      <c r="I47" s="57"/>
      <c r="J47" s="57">
        <f>IF(Source!BS29&lt;&gt; 0, Source!BS29, 1)</f>
        <v>33.659999999999997</v>
      </c>
      <c r="K47" s="59">
        <f>Source!R29</f>
        <v>59.09</v>
      </c>
      <c r="L47" s="58"/>
      <c r="R47">
        <f>H47</f>
        <v>1.76</v>
      </c>
    </row>
    <row r="48" spans="1:26" ht="14.25" x14ac:dyDescent="0.2">
      <c r="A48" s="73"/>
      <c r="B48" s="73"/>
      <c r="C48" s="73" t="s">
        <v>955</v>
      </c>
      <c r="D48" s="55" t="s">
        <v>956</v>
      </c>
      <c r="E48" s="36">
        <f>Source!BZ29</f>
        <v>91</v>
      </c>
      <c r="F48" s="75"/>
      <c r="G48" s="57"/>
      <c r="H48" s="56">
        <f>SUM(S44:S50)</f>
        <v>12.88</v>
      </c>
      <c r="I48" s="60"/>
      <c r="J48" s="53">
        <f>Source!AT29</f>
        <v>91</v>
      </c>
      <c r="K48" s="56">
        <f>SUM(T44:T50)</f>
        <v>433.23</v>
      </c>
      <c r="L48" s="58"/>
    </row>
    <row r="49" spans="1:26" ht="14.25" x14ac:dyDescent="0.2">
      <c r="A49" s="73"/>
      <c r="B49" s="73"/>
      <c r="C49" s="73" t="s">
        <v>957</v>
      </c>
      <c r="D49" s="55" t="s">
        <v>956</v>
      </c>
      <c r="E49" s="36">
        <f>Source!CA29</f>
        <v>52</v>
      </c>
      <c r="F49" s="75"/>
      <c r="G49" s="57"/>
      <c r="H49" s="56">
        <f>SUM(U44:U50)</f>
        <v>7.36</v>
      </c>
      <c r="I49" s="60"/>
      <c r="J49" s="53">
        <f>Source!AU29</f>
        <v>52</v>
      </c>
      <c r="K49" s="56">
        <f>SUM(V44:V50)</f>
        <v>247.56</v>
      </c>
      <c r="L49" s="58"/>
    </row>
    <row r="50" spans="1:26" ht="14.25" x14ac:dyDescent="0.2">
      <c r="A50" s="74"/>
      <c r="B50" s="74"/>
      <c r="C50" s="74" t="s">
        <v>958</v>
      </c>
      <c r="D50" s="61" t="s">
        <v>959</v>
      </c>
      <c r="E50" s="62">
        <f>Source!AQ29</f>
        <v>91.15</v>
      </c>
      <c r="F50" s="63"/>
      <c r="G50" s="64" t="str">
        <f>Source!DI29</f>
        <v/>
      </c>
      <c r="H50" s="63"/>
      <c r="I50" s="64"/>
      <c r="J50" s="64"/>
      <c r="K50" s="63"/>
      <c r="L50" s="65">
        <f>Source!U29</f>
        <v>1.53132</v>
      </c>
    </row>
    <row r="51" spans="1:26" ht="15" x14ac:dyDescent="0.25">
      <c r="G51" s="66">
        <f>H45+H46+H48+H49</f>
        <v>36.69</v>
      </c>
      <c r="H51" s="66"/>
      <c r="J51" s="66">
        <f>K45+K46+K48+K49</f>
        <v>1148.79</v>
      </c>
      <c r="K51" s="66"/>
      <c r="L51" s="67">
        <f>Source!U29</f>
        <v>1.53132</v>
      </c>
      <c r="O51" s="42">
        <f>G51</f>
        <v>36.69</v>
      </c>
      <c r="P51" s="42">
        <f>J51</f>
        <v>1148.79</v>
      </c>
      <c r="Q51" s="42">
        <f>L51</f>
        <v>1.53132</v>
      </c>
      <c r="W51">
        <f>IF(Source!BI29&lt;=1,H45+H46+H48+H49, 0)</f>
        <v>36.69</v>
      </c>
      <c r="X51">
        <f>IF(Source!BI29=2,H45+H46+H48+H49, 0)</f>
        <v>0</v>
      </c>
      <c r="Y51">
        <f>IF(Source!BI29=3,H45+H46+H48+H49, 0)</f>
        <v>0</v>
      </c>
      <c r="Z51">
        <f>IF(Source!BI29=4,H45+H46+H48+H49, 0)</f>
        <v>0</v>
      </c>
    </row>
    <row r="52" spans="1:26" ht="42.75" x14ac:dyDescent="0.2">
      <c r="A52" s="73">
        <v>3</v>
      </c>
      <c r="B52" s="73" t="s">
        <v>961</v>
      </c>
      <c r="C52" s="73" t="str">
        <f>Source!G30</f>
        <v>Разборка деревянных перегородок каркасных, обшитых: древесноволокнистыми плитами</v>
      </c>
      <c r="D52" s="55" t="str">
        <f>Source!H30</f>
        <v>100 м2</v>
      </c>
      <c r="E52" s="36">
        <f>Source!I30</f>
        <v>3.5000000000000003E-2</v>
      </c>
      <c r="F52" s="56">
        <f>Source!AL30+Source!AM30+Source!AO30</f>
        <v>459.09000000000003</v>
      </c>
      <c r="G52" s="57"/>
      <c r="H52" s="56"/>
      <c r="I52" s="57" t="str">
        <f>Source!BO30</f>
        <v/>
      </c>
      <c r="J52" s="57"/>
      <c r="K52" s="56"/>
      <c r="L52" s="58"/>
      <c r="S52">
        <f>ROUND((Source!FX30/100)*((ROUND(Source!AF30*Source!I30, 2)+ROUND(Source!AE30*Source!I30, 2))), 2)</f>
        <v>13.6</v>
      </c>
      <c r="T52">
        <f>Source!X30</f>
        <v>457.68</v>
      </c>
      <c r="U52">
        <f>ROUND((Source!FY30/100)*((ROUND(Source!AF30*Source!I30, 2)+ROUND(Source!AE30*Source!I30, 2))), 2)</f>
        <v>7.24</v>
      </c>
      <c r="V52">
        <f>Source!Y30</f>
        <v>243.77</v>
      </c>
    </row>
    <row r="53" spans="1:26" ht="14.25" x14ac:dyDescent="0.2">
      <c r="A53" s="73"/>
      <c r="B53" s="73"/>
      <c r="C53" s="73" t="s">
        <v>953</v>
      </c>
      <c r="D53" s="55"/>
      <c r="E53" s="36"/>
      <c r="F53" s="56">
        <f>Source!AO30</f>
        <v>413.17</v>
      </c>
      <c r="G53" s="57" t="str">
        <f>Source!DG30</f>
        <v/>
      </c>
      <c r="H53" s="56">
        <f>ROUND(Source!AF30*Source!I30, 2)</f>
        <v>14.46</v>
      </c>
      <c r="I53" s="57"/>
      <c r="J53" s="57">
        <f>IF(Source!BA30&lt;&gt; 0, Source!BA30, 1)</f>
        <v>33.659999999999997</v>
      </c>
      <c r="K53" s="56">
        <f>Source!S30</f>
        <v>486.76</v>
      </c>
      <c r="L53" s="58"/>
      <c r="R53">
        <f>H53</f>
        <v>14.46</v>
      </c>
    </row>
    <row r="54" spans="1:26" ht="14.25" x14ac:dyDescent="0.2">
      <c r="A54" s="73"/>
      <c r="B54" s="73"/>
      <c r="C54" s="73" t="s">
        <v>324</v>
      </c>
      <c r="D54" s="55"/>
      <c r="E54" s="36"/>
      <c r="F54" s="56">
        <f>Source!AM30</f>
        <v>45.92</v>
      </c>
      <c r="G54" s="57" t="str">
        <f>Source!DE30</f>
        <v/>
      </c>
      <c r="H54" s="56">
        <f>ROUND((((Source!ET30)-(Source!EU30))+Source!AE30)*Source!I30, 2)</f>
        <v>1.61</v>
      </c>
      <c r="I54" s="57"/>
      <c r="J54" s="57">
        <f>IF(Source!BB30&lt;&gt; 0, Source!BB30, 1)</f>
        <v>12.55</v>
      </c>
      <c r="K54" s="56">
        <f>Source!Q30</f>
        <v>20.170000000000002</v>
      </c>
      <c r="L54" s="58"/>
    </row>
    <row r="55" spans="1:26" ht="14.25" x14ac:dyDescent="0.2">
      <c r="A55" s="73"/>
      <c r="B55" s="73"/>
      <c r="C55" s="73" t="s">
        <v>954</v>
      </c>
      <c r="D55" s="55"/>
      <c r="E55" s="36"/>
      <c r="F55" s="56">
        <f>Source!AN30</f>
        <v>9.1</v>
      </c>
      <c r="G55" s="57" t="str">
        <f>Source!DF30</f>
        <v/>
      </c>
      <c r="H55" s="59">
        <f>ROUND(Source!AE30*Source!I30, 2)</f>
        <v>0.32</v>
      </c>
      <c r="I55" s="57"/>
      <c r="J55" s="57">
        <f>IF(Source!BS30&lt;&gt; 0, Source!BS30, 1)</f>
        <v>33.659999999999997</v>
      </c>
      <c r="K55" s="59">
        <f>Source!R30</f>
        <v>10.72</v>
      </c>
      <c r="L55" s="58"/>
      <c r="R55">
        <f>H55</f>
        <v>0.32</v>
      </c>
    </row>
    <row r="56" spans="1:26" ht="14.25" x14ac:dyDescent="0.2">
      <c r="A56" s="73"/>
      <c r="B56" s="73"/>
      <c r="C56" s="73" t="s">
        <v>955</v>
      </c>
      <c r="D56" s="55" t="s">
        <v>956</v>
      </c>
      <c r="E56" s="36">
        <f>Source!BZ30</f>
        <v>92</v>
      </c>
      <c r="F56" s="75"/>
      <c r="G56" s="57"/>
      <c r="H56" s="56">
        <f>SUM(S52:S58)</f>
        <v>13.6</v>
      </c>
      <c r="I56" s="60"/>
      <c r="J56" s="53">
        <f>Source!AT30</f>
        <v>92</v>
      </c>
      <c r="K56" s="56">
        <f>SUM(T52:T58)</f>
        <v>457.68</v>
      </c>
      <c r="L56" s="58"/>
    </row>
    <row r="57" spans="1:26" ht="14.25" x14ac:dyDescent="0.2">
      <c r="A57" s="73"/>
      <c r="B57" s="73"/>
      <c r="C57" s="73" t="s">
        <v>957</v>
      </c>
      <c r="D57" s="55" t="s">
        <v>956</v>
      </c>
      <c r="E57" s="36">
        <f>Source!CA30</f>
        <v>49</v>
      </c>
      <c r="F57" s="75"/>
      <c r="G57" s="57"/>
      <c r="H57" s="56">
        <f>SUM(U52:U58)</f>
        <v>7.24</v>
      </c>
      <c r="I57" s="60"/>
      <c r="J57" s="53">
        <f>Source!AU30</f>
        <v>49</v>
      </c>
      <c r="K57" s="56">
        <f>SUM(V52:V58)</f>
        <v>243.77</v>
      </c>
      <c r="L57" s="58"/>
    </row>
    <row r="58" spans="1:26" ht="14.25" x14ac:dyDescent="0.2">
      <c r="A58" s="74"/>
      <c r="B58" s="74"/>
      <c r="C58" s="74" t="s">
        <v>958</v>
      </c>
      <c r="D58" s="61" t="s">
        <v>959</v>
      </c>
      <c r="E58" s="62">
        <f>Source!AQ30</f>
        <v>52.97</v>
      </c>
      <c r="F58" s="63"/>
      <c r="G58" s="64" t="str">
        <f>Source!DI30</f>
        <v/>
      </c>
      <c r="H58" s="63"/>
      <c r="I58" s="64"/>
      <c r="J58" s="64"/>
      <c r="K58" s="63"/>
      <c r="L58" s="65">
        <f>Source!U30</f>
        <v>1.8539500000000002</v>
      </c>
    </row>
    <row r="59" spans="1:26" ht="15" x14ac:dyDescent="0.25">
      <c r="G59" s="66">
        <f>H53+H54+H56+H57</f>
        <v>36.910000000000004</v>
      </c>
      <c r="H59" s="66"/>
      <c r="J59" s="66">
        <f>K53+K54+K56+K57</f>
        <v>1208.3800000000001</v>
      </c>
      <c r="K59" s="66"/>
      <c r="L59" s="67">
        <f>Source!U30</f>
        <v>1.8539500000000002</v>
      </c>
      <c r="O59" s="42">
        <f>G59</f>
        <v>36.910000000000004</v>
      </c>
      <c r="P59" s="42">
        <f>J59</f>
        <v>1208.3800000000001</v>
      </c>
      <c r="Q59" s="42">
        <f>L59</f>
        <v>1.8539500000000002</v>
      </c>
      <c r="W59">
        <f>IF(Source!BI30&lt;=1,H53+H54+H56+H57, 0)</f>
        <v>36.910000000000004</v>
      </c>
      <c r="X59">
        <f>IF(Source!BI30=2,H53+H54+H56+H57, 0)</f>
        <v>0</v>
      </c>
      <c r="Y59">
        <f>IF(Source!BI30=3,H53+H54+H56+H57, 0)</f>
        <v>0</v>
      </c>
      <c r="Z59">
        <f>IF(Source!BI30=4,H53+H54+H56+H57, 0)</f>
        <v>0</v>
      </c>
    </row>
    <row r="60" spans="1:26" ht="28.5" x14ac:dyDescent="0.2">
      <c r="A60" s="73">
        <v>4</v>
      </c>
      <c r="B60" s="73" t="s">
        <v>962</v>
      </c>
      <c r="C60" s="73" t="str">
        <f>Source!G31</f>
        <v>Разборка покрытий полов: из линолеума и релина</v>
      </c>
      <c r="D60" s="55" t="str">
        <f>Source!H31</f>
        <v>100 м2</v>
      </c>
      <c r="E60" s="36">
        <f>Source!I31</f>
        <v>0.46100000000000002</v>
      </c>
      <c r="F60" s="56">
        <f>Source!AL31+Source!AM31+Source!AO31</f>
        <v>92.9</v>
      </c>
      <c r="G60" s="57"/>
      <c r="H60" s="56"/>
      <c r="I60" s="57" t="str">
        <f>Source!BO31</f>
        <v/>
      </c>
      <c r="J60" s="57"/>
      <c r="K60" s="56"/>
      <c r="L60" s="58"/>
      <c r="S60">
        <f>ROUND((Source!FX31/100)*((ROUND(Source!AF31*Source!I31, 2)+ROUND(Source!AE31*Source!I31, 2))), 2)</f>
        <v>37.18</v>
      </c>
      <c r="T60">
        <f>Source!X31</f>
        <v>1251.22</v>
      </c>
      <c r="U60">
        <f>ROUND((Source!FY31/100)*((ROUND(Source!AF31*Source!I31, 2)+ROUND(Source!AE31*Source!I31, 2))), 2)</f>
        <v>20.47</v>
      </c>
      <c r="V60">
        <f>Source!Y31</f>
        <v>688.87</v>
      </c>
    </row>
    <row r="61" spans="1:26" ht="14.25" x14ac:dyDescent="0.2">
      <c r="A61" s="73"/>
      <c r="B61" s="73"/>
      <c r="C61" s="73" t="s">
        <v>953</v>
      </c>
      <c r="D61" s="55"/>
      <c r="E61" s="36"/>
      <c r="F61" s="56">
        <f>Source!AO31</f>
        <v>88.84</v>
      </c>
      <c r="G61" s="57" t="str">
        <f>Source!DG31</f>
        <v/>
      </c>
      <c r="H61" s="56">
        <f>ROUND(Source!AF31*Source!I31, 2)</f>
        <v>40.96</v>
      </c>
      <c r="I61" s="57"/>
      <c r="J61" s="57">
        <f>IF(Source!BA31&lt;&gt; 0, Source!BA31, 1)</f>
        <v>33.659999999999997</v>
      </c>
      <c r="K61" s="56">
        <f>Source!S31</f>
        <v>1378.55</v>
      </c>
      <c r="L61" s="58"/>
      <c r="R61">
        <f>H61</f>
        <v>40.96</v>
      </c>
    </row>
    <row r="62" spans="1:26" ht="14.25" x14ac:dyDescent="0.2">
      <c r="A62" s="73"/>
      <c r="B62" s="73"/>
      <c r="C62" s="73" t="s">
        <v>324</v>
      </c>
      <c r="D62" s="55"/>
      <c r="E62" s="36"/>
      <c r="F62" s="56">
        <f>Source!AM31</f>
        <v>4.0599999999999996</v>
      </c>
      <c r="G62" s="57" t="str">
        <f>Source!DE31</f>
        <v/>
      </c>
      <c r="H62" s="56">
        <f>ROUND((((Source!ET31)-(Source!EU31))+Source!AE31)*Source!I31, 2)</f>
        <v>1.87</v>
      </c>
      <c r="I62" s="57"/>
      <c r="J62" s="57">
        <f>IF(Source!BB31&lt;&gt; 0, Source!BB31, 1)</f>
        <v>12.55</v>
      </c>
      <c r="K62" s="56">
        <f>Source!Q31</f>
        <v>23.49</v>
      </c>
      <c r="L62" s="58"/>
    </row>
    <row r="63" spans="1:26" ht="14.25" x14ac:dyDescent="0.2">
      <c r="A63" s="73"/>
      <c r="B63" s="73"/>
      <c r="C63" s="73" t="s">
        <v>954</v>
      </c>
      <c r="D63" s="55"/>
      <c r="E63" s="36"/>
      <c r="F63" s="56">
        <f>Source!AN31</f>
        <v>1.76</v>
      </c>
      <c r="G63" s="57" t="str">
        <f>Source!DF31</f>
        <v/>
      </c>
      <c r="H63" s="59">
        <f>ROUND(Source!AE31*Source!I31, 2)</f>
        <v>0.81</v>
      </c>
      <c r="I63" s="57"/>
      <c r="J63" s="57">
        <f>IF(Source!BS31&lt;&gt; 0, Source!BS31, 1)</f>
        <v>33.659999999999997</v>
      </c>
      <c r="K63" s="59">
        <f>Source!R31</f>
        <v>27.31</v>
      </c>
      <c r="L63" s="58"/>
      <c r="R63">
        <f>H63</f>
        <v>0.81</v>
      </c>
    </row>
    <row r="64" spans="1:26" ht="14.25" x14ac:dyDescent="0.2">
      <c r="A64" s="73"/>
      <c r="B64" s="73"/>
      <c r="C64" s="73" t="s">
        <v>955</v>
      </c>
      <c r="D64" s="55" t="s">
        <v>956</v>
      </c>
      <c r="E64" s="36">
        <f>Source!BZ31</f>
        <v>89</v>
      </c>
      <c r="F64" s="75"/>
      <c r="G64" s="57"/>
      <c r="H64" s="56">
        <f>SUM(S60:S66)</f>
        <v>37.18</v>
      </c>
      <c r="I64" s="60"/>
      <c r="J64" s="53">
        <f>Source!AT31</f>
        <v>89</v>
      </c>
      <c r="K64" s="56">
        <f>SUM(T60:T66)</f>
        <v>1251.22</v>
      </c>
      <c r="L64" s="58"/>
    </row>
    <row r="65" spans="1:26" ht="14.25" x14ac:dyDescent="0.2">
      <c r="A65" s="73"/>
      <c r="B65" s="73"/>
      <c r="C65" s="73" t="s">
        <v>957</v>
      </c>
      <c r="D65" s="55" t="s">
        <v>956</v>
      </c>
      <c r="E65" s="36">
        <f>Source!CA31</f>
        <v>49</v>
      </c>
      <c r="F65" s="75"/>
      <c r="G65" s="57"/>
      <c r="H65" s="56">
        <f>SUM(U60:U66)</f>
        <v>20.47</v>
      </c>
      <c r="I65" s="60"/>
      <c r="J65" s="53">
        <f>Source!AU31</f>
        <v>49</v>
      </c>
      <c r="K65" s="56">
        <f>SUM(V60:V66)</f>
        <v>688.87</v>
      </c>
      <c r="L65" s="58"/>
    </row>
    <row r="66" spans="1:26" ht="14.25" x14ac:dyDescent="0.2">
      <c r="A66" s="74"/>
      <c r="B66" s="74"/>
      <c r="C66" s="74" t="s">
        <v>958</v>
      </c>
      <c r="D66" s="61" t="s">
        <v>959</v>
      </c>
      <c r="E66" s="62">
        <f>Source!AQ31</f>
        <v>11.39</v>
      </c>
      <c r="F66" s="63"/>
      <c r="G66" s="64" t="str">
        <f>Source!DI31</f>
        <v/>
      </c>
      <c r="H66" s="63"/>
      <c r="I66" s="64"/>
      <c r="J66" s="64"/>
      <c r="K66" s="63"/>
      <c r="L66" s="65">
        <f>Source!U31</f>
        <v>5.2507900000000003</v>
      </c>
    </row>
    <row r="67" spans="1:26" ht="15" x14ac:dyDescent="0.25">
      <c r="G67" s="66">
        <f>H61+H62+H64+H65</f>
        <v>100.47999999999999</v>
      </c>
      <c r="H67" s="66"/>
      <c r="J67" s="66">
        <f>K61+K62+K64+K65</f>
        <v>3342.13</v>
      </c>
      <c r="K67" s="66"/>
      <c r="L67" s="67">
        <f>Source!U31</f>
        <v>5.2507900000000003</v>
      </c>
      <c r="O67" s="42">
        <f>G67</f>
        <v>100.47999999999999</v>
      </c>
      <c r="P67" s="42">
        <f>J67</f>
        <v>3342.13</v>
      </c>
      <c r="Q67" s="42">
        <f>L67</f>
        <v>5.2507900000000003</v>
      </c>
      <c r="W67">
        <f>IF(Source!BI31&lt;=1,H61+H62+H64+H65, 0)</f>
        <v>100.47999999999999</v>
      </c>
      <c r="X67">
        <f>IF(Source!BI31=2,H61+H62+H64+H65, 0)</f>
        <v>0</v>
      </c>
      <c r="Y67">
        <f>IF(Source!BI31=3,H61+H62+H64+H65, 0)</f>
        <v>0</v>
      </c>
      <c r="Z67">
        <f>IF(Source!BI31=4,H61+H62+H64+H65, 0)</f>
        <v>0</v>
      </c>
    </row>
    <row r="68" spans="1:26" ht="28.5" x14ac:dyDescent="0.2">
      <c r="A68" s="73">
        <v>5</v>
      </c>
      <c r="B68" s="73" t="s">
        <v>963</v>
      </c>
      <c r="C68" s="73" t="str">
        <f>Source!G32</f>
        <v>Разборка покрытий полов: дощатых</v>
      </c>
      <c r="D68" s="55" t="str">
        <f>Source!H32</f>
        <v>100 м2</v>
      </c>
      <c r="E68" s="36">
        <f>Source!I32</f>
        <v>0.46100000000000002</v>
      </c>
      <c r="F68" s="56">
        <f>Source!AL32+Source!AM32+Source!AO32</f>
        <v>352.23</v>
      </c>
      <c r="G68" s="57"/>
      <c r="H68" s="56"/>
      <c r="I68" s="57" t="str">
        <f>Source!BO32</f>
        <v/>
      </c>
      <c r="J68" s="57"/>
      <c r="K68" s="56"/>
      <c r="L68" s="58"/>
      <c r="S68">
        <f>ROUND((Source!FX32/100)*((ROUND(Source!AF32*Source!I32, 2)+ROUND(Source!AE32*Source!I32, 2))), 2)</f>
        <v>120.58</v>
      </c>
      <c r="T68">
        <f>Source!X32</f>
        <v>4058.44</v>
      </c>
      <c r="U68">
        <f>ROUND((Source!FY32/100)*((ROUND(Source!AF32*Source!I32, 2)+ROUND(Source!AE32*Source!I32, 2))), 2)</f>
        <v>68.900000000000006</v>
      </c>
      <c r="V68">
        <f>Source!Y32</f>
        <v>2319.11</v>
      </c>
    </row>
    <row r="69" spans="1:26" ht="14.25" x14ac:dyDescent="0.2">
      <c r="A69" s="73"/>
      <c r="B69" s="73"/>
      <c r="C69" s="73" t="s">
        <v>953</v>
      </c>
      <c r="D69" s="55"/>
      <c r="E69" s="36"/>
      <c r="F69" s="56">
        <f>Source!AO32</f>
        <v>238.13</v>
      </c>
      <c r="G69" s="57" t="str">
        <f>Source!DG32</f>
        <v/>
      </c>
      <c r="H69" s="56">
        <f>ROUND(Source!AF32*Source!I32, 2)</f>
        <v>109.78</v>
      </c>
      <c r="I69" s="57"/>
      <c r="J69" s="57">
        <f>IF(Source!BA32&lt;&gt; 0, Source!BA32, 1)</f>
        <v>33.659999999999997</v>
      </c>
      <c r="K69" s="56">
        <f>Source!S32</f>
        <v>3695.13</v>
      </c>
      <c r="L69" s="58"/>
      <c r="R69">
        <f>H69</f>
        <v>109.78</v>
      </c>
    </row>
    <row r="70" spans="1:26" ht="14.25" x14ac:dyDescent="0.2">
      <c r="A70" s="73"/>
      <c r="B70" s="73"/>
      <c r="C70" s="73" t="s">
        <v>324</v>
      </c>
      <c r="D70" s="55"/>
      <c r="E70" s="36"/>
      <c r="F70" s="56">
        <f>Source!AM32</f>
        <v>114.1</v>
      </c>
      <c r="G70" s="57" t="str">
        <f>Source!DE32</f>
        <v/>
      </c>
      <c r="H70" s="56">
        <f>ROUND((((Source!ET32)-(Source!EU32))+Source!AE32)*Source!I32, 2)</f>
        <v>52.6</v>
      </c>
      <c r="I70" s="57"/>
      <c r="J70" s="57">
        <f>IF(Source!BB32&lt;&gt; 0, Source!BB32, 1)</f>
        <v>12.55</v>
      </c>
      <c r="K70" s="56">
        <f>Source!Q32</f>
        <v>660.13</v>
      </c>
      <c r="L70" s="58"/>
    </row>
    <row r="71" spans="1:26" ht="14.25" x14ac:dyDescent="0.2">
      <c r="A71" s="73"/>
      <c r="B71" s="73"/>
      <c r="C71" s="73" t="s">
        <v>954</v>
      </c>
      <c r="D71" s="55"/>
      <c r="E71" s="36"/>
      <c r="F71" s="56">
        <f>Source!AN32</f>
        <v>49.28</v>
      </c>
      <c r="G71" s="57" t="str">
        <f>Source!DF32</f>
        <v/>
      </c>
      <c r="H71" s="59">
        <f>ROUND(Source!AE32*Source!I32, 2)</f>
        <v>22.72</v>
      </c>
      <c r="I71" s="57"/>
      <c r="J71" s="57">
        <f>IF(Source!BS32&lt;&gt; 0, Source!BS32, 1)</f>
        <v>33.659999999999997</v>
      </c>
      <c r="K71" s="59">
        <f>Source!R32</f>
        <v>764.69</v>
      </c>
      <c r="L71" s="58"/>
      <c r="R71">
        <f>H71</f>
        <v>22.72</v>
      </c>
    </row>
    <row r="72" spans="1:26" ht="14.25" x14ac:dyDescent="0.2">
      <c r="A72" s="73"/>
      <c r="B72" s="73"/>
      <c r="C72" s="73" t="s">
        <v>955</v>
      </c>
      <c r="D72" s="55" t="s">
        <v>956</v>
      </c>
      <c r="E72" s="36">
        <f>Source!BZ32</f>
        <v>91</v>
      </c>
      <c r="F72" s="75"/>
      <c r="G72" s="57"/>
      <c r="H72" s="56">
        <f>SUM(S68:S74)</f>
        <v>120.58</v>
      </c>
      <c r="I72" s="60"/>
      <c r="J72" s="53">
        <f>Source!AT32</f>
        <v>91</v>
      </c>
      <c r="K72" s="56">
        <f>SUM(T68:T74)</f>
        <v>4058.44</v>
      </c>
      <c r="L72" s="58"/>
    </row>
    <row r="73" spans="1:26" ht="14.25" x14ac:dyDescent="0.2">
      <c r="A73" s="73"/>
      <c r="B73" s="73"/>
      <c r="C73" s="73" t="s">
        <v>957</v>
      </c>
      <c r="D73" s="55" t="s">
        <v>956</v>
      </c>
      <c r="E73" s="36">
        <f>Source!CA32</f>
        <v>52</v>
      </c>
      <c r="F73" s="75"/>
      <c r="G73" s="57"/>
      <c r="H73" s="56">
        <f>SUM(U68:U74)</f>
        <v>68.900000000000006</v>
      </c>
      <c r="I73" s="60"/>
      <c r="J73" s="53">
        <f>Source!AU32</f>
        <v>52</v>
      </c>
      <c r="K73" s="56">
        <f>SUM(V68:V74)</f>
        <v>2319.11</v>
      </c>
      <c r="L73" s="58"/>
    </row>
    <row r="74" spans="1:26" ht="14.25" x14ac:dyDescent="0.2">
      <c r="A74" s="74"/>
      <c r="B74" s="74"/>
      <c r="C74" s="74" t="s">
        <v>958</v>
      </c>
      <c r="D74" s="61" t="s">
        <v>959</v>
      </c>
      <c r="E74" s="62">
        <f>Source!AQ32</f>
        <v>30.53</v>
      </c>
      <c r="F74" s="63"/>
      <c r="G74" s="64" t="str">
        <f>Source!DI32</f>
        <v/>
      </c>
      <c r="H74" s="63"/>
      <c r="I74" s="64"/>
      <c r="J74" s="64"/>
      <c r="K74" s="63"/>
      <c r="L74" s="65">
        <f>Source!U32</f>
        <v>14.074330000000002</v>
      </c>
    </row>
    <row r="75" spans="1:26" ht="15" x14ac:dyDescent="0.25">
      <c r="G75" s="66">
        <f>H69+H70+H72+H73</f>
        <v>351.86</v>
      </c>
      <c r="H75" s="66"/>
      <c r="J75" s="66">
        <f>K69+K70+K72+K73</f>
        <v>10732.810000000001</v>
      </c>
      <c r="K75" s="66"/>
      <c r="L75" s="67">
        <f>Source!U32</f>
        <v>14.074330000000002</v>
      </c>
      <c r="O75" s="42">
        <f>G75</f>
        <v>351.86</v>
      </c>
      <c r="P75" s="42">
        <f>J75</f>
        <v>10732.810000000001</v>
      </c>
      <c r="Q75" s="42">
        <f>L75</f>
        <v>14.074330000000002</v>
      </c>
      <c r="W75">
        <f>IF(Source!BI32&lt;=1,H69+H70+H72+H73, 0)</f>
        <v>351.86</v>
      </c>
      <c r="X75">
        <f>IF(Source!BI32=2,H69+H70+H72+H73, 0)</f>
        <v>0</v>
      </c>
      <c r="Y75">
        <f>IF(Source!BI32=3,H69+H70+H72+H73, 0)</f>
        <v>0</v>
      </c>
      <c r="Z75">
        <f>IF(Source!BI32=4,H69+H70+H72+H73, 0)</f>
        <v>0</v>
      </c>
    </row>
    <row r="76" spans="1:26" ht="28.5" x14ac:dyDescent="0.2">
      <c r="A76" s="73">
        <v>6</v>
      </c>
      <c r="B76" s="73" t="s">
        <v>964</v>
      </c>
      <c r="C76" s="73" t="str">
        <f>Source!G33</f>
        <v>Демонтаж: выключателей, розеток</v>
      </c>
      <c r="D76" s="55" t="str">
        <f>Source!H33</f>
        <v>100 ШТ</v>
      </c>
      <c r="E76" s="36">
        <f>Source!I33</f>
        <v>0.02</v>
      </c>
      <c r="F76" s="56">
        <f>Source!AL33+Source!AM33+Source!AO33</f>
        <v>45.55</v>
      </c>
      <c r="G76" s="57"/>
      <c r="H76" s="56"/>
      <c r="I76" s="57" t="str">
        <f>Source!BO33</f>
        <v/>
      </c>
      <c r="J76" s="57"/>
      <c r="K76" s="56"/>
      <c r="L76" s="58"/>
      <c r="S76">
        <f>ROUND((Source!FX33/100)*((ROUND(Source!AF33*Source!I33, 2)+ROUND(Source!AE33*Source!I33, 2))), 2)</f>
        <v>0.83</v>
      </c>
      <c r="T76">
        <f>Source!X33</f>
        <v>27.9</v>
      </c>
      <c r="U76">
        <f>ROUND((Source!FY33/100)*((ROUND(Source!AF33*Source!I33, 2)+ROUND(Source!AE33*Source!I33, 2))), 2)</f>
        <v>0.44</v>
      </c>
      <c r="V76">
        <f>Source!Y33</f>
        <v>14.72</v>
      </c>
    </row>
    <row r="77" spans="1:26" x14ac:dyDescent="0.2">
      <c r="C77" s="41" t="str">
        <f>"Объем: "&amp;Source!I33&amp;"=2/"&amp;"100"</f>
        <v>Объем: 0.02=2/100</v>
      </c>
    </row>
    <row r="78" spans="1:26" ht="14.25" x14ac:dyDescent="0.2">
      <c r="A78" s="73"/>
      <c r="B78" s="73"/>
      <c r="C78" s="73" t="s">
        <v>953</v>
      </c>
      <c r="D78" s="55"/>
      <c r="E78" s="36"/>
      <c r="F78" s="56">
        <f>Source!AO33</f>
        <v>45.55</v>
      </c>
      <c r="G78" s="57" t="str">
        <f>Source!DG33</f>
        <v/>
      </c>
      <c r="H78" s="56">
        <f>ROUND(Source!AF33*Source!I33, 2)</f>
        <v>0.91</v>
      </c>
      <c r="I78" s="57"/>
      <c r="J78" s="57">
        <f>IF(Source!BA33&lt;&gt; 0, Source!BA33, 1)</f>
        <v>33.659999999999997</v>
      </c>
      <c r="K78" s="56">
        <f>Source!S33</f>
        <v>30.66</v>
      </c>
      <c r="L78" s="58"/>
      <c r="R78">
        <f>H78</f>
        <v>0.91</v>
      </c>
    </row>
    <row r="79" spans="1:26" ht="14.25" x14ac:dyDescent="0.2">
      <c r="A79" s="73"/>
      <c r="B79" s="73"/>
      <c r="C79" s="73" t="s">
        <v>955</v>
      </c>
      <c r="D79" s="55" t="s">
        <v>956</v>
      </c>
      <c r="E79" s="36">
        <f>Source!BZ33</f>
        <v>91</v>
      </c>
      <c r="F79" s="75"/>
      <c r="G79" s="57"/>
      <c r="H79" s="56">
        <f>SUM(S76:S81)</f>
        <v>0.83</v>
      </c>
      <c r="I79" s="60"/>
      <c r="J79" s="53">
        <f>Source!AT33</f>
        <v>91</v>
      </c>
      <c r="K79" s="56">
        <f>SUM(T76:T81)</f>
        <v>27.9</v>
      </c>
      <c r="L79" s="58"/>
    </row>
    <row r="80" spans="1:26" ht="14.25" x14ac:dyDescent="0.2">
      <c r="A80" s="73"/>
      <c r="B80" s="73"/>
      <c r="C80" s="73" t="s">
        <v>957</v>
      </c>
      <c r="D80" s="55" t="s">
        <v>956</v>
      </c>
      <c r="E80" s="36">
        <f>Source!CA33</f>
        <v>48</v>
      </c>
      <c r="F80" s="75"/>
      <c r="G80" s="57"/>
      <c r="H80" s="56">
        <f>SUM(U76:U81)</f>
        <v>0.44</v>
      </c>
      <c r="I80" s="60"/>
      <c r="J80" s="53">
        <f>Source!AU33</f>
        <v>48</v>
      </c>
      <c r="K80" s="56">
        <f>SUM(V76:V81)</f>
        <v>14.72</v>
      </c>
      <c r="L80" s="58"/>
    </row>
    <row r="81" spans="1:26" ht="14.25" x14ac:dyDescent="0.2">
      <c r="A81" s="74"/>
      <c r="B81" s="74"/>
      <c r="C81" s="74" t="s">
        <v>958</v>
      </c>
      <c r="D81" s="61" t="s">
        <v>959</v>
      </c>
      <c r="E81" s="62">
        <f>Source!AQ33</f>
        <v>5.84</v>
      </c>
      <c r="F81" s="63"/>
      <c r="G81" s="64" t="str">
        <f>Source!DI33</f>
        <v/>
      </c>
      <c r="H81" s="63"/>
      <c r="I81" s="64"/>
      <c r="J81" s="64"/>
      <c r="K81" s="63"/>
      <c r="L81" s="65">
        <f>Source!U33</f>
        <v>0.1168</v>
      </c>
    </row>
    <row r="82" spans="1:26" ht="15" x14ac:dyDescent="0.25">
      <c r="G82" s="66">
        <f>H78+H79+H80</f>
        <v>2.1800000000000002</v>
      </c>
      <c r="H82" s="66"/>
      <c r="J82" s="66">
        <f>K78+K79+K80</f>
        <v>73.28</v>
      </c>
      <c r="K82" s="66"/>
      <c r="L82" s="67">
        <f>Source!U33</f>
        <v>0.1168</v>
      </c>
      <c r="O82" s="42">
        <f>G82</f>
        <v>2.1800000000000002</v>
      </c>
      <c r="P82" s="42">
        <f>J82</f>
        <v>73.28</v>
      </c>
      <c r="Q82" s="42">
        <f>L82</f>
        <v>0.1168</v>
      </c>
      <c r="W82">
        <f>IF(Source!BI33&lt;=1,H78+H79+H80, 0)</f>
        <v>2.1800000000000002</v>
      </c>
      <c r="X82">
        <f>IF(Source!BI33=2,H78+H79+H80, 0)</f>
        <v>0</v>
      </c>
      <c r="Y82">
        <f>IF(Source!BI33=3,H78+H79+H80, 0)</f>
        <v>0</v>
      </c>
      <c r="Z82">
        <f>IF(Source!BI33=4,H78+H79+H80, 0)</f>
        <v>0</v>
      </c>
    </row>
    <row r="83" spans="1:26" ht="28.5" x14ac:dyDescent="0.2">
      <c r="A83" s="73">
        <v>7</v>
      </c>
      <c r="B83" s="73" t="s">
        <v>965</v>
      </c>
      <c r="C83" s="73" t="str">
        <f>Source!G34</f>
        <v>Демонтаж кабеля</v>
      </c>
      <c r="D83" s="55" t="str">
        <f>Source!H34</f>
        <v>100 м</v>
      </c>
      <c r="E83" s="36">
        <f>Source!I34</f>
        <v>0.6</v>
      </c>
      <c r="F83" s="56">
        <f>Source!AL34+Source!AM34+Source!AO34</f>
        <v>75.5</v>
      </c>
      <c r="G83" s="57"/>
      <c r="H83" s="56"/>
      <c r="I83" s="57" t="str">
        <f>Source!BO34</f>
        <v/>
      </c>
      <c r="J83" s="57"/>
      <c r="K83" s="56"/>
      <c r="L83" s="58"/>
      <c r="S83">
        <f>ROUND((Source!FX34/100)*((ROUND(Source!AF34*Source!I34, 2)+ROUND(Source!AE34*Source!I34, 2))), 2)</f>
        <v>41.12</v>
      </c>
      <c r="T83">
        <f>Source!X34</f>
        <v>1384.45</v>
      </c>
      <c r="U83">
        <f>ROUND((Source!FY34/100)*((ROUND(Source!AF34*Source!I34, 2)+ROUND(Source!AE34*Source!I34, 2))), 2)</f>
        <v>21.69</v>
      </c>
      <c r="V83">
        <f>Source!Y34</f>
        <v>730.26</v>
      </c>
    </row>
    <row r="84" spans="1:26" x14ac:dyDescent="0.2">
      <c r="C84" s="41" t="str">
        <f>"Объем: "&amp;Source!I34&amp;"=60/"&amp;"100"</f>
        <v>Объем: 0.6=60/100</v>
      </c>
    </row>
    <row r="85" spans="1:26" ht="14.25" x14ac:dyDescent="0.2">
      <c r="A85" s="73"/>
      <c r="B85" s="73"/>
      <c r="C85" s="73" t="s">
        <v>953</v>
      </c>
      <c r="D85" s="55"/>
      <c r="E85" s="36"/>
      <c r="F85" s="56">
        <f>Source!AO34</f>
        <v>75.19</v>
      </c>
      <c r="G85" s="57" t="str">
        <f>Source!DG34</f>
        <v/>
      </c>
      <c r="H85" s="56">
        <f>ROUND(Source!AF34*Source!I34, 2)</f>
        <v>45.11</v>
      </c>
      <c r="I85" s="57"/>
      <c r="J85" s="57">
        <f>IF(Source!BA34&lt;&gt; 0, Source!BA34, 1)</f>
        <v>33.659999999999997</v>
      </c>
      <c r="K85" s="56">
        <f>Source!S34</f>
        <v>1518.54</v>
      </c>
      <c r="L85" s="58"/>
      <c r="R85">
        <f>H85</f>
        <v>45.11</v>
      </c>
    </row>
    <row r="86" spans="1:26" ht="14.25" x14ac:dyDescent="0.2">
      <c r="A86" s="73"/>
      <c r="B86" s="73"/>
      <c r="C86" s="73" t="s">
        <v>324</v>
      </c>
      <c r="D86" s="55"/>
      <c r="E86" s="36"/>
      <c r="F86" s="56">
        <f>Source!AM34</f>
        <v>0.31</v>
      </c>
      <c r="G86" s="57" t="str">
        <f>Source!DE34</f>
        <v/>
      </c>
      <c r="H86" s="56">
        <f>ROUND((((Source!ET34)-(Source!EU34))+Source!AE34)*Source!I34, 2)</f>
        <v>0.19</v>
      </c>
      <c r="I86" s="57"/>
      <c r="J86" s="57">
        <f>IF(Source!BB34&lt;&gt; 0, Source!BB34, 1)</f>
        <v>12.55</v>
      </c>
      <c r="K86" s="56">
        <f>Source!Q34</f>
        <v>2.33</v>
      </c>
      <c r="L86" s="58"/>
    </row>
    <row r="87" spans="1:26" ht="14.25" x14ac:dyDescent="0.2">
      <c r="A87" s="73"/>
      <c r="B87" s="73"/>
      <c r="C87" s="73" t="s">
        <v>954</v>
      </c>
      <c r="D87" s="55"/>
      <c r="E87" s="36"/>
      <c r="F87" s="56">
        <f>Source!AN34</f>
        <v>0.14000000000000001</v>
      </c>
      <c r="G87" s="57" t="str">
        <f>Source!DF34</f>
        <v/>
      </c>
      <c r="H87" s="59">
        <f>ROUND(Source!AE34*Source!I34, 2)</f>
        <v>0.08</v>
      </c>
      <c r="I87" s="57"/>
      <c r="J87" s="57">
        <f>IF(Source!BS34&lt;&gt; 0, Source!BS34, 1)</f>
        <v>33.659999999999997</v>
      </c>
      <c r="K87" s="59">
        <f>Source!R34</f>
        <v>2.83</v>
      </c>
      <c r="L87" s="58"/>
      <c r="R87">
        <f>H87</f>
        <v>0.08</v>
      </c>
    </row>
    <row r="88" spans="1:26" ht="14.25" x14ac:dyDescent="0.2">
      <c r="A88" s="73"/>
      <c r="B88" s="73"/>
      <c r="C88" s="73" t="s">
        <v>955</v>
      </c>
      <c r="D88" s="55" t="s">
        <v>956</v>
      </c>
      <c r="E88" s="36">
        <f>Source!BZ34</f>
        <v>91</v>
      </c>
      <c r="F88" s="75"/>
      <c r="G88" s="57"/>
      <c r="H88" s="56">
        <f>SUM(S83:S90)</f>
        <v>41.12</v>
      </c>
      <c r="I88" s="60"/>
      <c r="J88" s="53">
        <f>Source!AT34</f>
        <v>91</v>
      </c>
      <c r="K88" s="56">
        <f>SUM(T83:T90)</f>
        <v>1384.45</v>
      </c>
      <c r="L88" s="58"/>
    </row>
    <row r="89" spans="1:26" ht="14.25" x14ac:dyDescent="0.2">
      <c r="A89" s="73"/>
      <c r="B89" s="73"/>
      <c r="C89" s="73" t="s">
        <v>957</v>
      </c>
      <c r="D89" s="55" t="s">
        <v>956</v>
      </c>
      <c r="E89" s="36">
        <f>Source!CA34</f>
        <v>48</v>
      </c>
      <c r="F89" s="75"/>
      <c r="G89" s="57"/>
      <c r="H89" s="56">
        <f>SUM(U83:U90)</f>
        <v>21.69</v>
      </c>
      <c r="I89" s="60"/>
      <c r="J89" s="53">
        <f>Source!AU34</f>
        <v>48</v>
      </c>
      <c r="K89" s="56">
        <f>SUM(V83:V90)</f>
        <v>730.26</v>
      </c>
      <c r="L89" s="58"/>
    </row>
    <row r="90" spans="1:26" ht="14.25" x14ac:dyDescent="0.2">
      <c r="A90" s="74"/>
      <c r="B90" s="74"/>
      <c r="C90" s="74" t="s">
        <v>958</v>
      </c>
      <c r="D90" s="61" t="s">
        <v>959</v>
      </c>
      <c r="E90" s="62">
        <f>Source!AQ34</f>
        <v>9.64</v>
      </c>
      <c r="F90" s="63"/>
      <c r="G90" s="64" t="str">
        <f>Source!DI34</f>
        <v/>
      </c>
      <c r="H90" s="63"/>
      <c r="I90" s="64"/>
      <c r="J90" s="64"/>
      <c r="K90" s="63"/>
      <c r="L90" s="65">
        <f>Source!U34</f>
        <v>5.7839999999999998</v>
      </c>
    </row>
    <row r="91" spans="1:26" ht="15" x14ac:dyDescent="0.25">
      <c r="G91" s="66">
        <f>H85+H86+H88+H89</f>
        <v>108.10999999999999</v>
      </c>
      <c r="H91" s="66"/>
      <c r="J91" s="66">
        <f>K85+K86+K88+K89</f>
        <v>3635.58</v>
      </c>
      <c r="K91" s="66"/>
      <c r="L91" s="67">
        <f>Source!U34</f>
        <v>5.7839999999999998</v>
      </c>
      <c r="O91" s="42">
        <f>G91</f>
        <v>108.10999999999999</v>
      </c>
      <c r="P91" s="42">
        <f>J91</f>
        <v>3635.58</v>
      </c>
      <c r="Q91" s="42">
        <f>L91</f>
        <v>5.7839999999999998</v>
      </c>
      <c r="W91">
        <f>IF(Source!BI34&lt;=1,H85+H86+H88+H89, 0)</f>
        <v>108.10999999999999</v>
      </c>
      <c r="X91">
        <f>IF(Source!BI34=2,H85+H86+H88+H89, 0)</f>
        <v>0</v>
      </c>
      <c r="Y91">
        <f>IF(Source!BI34=3,H85+H86+H88+H89, 0)</f>
        <v>0</v>
      </c>
      <c r="Z91">
        <f>IF(Source!BI34=4,H85+H86+H88+H89, 0)</f>
        <v>0</v>
      </c>
    </row>
    <row r="92" spans="1:26" ht="28.5" x14ac:dyDescent="0.2">
      <c r="A92" s="73">
        <v>8</v>
      </c>
      <c r="B92" s="73" t="s">
        <v>966</v>
      </c>
      <c r="C92" s="73" t="str">
        <f>Source!G35</f>
        <v>Расчистка поверхностей шпателем, щетками от старых покрасок/прим.стен</v>
      </c>
      <c r="D92" s="55" t="str">
        <f>Source!H35</f>
        <v>м2</v>
      </c>
      <c r="E92" s="36">
        <f>Source!I35</f>
        <v>72.5</v>
      </c>
      <c r="F92" s="56">
        <f>Source!AL35+Source!AM35+Source!AO35</f>
        <v>4.38</v>
      </c>
      <c r="G92" s="57"/>
      <c r="H92" s="56"/>
      <c r="I92" s="57" t="str">
        <f>Source!BO35</f>
        <v/>
      </c>
      <c r="J92" s="57"/>
      <c r="K92" s="56"/>
      <c r="L92" s="58"/>
      <c r="S92">
        <f>ROUND((Source!FX35/100)*((ROUND(Source!AF35*Source!I35, 2)+ROUND(Source!AE35*Source!I35, 2))), 2)</f>
        <v>285.8</v>
      </c>
      <c r="T92">
        <f>Source!X35</f>
        <v>9619.86</v>
      </c>
      <c r="U92">
        <f>ROUND((Source!FY35/100)*((ROUND(Source!AF35*Source!I35, 2)+ROUND(Source!AE35*Source!I35, 2))), 2)</f>
        <v>146.07</v>
      </c>
      <c r="V92">
        <f>Source!Y35</f>
        <v>4916.82</v>
      </c>
    </row>
    <row r="93" spans="1:26" ht="14.25" x14ac:dyDescent="0.2">
      <c r="A93" s="73"/>
      <c r="B93" s="73"/>
      <c r="C93" s="73" t="s">
        <v>953</v>
      </c>
      <c r="D93" s="55"/>
      <c r="E93" s="36"/>
      <c r="F93" s="56">
        <f>Source!AO35</f>
        <v>4.38</v>
      </c>
      <c r="G93" s="57" t="str">
        <f>Source!DG35</f>
        <v/>
      </c>
      <c r="H93" s="56">
        <f>ROUND(Source!AF35*Source!I35, 2)</f>
        <v>317.55</v>
      </c>
      <c r="I93" s="57"/>
      <c r="J93" s="57">
        <f>IF(Source!BA35&lt;&gt; 0, Source!BA35, 1)</f>
        <v>33.659999999999997</v>
      </c>
      <c r="K93" s="56">
        <f>Source!S35</f>
        <v>10688.73</v>
      </c>
      <c r="L93" s="58"/>
      <c r="R93">
        <f>H93</f>
        <v>317.55</v>
      </c>
    </row>
    <row r="94" spans="1:26" ht="14.25" x14ac:dyDescent="0.2">
      <c r="A94" s="73"/>
      <c r="B94" s="73"/>
      <c r="C94" s="73" t="s">
        <v>955</v>
      </c>
      <c r="D94" s="55" t="s">
        <v>956</v>
      </c>
      <c r="E94" s="36">
        <f>Source!BZ35</f>
        <v>90</v>
      </c>
      <c r="F94" s="75"/>
      <c r="G94" s="57"/>
      <c r="H94" s="56">
        <f>SUM(S92:S96)</f>
        <v>285.8</v>
      </c>
      <c r="I94" s="60"/>
      <c r="J94" s="53">
        <f>Source!AT35</f>
        <v>90</v>
      </c>
      <c r="K94" s="56">
        <f>SUM(T92:T96)</f>
        <v>9619.86</v>
      </c>
      <c r="L94" s="58"/>
    </row>
    <row r="95" spans="1:26" ht="14.25" x14ac:dyDescent="0.2">
      <c r="A95" s="73"/>
      <c r="B95" s="73"/>
      <c r="C95" s="73" t="s">
        <v>957</v>
      </c>
      <c r="D95" s="55" t="s">
        <v>956</v>
      </c>
      <c r="E95" s="36">
        <f>Source!CA35</f>
        <v>46</v>
      </c>
      <c r="F95" s="75"/>
      <c r="G95" s="57"/>
      <c r="H95" s="56">
        <f>SUM(U92:U96)</f>
        <v>146.07</v>
      </c>
      <c r="I95" s="60"/>
      <c r="J95" s="53">
        <f>Source!AU35</f>
        <v>46</v>
      </c>
      <c r="K95" s="56">
        <f>SUM(V92:V96)</f>
        <v>4916.82</v>
      </c>
      <c r="L95" s="58"/>
    </row>
    <row r="96" spans="1:26" ht="14.25" x14ac:dyDescent="0.2">
      <c r="A96" s="74"/>
      <c r="B96" s="74"/>
      <c r="C96" s="74" t="s">
        <v>958</v>
      </c>
      <c r="D96" s="61" t="s">
        <v>959</v>
      </c>
      <c r="E96" s="62">
        <f>Source!AQ35</f>
        <v>0.57999999999999996</v>
      </c>
      <c r="F96" s="63"/>
      <c r="G96" s="64" t="str">
        <f>Source!DI35</f>
        <v/>
      </c>
      <c r="H96" s="63"/>
      <c r="I96" s="64"/>
      <c r="J96" s="64"/>
      <c r="K96" s="63"/>
      <c r="L96" s="65">
        <f>Source!U35</f>
        <v>42.05</v>
      </c>
    </row>
    <row r="97" spans="1:26" ht="15" x14ac:dyDescent="0.25">
      <c r="G97" s="66">
        <f>H93+H94+H95</f>
        <v>749.42000000000007</v>
      </c>
      <c r="H97" s="66"/>
      <c r="J97" s="66">
        <f>K93+K94+K95</f>
        <v>25225.41</v>
      </c>
      <c r="K97" s="66"/>
      <c r="L97" s="67">
        <f>Source!U35</f>
        <v>42.05</v>
      </c>
      <c r="O97" s="42">
        <f>G97</f>
        <v>749.42000000000007</v>
      </c>
      <c r="P97" s="42">
        <f>J97</f>
        <v>25225.41</v>
      </c>
      <c r="Q97" s="42">
        <f>L97</f>
        <v>42.05</v>
      </c>
      <c r="W97">
        <f>IF(Source!BI35&lt;=1,H93+H94+H95, 0)</f>
        <v>749.42000000000007</v>
      </c>
      <c r="X97">
        <f>IF(Source!BI35=2,H93+H94+H95, 0)</f>
        <v>0</v>
      </c>
      <c r="Y97">
        <f>IF(Source!BI35=3,H93+H94+H95, 0)</f>
        <v>0</v>
      </c>
      <c r="Z97">
        <f>IF(Source!BI35=4,H93+H94+H95, 0)</f>
        <v>0</v>
      </c>
    </row>
    <row r="98" spans="1:26" ht="42.75" x14ac:dyDescent="0.2">
      <c r="A98" s="73">
        <v>9</v>
      </c>
      <c r="B98" s="73" t="s">
        <v>966</v>
      </c>
      <c r="C98" s="73" t="str">
        <f>Source!G36</f>
        <v>Расчистка поверхностей шпателем, щетками от старых покрасок/прим.потолков</v>
      </c>
      <c r="D98" s="55" t="str">
        <f>Source!H36</f>
        <v>м2</v>
      </c>
      <c r="E98" s="36">
        <f>Source!I36</f>
        <v>46.1</v>
      </c>
      <c r="F98" s="56">
        <f>Source!AL36+Source!AM36+Source!AO36</f>
        <v>4.38</v>
      </c>
      <c r="G98" s="57"/>
      <c r="H98" s="56"/>
      <c r="I98" s="57" t="str">
        <f>Source!BO36</f>
        <v/>
      </c>
      <c r="J98" s="57"/>
      <c r="K98" s="56"/>
      <c r="L98" s="58"/>
      <c r="S98">
        <f>ROUND((Source!FX36/100)*((ROUND(Source!AF36*Source!I36, 2)+ROUND(Source!AE36*Source!I36, 2))), 2)</f>
        <v>181.73</v>
      </c>
      <c r="T98">
        <f>Source!X36</f>
        <v>6116.9</v>
      </c>
      <c r="U98">
        <f>ROUND((Source!FY36/100)*((ROUND(Source!AF36*Source!I36, 2)+ROUND(Source!AE36*Source!I36, 2))), 2)</f>
        <v>92.88</v>
      </c>
      <c r="V98">
        <f>Source!Y36</f>
        <v>3126.42</v>
      </c>
    </row>
    <row r="99" spans="1:26" ht="14.25" x14ac:dyDescent="0.2">
      <c r="A99" s="73"/>
      <c r="B99" s="73"/>
      <c r="C99" s="73" t="s">
        <v>953</v>
      </c>
      <c r="D99" s="55"/>
      <c r="E99" s="36"/>
      <c r="F99" s="56">
        <f>Source!AO36</f>
        <v>4.38</v>
      </c>
      <c r="G99" s="57" t="str">
        <f>Source!DG36</f>
        <v/>
      </c>
      <c r="H99" s="56">
        <f>ROUND(Source!AF36*Source!I36, 2)</f>
        <v>201.92</v>
      </c>
      <c r="I99" s="57"/>
      <c r="J99" s="57">
        <f>IF(Source!BA36&lt;&gt; 0, Source!BA36, 1)</f>
        <v>33.659999999999997</v>
      </c>
      <c r="K99" s="56">
        <f>Source!S36</f>
        <v>6796.56</v>
      </c>
      <c r="L99" s="58"/>
      <c r="R99">
        <f>H99</f>
        <v>201.92</v>
      </c>
    </row>
    <row r="100" spans="1:26" ht="14.25" x14ac:dyDescent="0.2">
      <c r="A100" s="73"/>
      <c r="B100" s="73"/>
      <c r="C100" s="73" t="s">
        <v>955</v>
      </c>
      <c r="D100" s="55" t="s">
        <v>956</v>
      </c>
      <c r="E100" s="36">
        <f>Source!BZ36</f>
        <v>90</v>
      </c>
      <c r="F100" s="75"/>
      <c r="G100" s="57"/>
      <c r="H100" s="56">
        <f>SUM(S98:S102)</f>
        <v>181.73</v>
      </c>
      <c r="I100" s="60"/>
      <c r="J100" s="53">
        <f>Source!AT36</f>
        <v>90</v>
      </c>
      <c r="K100" s="56">
        <f>SUM(T98:T102)</f>
        <v>6116.9</v>
      </c>
      <c r="L100" s="58"/>
    </row>
    <row r="101" spans="1:26" ht="14.25" x14ac:dyDescent="0.2">
      <c r="A101" s="73"/>
      <c r="B101" s="73"/>
      <c r="C101" s="73" t="s">
        <v>957</v>
      </c>
      <c r="D101" s="55" t="s">
        <v>956</v>
      </c>
      <c r="E101" s="36">
        <f>Source!CA36</f>
        <v>46</v>
      </c>
      <c r="F101" s="75"/>
      <c r="G101" s="57"/>
      <c r="H101" s="56">
        <f>SUM(U98:U102)</f>
        <v>92.88</v>
      </c>
      <c r="I101" s="60"/>
      <c r="J101" s="53">
        <f>Source!AU36</f>
        <v>46</v>
      </c>
      <c r="K101" s="56">
        <f>SUM(V98:V102)</f>
        <v>3126.42</v>
      </c>
      <c r="L101" s="58"/>
    </row>
    <row r="102" spans="1:26" ht="14.25" x14ac:dyDescent="0.2">
      <c r="A102" s="74"/>
      <c r="B102" s="74"/>
      <c r="C102" s="74" t="s">
        <v>958</v>
      </c>
      <c r="D102" s="61" t="s">
        <v>959</v>
      </c>
      <c r="E102" s="62">
        <f>Source!AQ36</f>
        <v>0.57999999999999996</v>
      </c>
      <c r="F102" s="63"/>
      <c r="G102" s="64" t="str">
        <f>Source!DI36</f>
        <v/>
      </c>
      <c r="H102" s="63"/>
      <c r="I102" s="64"/>
      <c r="J102" s="64"/>
      <c r="K102" s="63"/>
      <c r="L102" s="65">
        <f>Source!U36</f>
        <v>26.738</v>
      </c>
    </row>
    <row r="103" spans="1:26" ht="15" x14ac:dyDescent="0.25">
      <c r="G103" s="66">
        <f>H99+H100+H101</f>
        <v>476.53</v>
      </c>
      <c r="H103" s="66"/>
      <c r="J103" s="66">
        <f>K99+K100+K101</f>
        <v>16039.88</v>
      </c>
      <c r="K103" s="66"/>
      <c r="L103" s="67">
        <f>Source!U36</f>
        <v>26.738</v>
      </c>
      <c r="O103" s="42">
        <f>G103</f>
        <v>476.53</v>
      </c>
      <c r="P103" s="42">
        <f>J103</f>
        <v>16039.88</v>
      </c>
      <c r="Q103" s="42">
        <f>L103</f>
        <v>26.738</v>
      </c>
      <c r="W103">
        <f>IF(Source!BI36&lt;=1,H99+H100+H101, 0)</f>
        <v>476.53</v>
      </c>
      <c r="X103">
        <f>IF(Source!BI36=2,H99+H100+H101, 0)</f>
        <v>0</v>
      </c>
      <c r="Y103">
        <f>IF(Source!BI36=3,H99+H100+H101, 0)</f>
        <v>0</v>
      </c>
      <c r="Z103">
        <f>IF(Source!BI36=4,H99+H100+H101, 0)</f>
        <v>0</v>
      </c>
    </row>
    <row r="104" spans="1:26" ht="42.75" x14ac:dyDescent="0.2">
      <c r="A104" s="73">
        <v>10</v>
      </c>
      <c r="B104" s="73" t="s">
        <v>967</v>
      </c>
      <c r="C104" s="73" t="str">
        <f>Source!G37</f>
        <v>Окраска масляными составами ранее окрашенных поверхностей радиаторов и ребристых труб отопления: за 2 раза</v>
      </c>
      <c r="D104" s="55" t="str">
        <f>Source!H37</f>
        <v>100 м2</v>
      </c>
      <c r="E104" s="36">
        <f>Source!I37</f>
        <v>7.5999999999999998E-2</v>
      </c>
      <c r="F104" s="56">
        <f>Source!AL37+Source!AM37+Source!AO37</f>
        <v>700.73</v>
      </c>
      <c r="G104" s="57"/>
      <c r="H104" s="56"/>
      <c r="I104" s="57" t="str">
        <f>Source!BO37</f>
        <v/>
      </c>
      <c r="J104" s="57"/>
      <c r="K104" s="56"/>
      <c r="L104" s="58"/>
      <c r="S104">
        <f>ROUND((Source!FX37/100)*((ROUND(Source!AF37*Source!I37, 2)+ROUND(Source!AE37*Source!I37, 2))), 2)</f>
        <v>37.909999999999997</v>
      </c>
      <c r="T104">
        <f>Source!X37</f>
        <v>1276.06</v>
      </c>
      <c r="U104">
        <f>ROUND((Source!FY37/100)*((ROUND(Source!AF37*Source!I37, 2)+ROUND(Source!AE37*Source!I37, 2))), 2)</f>
        <v>19.38</v>
      </c>
      <c r="V104">
        <f>Source!Y37</f>
        <v>652.21</v>
      </c>
    </row>
    <row r="105" spans="1:26" ht="14.25" x14ac:dyDescent="0.2">
      <c r="A105" s="73"/>
      <c r="B105" s="73"/>
      <c r="C105" s="73" t="s">
        <v>953</v>
      </c>
      <c r="D105" s="55"/>
      <c r="E105" s="36"/>
      <c r="F105" s="56">
        <f>Source!AO37</f>
        <v>554.12</v>
      </c>
      <c r="G105" s="57" t="str">
        <f>Source!DG37</f>
        <v/>
      </c>
      <c r="H105" s="56">
        <f>ROUND(Source!AF37*Source!I37, 2)</f>
        <v>42.11</v>
      </c>
      <c r="I105" s="57"/>
      <c r="J105" s="57">
        <f>IF(Source!BA37&lt;&gt; 0, Source!BA37, 1)</f>
        <v>33.659999999999997</v>
      </c>
      <c r="K105" s="56">
        <f>Source!S37</f>
        <v>1417.53</v>
      </c>
      <c r="L105" s="58"/>
      <c r="R105">
        <f>H105</f>
        <v>42.11</v>
      </c>
    </row>
    <row r="106" spans="1:26" ht="14.25" x14ac:dyDescent="0.2">
      <c r="A106" s="73"/>
      <c r="B106" s="73"/>
      <c r="C106" s="73" t="s">
        <v>324</v>
      </c>
      <c r="D106" s="55"/>
      <c r="E106" s="36"/>
      <c r="F106" s="56">
        <f>Source!AM37</f>
        <v>0.66</v>
      </c>
      <c r="G106" s="57" t="str">
        <f>Source!DE37</f>
        <v/>
      </c>
      <c r="H106" s="56">
        <f>ROUND((((Source!ET37)-(Source!EU37))+Source!AE37)*Source!I37, 2)</f>
        <v>0.05</v>
      </c>
      <c r="I106" s="57"/>
      <c r="J106" s="57">
        <f>IF(Source!BB37&lt;&gt; 0, Source!BB37, 1)</f>
        <v>12.55</v>
      </c>
      <c r="K106" s="56">
        <f>Source!Q37</f>
        <v>0.63</v>
      </c>
      <c r="L106" s="58"/>
    </row>
    <row r="107" spans="1:26" ht="14.25" x14ac:dyDescent="0.2">
      <c r="A107" s="73"/>
      <c r="B107" s="73"/>
      <c r="C107" s="73" t="s">
        <v>954</v>
      </c>
      <c r="D107" s="55"/>
      <c r="E107" s="36"/>
      <c r="F107" s="56">
        <f>Source!AN37</f>
        <v>0.12</v>
      </c>
      <c r="G107" s="57" t="str">
        <f>Source!DF37</f>
        <v/>
      </c>
      <c r="H107" s="59">
        <f>ROUND(Source!AE37*Source!I37, 2)</f>
        <v>0.01</v>
      </c>
      <c r="I107" s="57"/>
      <c r="J107" s="57">
        <f>IF(Source!BS37&lt;&gt; 0, Source!BS37, 1)</f>
        <v>33.659999999999997</v>
      </c>
      <c r="K107" s="59">
        <f>Source!R37</f>
        <v>0.31</v>
      </c>
      <c r="L107" s="58"/>
      <c r="R107">
        <f>H107</f>
        <v>0.01</v>
      </c>
    </row>
    <row r="108" spans="1:26" ht="14.25" x14ac:dyDescent="0.2">
      <c r="A108" s="73"/>
      <c r="B108" s="73"/>
      <c r="C108" s="73" t="s">
        <v>968</v>
      </c>
      <c r="D108" s="55"/>
      <c r="E108" s="36"/>
      <c r="F108" s="56">
        <f>Source!AL37</f>
        <v>145.94999999999999</v>
      </c>
      <c r="G108" s="57" t="str">
        <f>Source!DD37</f>
        <v/>
      </c>
      <c r="H108" s="56">
        <f>ROUND(Source!AC37*Source!I37, 2)</f>
        <v>11.09</v>
      </c>
      <c r="I108" s="57"/>
      <c r="J108" s="57">
        <f>IF(Source!BC37&lt;&gt; 0, Source!BC37, 1)</f>
        <v>8.98</v>
      </c>
      <c r="K108" s="56">
        <f>Source!P37</f>
        <v>99.61</v>
      </c>
      <c r="L108" s="58"/>
    </row>
    <row r="109" spans="1:26" ht="14.25" x14ac:dyDescent="0.2">
      <c r="A109" s="73"/>
      <c r="B109" s="73"/>
      <c r="C109" s="73" t="s">
        <v>955</v>
      </c>
      <c r="D109" s="55" t="s">
        <v>956</v>
      </c>
      <c r="E109" s="36">
        <f>Source!BZ37</f>
        <v>90</v>
      </c>
      <c r="F109" s="75"/>
      <c r="G109" s="57"/>
      <c r="H109" s="56">
        <f>SUM(S104:S111)</f>
        <v>37.909999999999997</v>
      </c>
      <c r="I109" s="60"/>
      <c r="J109" s="53">
        <f>Source!AT37</f>
        <v>90</v>
      </c>
      <c r="K109" s="56">
        <f>SUM(T104:T111)</f>
        <v>1276.06</v>
      </c>
      <c r="L109" s="58"/>
    </row>
    <row r="110" spans="1:26" ht="14.25" x14ac:dyDescent="0.2">
      <c r="A110" s="73"/>
      <c r="B110" s="73"/>
      <c r="C110" s="73" t="s">
        <v>957</v>
      </c>
      <c r="D110" s="55" t="s">
        <v>956</v>
      </c>
      <c r="E110" s="36">
        <f>Source!CA37</f>
        <v>46</v>
      </c>
      <c r="F110" s="75"/>
      <c r="G110" s="57"/>
      <c r="H110" s="56">
        <f>SUM(U104:U111)</f>
        <v>19.38</v>
      </c>
      <c r="I110" s="60"/>
      <c r="J110" s="53">
        <f>Source!AU37</f>
        <v>46</v>
      </c>
      <c r="K110" s="56">
        <f>SUM(V104:V111)</f>
        <v>652.21</v>
      </c>
      <c r="L110" s="58"/>
    </row>
    <row r="111" spans="1:26" ht="14.25" x14ac:dyDescent="0.2">
      <c r="A111" s="74"/>
      <c r="B111" s="74"/>
      <c r="C111" s="74" t="s">
        <v>958</v>
      </c>
      <c r="D111" s="61" t="s">
        <v>959</v>
      </c>
      <c r="E111" s="62">
        <f>Source!AQ37</f>
        <v>63.4</v>
      </c>
      <c r="F111" s="63"/>
      <c r="G111" s="64" t="str">
        <f>Source!DI37</f>
        <v/>
      </c>
      <c r="H111" s="63"/>
      <c r="I111" s="64"/>
      <c r="J111" s="64"/>
      <c r="K111" s="63"/>
      <c r="L111" s="65">
        <f>Source!U37</f>
        <v>4.8183999999999996</v>
      </c>
    </row>
    <row r="112" spans="1:26" ht="15" x14ac:dyDescent="0.25">
      <c r="G112" s="66">
        <f>H105+H106+H108+H109+H110</f>
        <v>110.53999999999999</v>
      </c>
      <c r="H112" s="66"/>
      <c r="J112" s="66">
        <f>K105+K106+K108+K109+K110</f>
        <v>3446.04</v>
      </c>
      <c r="K112" s="66"/>
      <c r="L112" s="67">
        <f>Source!U37</f>
        <v>4.8183999999999996</v>
      </c>
      <c r="O112" s="42">
        <f>G112</f>
        <v>110.53999999999999</v>
      </c>
      <c r="P112" s="42">
        <f>J112</f>
        <v>3446.04</v>
      </c>
      <c r="Q112" s="42">
        <f>L112</f>
        <v>4.8183999999999996</v>
      </c>
      <c r="W112">
        <f>IF(Source!BI37&lt;=1,H105+H106+H108+H109+H110, 0)</f>
        <v>110.53999999999999</v>
      </c>
      <c r="X112">
        <f>IF(Source!BI37=2,H105+H106+H108+H109+H110, 0)</f>
        <v>0</v>
      </c>
      <c r="Y112">
        <f>IF(Source!BI37=3,H105+H106+H108+H109+H110, 0)</f>
        <v>0</v>
      </c>
      <c r="Z112">
        <f>IF(Source!BI37=4,H105+H106+H108+H109+H110, 0)</f>
        <v>0</v>
      </c>
    </row>
    <row r="113" spans="1:26" ht="54" x14ac:dyDescent="0.2">
      <c r="A113" s="74">
        <v>11</v>
      </c>
      <c r="B113" s="74" t="s">
        <v>89</v>
      </c>
      <c r="C113" s="74" t="s">
        <v>969</v>
      </c>
      <c r="D113" s="61" t="str">
        <f>Source!H38</f>
        <v>кг</v>
      </c>
      <c r="E113" s="62">
        <f>Source!I38</f>
        <v>2.2799999999999998</v>
      </c>
      <c r="F113" s="63">
        <f>Source!AL38</f>
        <v>32.51</v>
      </c>
      <c r="G113" s="64" t="str">
        <f>Source!DD38</f>
        <v/>
      </c>
      <c r="H113" s="63">
        <f>ROUND(Source!AC38*Source!I38, 2)</f>
        <v>74.12</v>
      </c>
      <c r="I113" s="64" t="str">
        <f>Source!BO38</f>
        <v/>
      </c>
      <c r="J113" s="64">
        <f>IF(Source!BC38&lt;&gt; 0, Source!BC38, 1)</f>
        <v>8.98</v>
      </c>
      <c r="K113" s="63">
        <f>Source!P38</f>
        <v>665.62</v>
      </c>
      <c r="L113" s="68"/>
      <c r="S113">
        <f>ROUND((Source!FX38/100)*((ROUND(Source!AF38*Source!I38, 2)+ROUND(Source!AE38*Source!I38, 2))), 2)</f>
        <v>0</v>
      </c>
      <c r="T113">
        <f>Source!X38</f>
        <v>0</v>
      </c>
      <c r="U113">
        <f>ROUND((Source!FY38/100)*((ROUND(Source!AF38*Source!I38, 2)+ROUND(Source!AE38*Source!I38, 2))), 2)</f>
        <v>0</v>
      </c>
      <c r="V113">
        <f>Source!Y38</f>
        <v>0</v>
      </c>
    </row>
    <row r="114" spans="1:26" ht="15" x14ac:dyDescent="0.25">
      <c r="G114" s="66">
        <f>H113</f>
        <v>74.12</v>
      </c>
      <c r="H114" s="66"/>
      <c r="J114" s="66">
        <f>K113</f>
        <v>665.62</v>
      </c>
      <c r="K114" s="66"/>
      <c r="L114" s="67">
        <f>Source!U38</f>
        <v>0</v>
      </c>
      <c r="O114" s="42">
        <f>G114</f>
        <v>74.12</v>
      </c>
      <c r="P114" s="42">
        <f>J114</f>
        <v>665.62</v>
      </c>
      <c r="Q114" s="42">
        <f>L114</f>
        <v>0</v>
      </c>
      <c r="W114">
        <f>IF(Source!BI38&lt;=1,H113, 0)</f>
        <v>74.12</v>
      </c>
      <c r="X114">
        <f>IF(Source!BI38=2,H113, 0)</f>
        <v>0</v>
      </c>
      <c r="Y114">
        <f>IF(Source!BI38=3,H113, 0)</f>
        <v>0</v>
      </c>
      <c r="Z114">
        <f>IF(Source!BI38=4,H113, 0)</f>
        <v>0</v>
      </c>
    </row>
    <row r="115" spans="1:26" ht="28.5" x14ac:dyDescent="0.2">
      <c r="A115" s="73">
        <v>12</v>
      </c>
      <c r="B115" s="73" t="s">
        <v>970</v>
      </c>
      <c r="C115" s="73" t="str">
        <f>Source!G39</f>
        <v>Покрытие поверхностей грунтовкой глубокого проникновения: за 1 раз стен</v>
      </c>
      <c r="D115" s="55" t="str">
        <f>Source!H39</f>
        <v>100 м2</v>
      </c>
      <c r="E115" s="36">
        <f>Source!I39</f>
        <v>0.254</v>
      </c>
      <c r="F115" s="56">
        <f>Source!AL39+Source!AM39+Source!AO39</f>
        <v>45.879999999999995</v>
      </c>
      <c r="G115" s="57"/>
      <c r="H115" s="56"/>
      <c r="I115" s="57" t="str">
        <f>Source!BO39</f>
        <v/>
      </c>
      <c r="J115" s="57"/>
      <c r="K115" s="56"/>
      <c r="L115" s="58"/>
      <c r="S115">
        <f>ROUND((Source!FX39/100)*((ROUND(Source!AF39*Source!I39, 2)+ROUND(Source!AE39*Source!I39, 2))), 2)</f>
        <v>11.84</v>
      </c>
      <c r="T115">
        <f>Source!X39</f>
        <v>398.35</v>
      </c>
      <c r="U115">
        <f>ROUND((Source!FY39/100)*((ROUND(Source!AF39*Source!I39, 2)+ROUND(Source!AE39*Source!I39, 2))), 2)</f>
        <v>5.48</v>
      </c>
      <c r="V115">
        <f>Source!Y39</f>
        <v>184.35</v>
      </c>
    </row>
    <row r="116" spans="1:26" ht="14.25" x14ac:dyDescent="0.2">
      <c r="A116" s="73"/>
      <c r="B116" s="73"/>
      <c r="C116" s="73" t="s">
        <v>953</v>
      </c>
      <c r="D116" s="55"/>
      <c r="E116" s="36"/>
      <c r="F116" s="56">
        <f>Source!AO39</f>
        <v>44.73</v>
      </c>
      <c r="G116" s="57" t="str">
        <f>Source!DG39</f>
        <v>)*1,15</v>
      </c>
      <c r="H116" s="56">
        <f>ROUND(Source!AF39*Source!I39, 2)</f>
        <v>13.07</v>
      </c>
      <c r="I116" s="57"/>
      <c r="J116" s="57">
        <f>IF(Source!BA39&lt;&gt; 0, Source!BA39, 1)</f>
        <v>33.659999999999997</v>
      </c>
      <c r="K116" s="56">
        <f>Source!S39</f>
        <v>439.79</v>
      </c>
      <c r="L116" s="58"/>
      <c r="R116">
        <f>H116</f>
        <v>13.07</v>
      </c>
    </row>
    <row r="117" spans="1:26" ht="14.25" x14ac:dyDescent="0.2">
      <c r="A117" s="73"/>
      <c r="B117" s="73"/>
      <c r="C117" s="73" t="s">
        <v>324</v>
      </c>
      <c r="D117" s="55"/>
      <c r="E117" s="36"/>
      <c r="F117" s="56">
        <f>Source!AM39</f>
        <v>0.97</v>
      </c>
      <c r="G117" s="57" t="str">
        <f>Source!DE39</f>
        <v>)*1,25</v>
      </c>
      <c r="H117" s="56">
        <f>ROUND(((((Source!ET39*1.25))-((Source!EU39*1.25)))+Source!AE39)*Source!I39, 2)</f>
        <v>0.31</v>
      </c>
      <c r="I117" s="57"/>
      <c r="J117" s="57">
        <f>IF(Source!BB39&lt;&gt; 0, Source!BB39, 1)</f>
        <v>12.55</v>
      </c>
      <c r="K117" s="56">
        <f>Source!Q39</f>
        <v>3.91</v>
      </c>
      <c r="L117" s="58"/>
    </row>
    <row r="118" spans="1:26" ht="14.25" x14ac:dyDescent="0.2">
      <c r="A118" s="73"/>
      <c r="B118" s="73"/>
      <c r="C118" s="73" t="s">
        <v>954</v>
      </c>
      <c r="D118" s="55"/>
      <c r="E118" s="36"/>
      <c r="F118" s="56">
        <f>Source!AN39</f>
        <v>0.26</v>
      </c>
      <c r="G118" s="57" t="str">
        <f>Source!DF39</f>
        <v>)*1,25</v>
      </c>
      <c r="H118" s="59">
        <f>ROUND(Source!AE39*Source!I39, 2)</f>
        <v>0.08</v>
      </c>
      <c r="I118" s="57"/>
      <c r="J118" s="57">
        <f>IF(Source!BS39&lt;&gt; 0, Source!BS39, 1)</f>
        <v>33.659999999999997</v>
      </c>
      <c r="K118" s="59">
        <f>Source!R39</f>
        <v>2.82</v>
      </c>
      <c r="L118" s="58"/>
      <c r="R118">
        <f>H118</f>
        <v>0.08</v>
      </c>
    </row>
    <row r="119" spans="1:26" ht="14.25" x14ac:dyDescent="0.2">
      <c r="A119" s="73"/>
      <c r="B119" s="73"/>
      <c r="C119" s="73" t="s">
        <v>968</v>
      </c>
      <c r="D119" s="55"/>
      <c r="E119" s="36"/>
      <c r="F119" s="56">
        <f>Source!AL39</f>
        <v>0.18</v>
      </c>
      <c r="G119" s="57" t="str">
        <f>Source!DD39</f>
        <v/>
      </c>
      <c r="H119" s="56">
        <f>ROUND(Source!AC39*Source!I39, 2)</f>
        <v>0.05</v>
      </c>
      <c r="I119" s="57"/>
      <c r="J119" s="57">
        <f>IF(Source!BC39&lt;&gt; 0, Source!BC39, 1)</f>
        <v>8.98</v>
      </c>
      <c r="K119" s="56">
        <f>Source!P39</f>
        <v>0.41</v>
      </c>
      <c r="L119" s="58"/>
    </row>
    <row r="120" spans="1:26" ht="14.25" x14ac:dyDescent="0.2">
      <c r="A120" s="73"/>
      <c r="B120" s="73"/>
      <c r="C120" s="73" t="s">
        <v>955</v>
      </c>
      <c r="D120" s="55" t="s">
        <v>956</v>
      </c>
      <c r="E120" s="36">
        <f>Source!BZ39</f>
        <v>100</v>
      </c>
      <c r="F120" s="46" t="str">
        <f>CONCATENATE(" )", Source!DL39, Source!FT39, "=", Source!FX39)</f>
        <v xml:space="preserve"> ))*0,9=90</v>
      </c>
      <c r="G120" s="15"/>
      <c r="H120" s="56">
        <f>SUM(S115:S122)</f>
        <v>11.84</v>
      </c>
      <c r="I120" s="60"/>
      <c r="J120" s="53">
        <f>Source!AT39</f>
        <v>90</v>
      </c>
      <c r="K120" s="56">
        <f>SUM(T115:T122)</f>
        <v>398.35</v>
      </c>
      <c r="L120" s="58"/>
    </row>
    <row r="121" spans="1:26" ht="14.25" x14ac:dyDescent="0.2">
      <c r="A121" s="73"/>
      <c r="B121" s="73"/>
      <c r="C121" s="73" t="s">
        <v>957</v>
      </c>
      <c r="D121" s="55" t="s">
        <v>956</v>
      </c>
      <c r="E121" s="36">
        <f>Source!CA39</f>
        <v>49</v>
      </c>
      <c r="F121" s="46" t="str">
        <f>CONCATENATE(" )", Source!DM39, Source!FU39, "=", Source!FY39)</f>
        <v xml:space="preserve"> ))*0,85=41.65</v>
      </c>
      <c r="G121" s="15"/>
      <c r="H121" s="56">
        <f>SUM(U115:U122)</f>
        <v>5.48</v>
      </c>
      <c r="I121" s="60"/>
      <c r="J121" s="53">
        <f>Source!AU39</f>
        <v>41.65</v>
      </c>
      <c r="K121" s="56">
        <f>SUM(V115:V122)</f>
        <v>184.35</v>
      </c>
      <c r="L121" s="58"/>
    </row>
    <row r="122" spans="1:26" ht="14.25" x14ac:dyDescent="0.2">
      <c r="A122" s="74"/>
      <c r="B122" s="74"/>
      <c r="C122" s="74" t="s">
        <v>958</v>
      </c>
      <c r="D122" s="61" t="s">
        <v>959</v>
      </c>
      <c r="E122" s="62">
        <f>Source!AQ39</f>
        <v>4.6500000000000004</v>
      </c>
      <c r="F122" s="63"/>
      <c r="G122" s="64" t="str">
        <f>Source!DI39</f>
        <v>)*1,15</v>
      </c>
      <c r="H122" s="63"/>
      <c r="I122" s="64"/>
      <c r="J122" s="64"/>
      <c r="K122" s="63"/>
      <c r="L122" s="65">
        <f>Source!U39</f>
        <v>1.3582650000000001</v>
      </c>
    </row>
    <row r="123" spans="1:26" ht="15" x14ac:dyDescent="0.25">
      <c r="G123" s="66">
        <f>H116+H117+H119+H120+H121</f>
        <v>30.750000000000004</v>
      </c>
      <c r="H123" s="66"/>
      <c r="J123" s="66">
        <f>K116+K117+K119+K120+K121</f>
        <v>1026.81</v>
      </c>
      <c r="K123" s="66"/>
      <c r="L123" s="67">
        <f>Source!U39</f>
        <v>1.3582650000000001</v>
      </c>
      <c r="O123" s="42">
        <f>G123</f>
        <v>30.750000000000004</v>
      </c>
      <c r="P123" s="42">
        <f>J123</f>
        <v>1026.81</v>
      </c>
      <c r="Q123" s="42">
        <f>L123</f>
        <v>1.3582650000000001</v>
      </c>
      <c r="W123">
        <f>IF(Source!BI39&lt;=1,H116+H117+H119+H120+H121, 0)</f>
        <v>30.750000000000004</v>
      </c>
      <c r="X123">
        <f>IF(Source!BI39=2,H116+H117+H119+H120+H121, 0)</f>
        <v>0</v>
      </c>
      <c r="Y123">
        <f>IF(Source!BI39=3,H116+H117+H119+H120+H121, 0)</f>
        <v>0</v>
      </c>
      <c r="Z123">
        <f>IF(Source!BI39=4,H116+H117+H119+H120+H121, 0)</f>
        <v>0</v>
      </c>
    </row>
    <row r="124" spans="1:26" ht="54" x14ac:dyDescent="0.2">
      <c r="A124" s="74">
        <v>13</v>
      </c>
      <c r="B124" s="74" t="s">
        <v>106</v>
      </c>
      <c r="C124" s="74" t="s">
        <v>971</v>
      </c>
      <c r="D124" s="61" t="str">
        <f>Source!H40</f>
        <v>кг</v>
      </c>
      <c r="E124" s="62">
        <f>Source!I40</f>
        <v>3.302</v>
      </c>
      <c r="F124" s="63">
        <f>Source!AL40</f>
        <v>10.540000000000001</v>
      </c>
      <c r="G124" s="64" t="str">
        <f>Source!DD40</f>
        <v/>
      </c>
      <c r="H124" s="63">
        <f>ROUND(Source!AC40*Source!I40, 2)</f>
        <v>34.799999999999997</v>
      </c>
      <c r="I124" s="64" t="str">
        <f>Source!BO40</f>
        <v/>
      </c>
      <c r="J124" s="64">
        <f>IF(Source!BC40&lt;&gt; 0, Source!BC40, 1)</f>
        <v>8.98</v>
      </c>
      <c r="K124" s="63">
        <f>Source!P40</f>
        <v>312.52999999999997</v>
      </c>
      <c r="L124" s="68"/>
      <c r="S124">
        <f>ROUND((Source!FX40/100)*((ROUND(Source!AF40*Source!I40, 2)+ROUND(Source!AE40*Source!I40, 2))), 2)</f>
        <v>0</v>
      </c>
      <c r="T124">
        <f>Source!X40</f>
        <v>0</v>
      </c>
      <c r="U124">
        <f>ROUND((Source!FY40/100)*((ROUND(Source!AF40*Source!I40, 2)+ROUND(Source!AE40*Source!I40, 2))), 2)</f>
        <v>0</v>
      </c>
      <c r="V124">
        <f>Source!Y40</f>
        <v>0</v>
      </c>
    </row>
    <row r="125" spans="1:26" ht="15" x14ac:dyDescent="0.25">
      <c r="G125" s="66">
        <f>H124</f>
        <v>34.799999999999997</v>
      </c>
      <c r="H125" s="66"/>
      <c r="J125" s="66">
        <f>K124</f>
        <v>312.52999999999997</v>
      </c>
      <c r="K125" s="66"/>
      <c r="L125" s="67">
        <f>Source!U40</f>
        <v>0</v>
      </c>
      <c r="O125" s="42">
        <f>G125</f>
        <v>34.799999999999997</v>
      </c>
      <c r="P125" s="42">
        <f>J125</f>
        <v>312.52999999999997</v>
      </c>
      <c r="Q125" s="42">
        <f>L125</f>
        <v>0</v>
      </c>
      <c r="W125">
        <f>IF(Source!BI40&lt;=1,H124, 0)</f>
        <v>34.799999999999997</v>
      </c>
      <c r="X125">
        <f>IF(Source!BI40=2,H124, 0)</f>
        <v>0</v>
      </c>
      <c r="Y125">
        <f>IF(Source!BI40=3,H124, 0)</f>
        <v>0</v>
      </c>
      <c r="Z125">
        <f>IF(Source!BI40=4,H124, 0)</f>
        <v>0</v>
      </c>
    </row>
    <row r="126" spans="1:26" ht="71.25" x14ac:dyDescent="0.2">
      <c r="A126" s="73">
        <v>14</v>
      </c>
      <c r="B126" s="73" t="s">
        <v>972</v>
      </c>
      <c r="C126" s="73" t="str">
        <f>Source!G41</f>
        <v>Ремонт штукатурки внутренних стен по камню и бетону цементно-известковым раствором, площадью отдельных мест: до 1 м2 толщиной слоя до 20 мм</v>
      </c>
      <c r="D126" s="55" t="str">
        <f>Source!H41</f>
        <v>100 м2</v>
      </c>
      <c r="E126" s="36">
        <f>Source!I41</f>
        <v>0.254</v>
      </c>
      <c r="F126" s="56">
        <f>Source!AL41+Source!AM41+Source!AO41</f>
        <v>3168.87</v>
      </c>
      <c r="G126" s="57"/>
      <c r="H126" s="56"/>
      <c r="I126" s="57" t="str">
        <f>Source!BO41</f>
        <v/>
      </c>
      <c r="J126" s="57"/>
      <c r="K126" s="56"/>
      <c r="L126" s="58"/>
      <c r="S126">
        <f>ROUND((Source!FX41/100)*((ROUND(Source!AF41*Source!I41, 2)+ROUND(Source!AE41*Source!I41, 2))), 2)</f>
        <v>455.9</v>
      </c>
      <c r="T126">
        <f>Source!X41</f>
        <v>15345.66</v>
      </c>
      <c r="U126">
        <f>ROUND((Source!FY41/100)*((ROUND(Source!AF41*Source!I41, 2)+ROUND(Source!AE41*Source!I41, 2))), 2)</f>
        <v>225.39</v>
      </c>
      <c r="V126">
        <f>Source!Y41</f>
        <v>7586.62</v>
      </c>
    </row>
    <row r="127" spans="1:26" ht="14.25" x14ac:dyDescent="0.2">
      <c r="A127" s="73"/>
      <c r="B127" s="73"/>
      <c r="C127" s="73" t="s">
        <v>953</v>
      </c>
      <c r="D127" s="55"/>
      <c r="E127" s="36"/>
      <c r="F127" s="56">
        <f>Source!AO41</f>
        <v>2007.68</v>
      </c>
      <c r="G127" s="57" t="str">
        <f>Source!DG41</f>
        <v/>
      </c>
      <c r="H127" s="56">
        <f>ROUND(Source!AF41*Source!I41, 2)</f>
        <v>509.95</v>
      </c>
      <c r="I127" s="57"/>
      <c r="J127" s="57">
        <f>IF(Source!BA41&lt;&gt; 0, Source!BA41, 1)</f>
        <v>33.659999999999997</v>
      </c>
      <c r="K127" s="56">
        <f>Source!S41</f>
        <v>17164.939999999999</v>
      </c>
      <c r="L127" s="58"/>
      <c r="R127">
        <f>H127</f>
        <v>509.95</v>
      </c>
    </row>
    <row r="128" spans="1:26" ht="14.25" x14ac:dyDescent="0.2">
      <c r="A128" s="73"/>
      <c r="B128" s="73"/>
      <c r="C128" s="73" t="s">
        <v>324</v>
      </c>
      <c r="D128" s="55"/>
      <c r="E128" s="36"/>
      <c r="F128" s="56">
        <f>Source!AM41</f>
        <v>20.94</v>
      </c>
      <c r="G128" s="57" t="str">
        <f>Source!DE41</f>
        <v/>
      </c>
      <c r="H128" s="56">
        <f>ROUND((((Source!ET41)-(Source!EU41))+Source!AE41)*Source!I41, 2)</f>
        <v>5.32</v>
      </c>
      <c r="I128" s="57"/>
      <c r="J128" s="57">
        <f>IF(Source!BB41&lt;&gt; 0, Source!BB41, 1)</f>
        <v>12.55</v>
      </c>
      <c r="K128" s="56">
        <f>Source!Q41</f>
        <v>66.75</v>
      </c>
      <c r="L128" s="58"/>
    </row>
    <row r="129" spans="1:26" ht="14.25" x14ac:dyDescent="0.2">
      <c r="A129" s="73"/>
      <c r="B129" s="73"/>
      <c r="C129" s="73" t="s">
        <v>954</v>
      </c>
      <c r="D129" s="55"/>
      <c r="E129" s="36"/>
      <c r="F129" s="56">
        <f>Source!AN41</f>
        <v>9.0500000000000007</v>
      </c>
      <c r="G129" s="57" t="str">
        <f>Source!DF41</f>
        <v/>
      </c>
      <c r="H129" s="59">
        <f>ROUND(Source!AE41*Source!I41, 2)</f>
        <v>2.2999999999999998</v>
      </c>
      <c r="I129" s="57"/>
      <c r="J129" s="57">
        <f>IF(Source!BS41&lt;&gt; 0, Source!BS41, 1)</f>
        <v>33.659999999999997</v>
      </c>
      <c r="K129" s="59">
        <f>Source!R41</f>
        <v>77.37</v>
      </c>
      <c r="L129" s="58"/>
      <c r="R129">
        <f>H129</f>
        <v>2.2999999999999998</v>
      </c>
    </row>
    <row r="130" spans="1:26" ht="14.25" x14ac:dyDescent="0.2">
      <c r="A130" s="73"/>
      <c r="B130" s="73"/>
      <c r="C130" s="73" t="s">
        <v>968</v>
      </c>
      <c r="D130" s="55"/>
      <c r="E130" s="36"/>
      <c r="F130" s="56">
        <f>Source!AL41</f>
        <v>1140.25</v>
      </c>
      <c r="G130" s="57" t="str">
        <f>Source!DD41</f>
        <v/>
      </c>
      <c r="H130" s="56">
        <f>ROUND(Source!AC41*Source!I41, 2)</f>
        <v>289.62</v>
      </c>
      <c r="I130" s="57"/>
      <c r="J130" s="57">
        <f>IF(Source!BC41&lt;&gt; 0, Source!BC41, 1)</f>
        <v>8.98</v>
      </c>
      <c r="K130" s="56">
        <f>Source!P41</f>
        <v>2600.8200000000002</v>
      </c>
      <c r="L130" s="58"/>
    </row>
    <row r="131" spans="1:26" ht="14.25" x14ac:dyDescent="0.2">
      <c r="A131" s="73"/>
      <c r="B131" s="73"/>
      <c r="C131" s="73" t="s">
        <v>955</v>
      </c>
      <c r="D131" s="55" t="s">
        <v>956</v>
      </c>
      <c r="E131" s="36">
        <f>Source!BZ41</f>
        <v>89</v>
      </c>
      <c r="F131" s="75"/>
      <c r="G131" s="57"/>
      <c r="H131" s="56">
        <f>SUM(S126:S135)</f>
        <v>455.9</v>
      </c>
      <c r="I131" s="60"/>
      <c r="J131" s="53">
        <f>Source!AT41</f>
        <v>89</v>
      </c>
      <c r="K131" s="56">
        <f>SUM(T126:T135)</f>
        <v>15345.66</v>
      </c>
      <c r="L131" s="58"/>
    </row>
    <row r="132" spans="1:26" ht="14.25" x14ac:dyDescent="0.2">
      <c r="A132" s="73"/>
      <c r="B132" s="73"/>
      <c r="C132" s="73" t="s">
        <v>957</v>
      </c>
      <c r="D132" s="55" t="s">
        <v>956</v>
      </c>
      <c r="E132" s="36">
        <f>Source!CA41</f>
        <v>44</v>
      </c>
      <c r="F132" s="75"/>
      <c r="G132" s="57"/>
      <c r="H132" s="56">
        <f>SUM(U126:U135)</f>
        <v>225.39</v>
      </c>
      <c r="I132" s="60"/>
      <c r="J132" s="53">
        <f>Source!AU41</f>
        <v>44</v>
      </c>
      <c r="K132" s="56">
        <f>SUM(V126:V135)</f>
        <v>7586.62</v>
      </c>
      <c r="L132" s="58"/>
    </row>
    <row r="133" spans="1:26" ht="14.25" x14ac:dyDescent="0.2">
      <c r="A133" s="73"/>
      <c r="B133" s="73"/>
      <c r="C133" s="73" t="s">
        <v>958</v>
      </c>
      <c r="D133" s="55" t="s">
        <v>959</v>
      </c>
      <c r="E133" s="36">
        <f>Source!AQ41</f>
        <v>226.6</v>
      </c>
      <c r="F133" s="56"/>
      <c r="G133" s="57" t="str">
        <f>Source!DI41</f>
        <v/>
      </c>
      <c r="H133" s="56"/>
      <c r="I133" s="57"/>
      <c r="J133" s="57"/>
      <c r="K133" s="56"/>
      <c r="L133" s="69">
        <f>Source!U41</f>
        <v>57.556399999999996</v>
      </c>
    </row>
    <row r="134" spans="1:26" ht="14.25" x14ac:dyDescent="0.2">
      <c r="A134" s="73">
        <v>14.1</v>
      </c>
      <c r="B134" s="73" t="s">
        <v>121</v>
      </c>
      <c r="C134" s="73" t="str">
        <f>Source!G42</f>
        <v>Строительный мусор</v>
      </c>
      <c r="D134" s="55" t="str">
        <f>Source!H42</f>
        <v>т</v>
      </c>
      <c r="E134" s="36">
        <f>Source!I42</f>
        <v>0.85851999999999995</v>
      </c>
      <c r="F134" s="56">
        <f>Source!AL42+Source!AM42+Source!AO42</f>
        <v>0</v>
      </c>
      <c r="G134" s="70" t="s">
        <v>3</v>
      </c>
      <c r="H134" s="56">
        <f>ROUND(Source!AC42*Source!I42, 2)+ROUND((((Source!ET42)-(Source!EU42))+Source!AE42)*Source!I42, 2)+ROUND(Source!AF42*Source!I42, 2)</f>
        <v>0</v>
      </c>
      <c r="I134" s="57"/>
      <c r="J134" s="57">
        <f>IF(Source!BC42&lt;&gt; 0, Source!BC42, 1)</f>
        <v>8.98</v>
      </c>
      <c r="K134" s="56">
        <f>Source!O42</f>
        <v>0</v>
      </c>
      <c r="L134" s="58"/>
      <c r="S134">
        <f>ROUND((Source!FX42/100)*((ROUND(Source!AF42*Source!I42, 2)+ROUND(Source!AE42*Source!I42, 2))), 2)</f>
        <v>0</v>
      </c>
      <c r="T134">
        <f>Source!X42</f>
        <v>0</v>
      </c>
      <c r="U134">
        <f>ROUND((Source!FY42/100)*((ROUND(Source!AF42*Source!I42, 2)+ROUND(Source!AE42*Source!I42, 2))), 2)</f>
        <v>0</v>
      </c>
      <c r="V134">
        <f>Source!Y42</f>
        <v>0</v>
      </c>
      <c r="W134">
        <f>IF(Source!BI42&lt;=1,H134, 0)</f>
        <v>0</v>
      </c>
      <c r="X134">
        <f>IF(Source!BI42=2,H134, 0)</f>
        <v>0</v>
      </c>
      <c r="Y134">
        <f>IF(Source!BI42=3,H134, 0)</f>
        <v>0</v>
      </c>
      <c r="Z134">
        <f>IF(Source!BI42=4,H134, 0)</f>
        <v>0</v>
      </c>
    </row>
    <row r="135" spans="1:26" ht="42.75" x14ac:dyDescent="0.2">
      <c r="A135" s="74">
        <v>14.2</v>
      </c>
      <c r="B135" s="74" t="s">
        <v>973</v>
      </c>
      <c r="C135" s="74" t="str">
        <f>Source!G43</f>
        <v>Раствор готовый отделочный тяжелый, цементно-известковый, состав 1:1:6</v>
      </c>
      <c r="D135" s="61" t="str">
        <f>Source!H43</f>
        <v>м3</v>
      </c>
      <c r="E135" s="62">
        <f>Source!I43</f>
        <v>-0.55879999999999996</v>
      </c>
      <c r="F135" s="63">
        <f>Source!AL43+Source!AM43+Source!AO43</f>
        <v>517.91</v>
      </c>
      <c r="G135" s="71" t="s">
        <v>3</v>
      </c>
      <c r="H135" s="63">
        <f>ROUND(Source!AC43*Source!I43, 2)+ROUND((((Source!ET43)-(Source!EU43))+Source!AE43)*Source!I43, 2)+ROUND(Source!AF43*Source!I43, 2)</f>
        <v>-289.41000000000003</v>
      </c>
      <c r="I135" s="64"/>
      <c r="J135" s="64">
        <f>IF(Source!BC43&lt;&gt; 0, Source!BC43, 1)</f>
        <v>8.98</v>
      </c>
      <c r="K135" s="63">
        <f>Source!O43</f>
        <v>-2598.88</v>
      </c>
      <c r="L135" s="68"/>
      <c r="S135">
        <f>ROUND((Source!FX43/100)*((ROUND(Source!AF43*Source!I43, 2)+ROUND(Source!AE43*Source!I43, 2))), 2)</f>
        <v>0</v>
      </c>
      <c r="T135">
        <f>Source!X43</f>
        <v>0</v>
      </c>
      <c r="U135">
        <f>ROUND((Source!FY43/100)*((ROUND(Source!AF43*Source!I43, 2)+ROUND(Source!AE43*Source!I43, 2))), 2)</f>
        <v>0</v>
      </c>
      <c r="V135">
        <f>Source!Y43</f>
        <v>0</v>
      </c>
      <c r="W135">
        <f>IF(Source!BI43&lt;=1,H135, 0)</f>
        <v>-289.41000000000003</v>
      </c>
      <c r="X135">
        <f>IF(Source!BI43=2,H135, 0)</f>
        <v>0</v>
      </c>
      <c r="Y135">
        <f>IF(Source!BI43=3,H135, 0)</f>
        <v>0</v>
      </c>
      <c r="Z135">
        <f>IF(Source!BI43=4,H135, 0)</f>
        <v>0</v>
      </c>
    </row>
    <row r="136" spans="1:26" ht="15" x14ac:dyDescent="0.25">
      <c r="G136" s="66">
        <f>H127+H128+H130+H131+H132+SUM(H134:H135)</f>
        <v>1196.7699999999998</v>
      </c>
      <c r="H136" s="66"/>
      <c r="J136" s="66">
        <f>K127+K128+K130+K131+K132+SUM(K134:K135)</f>
        <v>40165.910000000003</v>
      </c>
      <c r="K136" s="66"/>
      <c r="L136" s="67">
        <f>Source!U41</f>
        <v>57.556399999999996</v>
      </c>
      <c r="O136" s="42">
        <f>G136</f>
        <v>1196.7699999999998</v>
      </c>
      <c r="P136" s="42">
        <f>J136</f>
        <v>40165.910000000003</v>
      </c>
      <c r="Q136" s="42">
        <f>L136</f>
        <v>57.556399999999996</v>
      </c>
      <c r="W136">
        <f>IF(Source!BI41&lt;=1,H127+H128+H130+H131+H132, 0)</f>
        <v>1486.1799999999998</v>
      </c>
      <c r="X136">
        <f>IF(Source!BI41=2,H127+H128+H130+H131+H132, 0)</f>
        <v>0</v>
      </c>
      <c r="Y136">
        <f>IF(Source!BI41=3,H127+H128+H130+H131+H132, 0)</f>
        <v>0</v>
      </c>
      <c r="Z136">
        <f>IF(Source!BI41=4,H127+H128+H130+H131+H132, 0)</f>
        <v>0</v>
      </c>
    </row>
    <row r="137" spans="1:26" ht="42.75" x14ac:dyDescent="0.2">
      <c r="A137" s="73">
        <v>15</v>
      </c>
      <c r="B137" s="73" t="s">
        <v>974</v>
      </c>
      <c r="C137" s="73" t="str">
        <f>Source!G44</f>
        <v>Механизированное приготовление растворов в построечных условиях: цементно-известковых тяжелых</v>
      </c>
      <c r="D137" s="55" t="str">
        <f>Source!H44</f>
        <v>м3</v>
      </c>
      <c r="E137" s="36">
        <f>Source!I44</f>
        <v>0.56000000000000005</v>
      </c>
      <c r="F137" s="56">
        <f>Source!AL44+Source!AM44+Source!AO44</f>
        <v>30</v>
      </c>
      <c r="G137" s="57"/>
      <c r="H137" s="56"/>
      <c r="I137" s="57" t="str">
        <f>Source!BO44</f>
        <v/>
      </c>
      <c r="J137" s="57"/>
      <c r="K137" s="56"/>
      <c r="L137" s="58"/>
      <c r="S137">
        <f>ROUND((Source!FX44/100)*((ROUND(Source!AF44*Source!I44, 2)+ROUND(Source!AE44*Source!I44, 2))), 2)</f>
        <v>11.61</v>
      </c>
      <c r="T137">
        <f>Source!X44</f>
        <v>497.19</v>
      </c>
      <c r="U137">
        <f>ROUND((Source!FY44/100)*((ROUND(Source!AF44*Source!I44, 2)+ROUND(Source!AE44*Source!I44, 2))), 2)</f>
        <v>5.41</v>
      </c>
      <c r="V137">
        <f>Source!Y44</f>
        <v>231.57</v>
      </c>
    </row>
    <row r="138" spans="1:26" ht="14.25" x14ac:dyDescent="0.2">
      <c r="A138" s="73"/>
      <c r="B138" s="73"/>
      <c r="C138" s="73" t="s">
        <v>953</v>
      </c>
      <c r="D138" s="55"/>
      <c r="E138" s="36"/>
      <c r="F138" s="56">
        <f>Source!AO44</f>
        <v>21.45</v>
      </c>
      <c r="G138" s="57" t="str">
        <f>Source!DG44</f>
        <v/>
      </c>
      <c r="H138" s="56">
        <f>ROUND(Source!AF44*Source!I44, 2)</f>
        <v>12.01</v>
      </c>
      <c r="I138" s="57"/>
      <c r="J138" s="57">
        <f>IF(Source!BA44&lt;&gt; 0, Source!BA44, 1)</f>
        <v>42.84</v>
      </c>
      <c r="K138" s="56">
        <f>Source!S44</f>
        <v>514.59</v>
      </c>
      <c r="L138" s="58"/>
      <c r="R138">
        <f>H138</f>
        <v>12.01</v>
      </c>
    </row>
    <row r="139" spans="1:26" ht="14.25" x14ac:dyDescent="0.2">
      <c r="A139" s="73"/>
      <c r="B139" s="73"/>
      <c r="C139" s="73" t="s">
        <v>324</v>
      </c>
      <c r="D139" s="55"/>
      <c r="E139" s="36"/>
      <c r="F139" s="56">
        <f>Source!AM44</f>
        <v>8.5500000000000007</v>
      </c>
      <c r="G139" s="57" t="str">
        <f>Source!DE44</f>
        <v/>
      </c>
      <c r="H139" s="56">
        <f>ROUND((((Source!ET44)-(Source!EU44))+Source!AE44)*Source!I44, 2)</f>
        <v>4.79</v>
      </c>
      <c r="I139" s="57"/>
      <c r="J139" s="57">
        <f>IF(Source!BB44&lt;&gt; 0, Source!BB44, 1)</f>
        <v>15.18</v>
      </c>
      <c r="K139" s="56">
        <f>Source!Q44</f>
        <v>72.680000000000007</v>
      </c>
      <c r="L139" s="58"/>
    </row>
    <row r="140" spans="1:26" ht="14.25" x14ac:dyDescent="0.2">
      <c r="A140" s="73"/>
      <c r="B140" s="73"/>
      <c r="C140" s="73" t="s">
        <v>954</v>
      </c>
      <c r="D140" s="55"/>
      <c r="E140" s="36"/>
      <c r="F140" s="56">
        <f>Source!AN44</f>
        <v>6.94</v>
      </c>
      <c r="G140" s="57" t="str">
        <f>Source!DF44</f>
        <v/>
      </c>
      <c r="H140" s="59">
        <f>ROUND(Source!AE44*Source!I44, 2)</f>
        <v>3.89</v>
      </c>
      <c r="I140" s="57"/>
      <c r="J140" s="57">
        <f>IF(Source!BS44&lt;&gt; 0, Source!BS44, 1)</f>
        <v>42.84</v>
      </c>
      <c r="K140" s="59">
        <f>Source!R44</f>
        <v>166.49</v>
      </c>
      <c r="L140" s="58"/>
      <c r="R140">
        <f>H140</f>
        <v>3.89</v>
      </c>
    </row>
    <row r="141" spans="1:26" ht="14.25" x14ac:dyDescent="0.2">
      <c r="A141" s="73"/>
      <c r="B141" s="73"/>
      <c r="C141" s="73" t="s">
        <v>955</v>
      </c>
      <c r="D141" s="55" t="s">
        <v>956</v>
      </c>
      <c r="E141" s="36">
        <f>Source!BZ44</f>
        <v>73</v>
      </c>
      <c r="F141" s="75"/>
      <c r="G141" s="57"/>
      <c r="H141" s="56">
        <f>SUM(S137:S143)</f>
        <v>11.61</v>
      </c>
      <c r="I141" s="60"/>
      <c r="J141" s="53">
        <f>Source!AT44</f>
        <v>73</v>
      </c>
      <c r="K141" s="56">
        <f>SUM(T137:T143)</f>
        <v>497.19</v>
      </c>
      <c r="L141" s="58"/>
    </row>
    <row r="142" spans="1:26" ht="14.25" x14ac:dyDescent="0.2">
      <c r="A142" s="73"/>
      <c r="B142" s="73"/>
      <c r="C142" s="73" t="s">
        <v>957</v>
      </c>
      <c r="D142" s="55" t="s">
        <v>956</v>
      </c>
      <c r="E142" s="36">
        <f>Source!CA44</f>
        <v>34</v>
      </c>
      <c r="F142" s="75"/>
      <c r="G142" s="57"/>
      <c r="H142" s="56">
        <f>SUM(U137:U143)</f>
        <v>5.41</v>
      </c>
      <c r="I142" s="60"/>
      <c r="J142" s="53">
        <f>Source!AU44</f>
        <v>34</v>
      </c>
      <c r="K142" s="56">
        <f>SUM(V137:V143)</f>
        <v>231.57</v>
      </c>
      <c r="L142" s="58"/>
    </row>
    <row r="143" spans="1:26" ht="14.25" x14ac:dyDescent="0.2">
      <c r="A143" s="74"/>
      <c r="B143" s="74"/>
      <c r="C143" s="74" t="s">
        <v>958</v>
      </c>
      <c r="D143" s="61" t="s">
        <v>959</v>
      </c>
      <c r="E143" s="62">
        <f>Source!AQ44</f>
        <v>2.75</v>
      </c>
      <c r="F143" s="63"/>
      <c r="G143" s="64" t="str">
        <f>Source!DI44</f>
        <v/>
      </c>
      <c r="H143" s="63"/>
      <c r="I143" s="64"/>
      <c r="J143" s="64"/>
      <c r="K143" s="63"/>
      <c r="L143" s="65">
        <f>Source!U44</f>
        <v>1.54</v>
      </c>
    </row>
    <row r="144" spans="1:26" ht="15" x14ac:dyDescent="0.25">
      <c r="G144" s="66">
        <f>H138+H139+H141+H142</f>
        <v>33.82</v>
      </c>
      <c r="H144" s="66"/>
      <c r="J144" s="66">
        <f>K138+K139+K141+K142</f>
        <v>1316.03</v>
      </c>
      <c r="K144" s="66"/>
      <c r="L144" s="67">
        <f>Source!U44</f>
        <v>1.54</v>
      </c>
      <c r="O144" s="42">
        <f>G144</f>
        <v>33.82</v>
      </c>
      <c r="P144" s="42">
        <f>J144</f>
        <v>1316.03</v>
      </c>
      <c r="Q144" s="42">
        <f>L144</f>
        <v>1.54</v>
      </c>
      <c r="W144">
        <f>IF(Source!BI44&lt;=1,H138+H139+H141+H142, 0)</f>
        <v>33.82</v>
      </c>
      <c r="X144">
        <f>IF(Source!BI44=2,H138+H139+H141+H142, 0)</f>
        <v>0</v>
      </c>
      <c r="Y144">
        <f>IF(Source!BI44=3,H138+H139+H141+H142, 0)</f>
        <v>0</v>
      </c>
      <c r="Z144">
        <f>IF(Source!BI44=4,H138+H139+H141+H142, 0)</f>
        <v>0</v>
      </c>
    </row>
    <row r="145" spans="1:26" ht="54" x14ac:dyDescent="0.2">
      <c r="A145" s="74">
        <v>16</v>
      </c>
      <c r="B145" s="74" t="s">
        <v>106</v>
      </c>
      <c r="C145" s="74" t="s">
        <v>975</v>
      </c>
      <c r="D145" s="61" t="str">
        <f>Source!H45</f>
        <v>кг</v>
      </c>
      <c r="E145" s="62">
        <f>Source!I45</f>
        <v>297.18</v>
      </c>
      <c r="F145" s="63">
        <f>Source!AL45</f>
        <v>1.74</v>
      </c>
      <c r="G145" s="64" t="str">
        <f>Source!DD45</f>
        <v/>
      </c>
      <c r="H145" s="63">
        <f>ROUND(Source!AC45*Source!I45, 2)</f>
        <v>517.09</v>
      </c>
      <c r="I145" s="64" t="str">
        <f>Source!BO45</f>
        <v/>
      </c>
      <c r="J145" s="64">
        <f>IF(Source!BC45&lt;&gt; 0, Source!BC45, 1)</f>
        <v>8.98</v>
      </c>
      <c r="K145" s="63">
        <f>Source!P45</f>
        <v>4643.5</v>
      </c>
      <c r="L145" s="68"/>
      <c r="S145">
        <f>ROUND((Source!FX45/100)*((ROUND(Source!AF45*Source!I45, 2)+ROUND(Source!AE45*Source!I45, 2))), 2)</f>
        <v>0</v>
      </c>
      <c r="T145">
        <f>Source!X45</f>
        <v>0</v>
      </c>
      <c r="U145">
        <f>ROUND((Source!FY45/100)*((ROUND(Source!AF45*Source!I45, 2)+ROUND(Source!AE45*Source!I45, 2))), 2)</f>
        <v>0</v>
      </c>
      <c r="V145">
        <f>Source!Y45</f>
        <v>0</v>
      </c>
    </row>
    <row r="146" spans="1:26" ht="15" x14ac:dyDescent="0.25">
      <c r="G146" s="66">
        <f>H145</f>
        <v>517.09</v>
      </c>
      <c r="H146" s="66"/>
      <c r="J146" s="66">
        <f>K145</f>
        <v>4643.5</v>
      </c>
      <c r="K146" s="66"/>
      <c r="L146" s="67">
        <f>Source!U45</f>
        <v>0</v>
      </c>
      <c r="O146" s="42">
        <f>G146</f>
        <v>517.09</v>
      </c>
      <c r="P146" s="42">
        <f>J146</f>
        <v>4643.5</v>
      </c>
      <c r="Q146" s="42">
        <f>L146</f>
        <v>0</v>
      </c>
      <c r="W146">
        <f>IF(Source!BI45&lt;=1,H145, 0)</f>
        <v>517.09</v>
      </c>
      <c r="X146">
        <f>IF(Source!BI45=2,H145, 0)</f>
        <v>0</v>
      </c>
      <c r="Y146">
        <f>IF(Source!BI45=3,H145, 0)</f>
        <v>0</v>
      </c>
      <c r="Z146">
        <f>IF(Source!BI45=4,H145, 0)</f>
        <v>0</v>
      </c>
    </row>
    <row r="147" spans="1:26" ht="42.75" x14ac:dyDescent="0.2">
      <c r="A147" s="73">
        <v>17</v>
      </c>
      <c r="B147" s="73" t="s">
        <v>976</v>
      </c>
      <c r="C147" s="73" t="str">
        <f>Source!G46</f>
        <v>Окраска водно-дисперсионными акриловыми составами улучшенная: по штукатурке стен</v>
      </c>
      <c r="D147" s="55" t="str">
        <f>Source!H46</f>
        <v>100 м2</v>
      </c>
      <c r="E147" s="36">
        <f>Source!I46</f>
        <v>0.72499999999999998</v>
      </c>
      <c r="F147" s="56">
        <f>Source!AL46+Source!AM46+Source!AO46</f>
        <v>1033.6799999999998</v>
      </c>
      <c r="G147" s="57"/>
      <c r="H147" s="56"/>
      <c r="I147" s="57" t="str">
        <f>Source!BO46</f>
        <v/>
      </c>
      <c r="J147" s="57"/>
      <c r="K147" s="56"/>
      <c r="L147" s="58"/>
      <c r="S147">
        <f>ROUND((Source!FX46/100)*((ROUND(Source!AF46*Source!I46, 2)+ROUND(Source!AE46*Source!I46, 2))), 2)</f>
        <v>287.27999999999997</v>
      </c>
      <c r="T147">
        <f>Source!X46</f>
        <v>9669.93</v>
      </c>
      <c r="U147">
        <f>ROUND((Source!FY46/100)*((ROUND(Source!AF46*Source!I46, 2)+ROUND(Source!AE46*Source!I46, 2))), 2)</f>
        <v>132.94999999999999</v>
      </c>
      <c r="V147">
        <f>Source!Y46</f>
        <v>4475.03</v>
      </c>
    </row>
    <row r="148" spans="1:26" ht="14.25" x14ac:dyDescent="0.2">
      <c r="A148" s="73"/>
      <c r="B148" s="73"/>
      <c r="C148" s="73" t="s">
        <v>953</v>
      </c>
      <c r="D148" s="55"/>
      <c r="E148" s="36"/>
      <c r="F148" s="56">
        <f>Source!AO46</f>
        <v>380.71</v>
      </c>
      <c r="G148" s="57" t="str">
        <f>Source!DG46</f>
        <v>)*1,15</v>
      </c>
      <c r="H148" s="56">
        <f>ROUND(Source!AF46*Source!I46, 2)</f>
        <v>317.42</v>
      </c>
      <c r="I148" s="57"/>
      <c r="J148" s="57">
        <f>IF(Source!BA46&lt;&gt; 0, Source!BA46, 1)</f>
        <v>33.659999999999997</v>
      </c>
      <c r="K148" s="56">
        <f>Source!S46</f>
        <v>10684.34</v>
      </c>
      <c r="L148" s="58"/>
      <c r="R148">
        <f>H148</f>
        <v>317.42</v>
      </c>
    </row>
    <row r="149" spans="1:26" ht="14.25" x14ac:dyDescent="0.2">
      <c r="A149" s="73"/>
      <c r="B149" s="73"/>
      <c r="C149" s="73" t="s">
        <v>324</v>
      </c>
      <c r="D149" s="55"/>
      <c r="E149" s="36"/>
      <c r="F149" s="56">
        <f>Source!AM46</f>
        <v>10.41</v>
      </c>
      <c r="G149" s="57" t="str">
        <f>Source!DE46</f>
        <v>)*1,25</v>
      </c>
      <c r="H149" s="56">
        <f>ROUND(((((Source!ET46*1.25))-((Source!EU46*1.25)))+Source!AE46)*Source!I46, 2)</f>
        <v>9.43</v>
      </c>
      <c r="I149" s="57"/>
      <c r="J149" s="57">
        <f>IF(Source!BB46&lt;&gt; 0, Source!BB46, 1)</f>
        <v>12.55</v>
      </c>
      <c r="K149" s="56">
        <f>Source!Q46</f>
        <v>118.34</v>
      </c>
      <c r="L149" s="58"/>
    </row>
    <row r="150" spans="1:26" ht="14.25" x14ac:dyDescent="0.2">
      <c r="A150" s="73"/>
      <c r="B150" s="73"/>
      <c r="C150" s="73" t="s">
        <v>954</v>
      </c>
      <c r="D150" s="55"/>
      <c r="E150" s="36"/>
      <c r="F150" s="56">
        <f>Source!AN46</f>
        <v>1.97</v>
      </c>
      <c r="G150" s="57" t="str">
        <f>Source!DF46</f>
        <v>)*1,25</v>
      </c>
      <c r="H150" s="59">
        <f>ROUND(Source!AE46*Source!I46, 2)</f>
        <v>1.78</v>
      </c>
      <c r="I150" s="57"/>
      <c r="J150" s="57">
        <f>IF(Source!BS46&lt;&gt; 0, Source!BS46, 1)</f>
        <v>33.659999999999997</v>
      </c>
      <c r="K150" s="59">
        <f>Source!R46</f>
        <v>60.03</v>
      </c>
      <c r="L150" s="58"/>
      <c r="R150">
        <f>H150</f>
        <v>1.78</v>
      </c>
    </row>
    <row r="151" spans="1:26" ht="14.25" x14ac:dyDescent="0.2">
      <c r="A151" s="73"/>
      <c r="B151" s="73"/>
      <c r="C151" s="73" t="s">
        <v>968</v>
      </c>
      <c r="D151" s="55"/>
      <c r="E151" s="36"/>
      <c r="F151" s="56">
        <f>Source!AL46</f>
        <v>642.55999999999995</v>
      </c>
      <c r="G151" s="57" t="str">
        <f>Source!DD46</f>
        <v/>
      </c>
      <c r="H151" s="56">
        <f>ROUND(Source!AC46*Source!I46, 2)</f>
        <v>465.86</v>
      </c>
      <c r="I151" s="57"/>
      <c r="J151" s="57">
        <f>IF(Source!BC46&lt;&gt; 0, Source!BC46, 1)</f>
        <v>8.98</v>
      </c>
      <c r="K151" s="56">
        <f>Source!P46</f>
        <v>4183.3900000000003</v>
      </c>
      <c r="L151" s="58"/>
    </row>
    <row r="152" spans="1:26" ht="14.25" x14ac:dyDescent="0.2">
      <c r="A152" s="73"/>
      <c r="B152" s="73"/>
      <c r="C152" s="73" t="s">
        <v>955</v>
      </c>
      <c r="D152" s="55" t="s">
        <v>956</v>
      </c>
      <c r="E152" s="36">
        <f>Source!BZ46</f>
        <v>100</v>
      </c>
      <c r="F152" s="46" t="str">
        <f>CONCATENATE(" )", Source!DL46, Source!FT46, "=", Source!FX46)</f>
        <v xml:space="preserve"> ))*0,9=90</v>
      </c>
      <c r="G152" s="15"/>
      <c r="H152" s="56">
        <f>SUM(S147:S155)</f>
        <v>287.27999999999997</v>
      </c>
      <c r="I152" s="60"/>
      <c r="J152" s="53">
        <f>Source!AT46</f>
        <v>90</v>
      </c>
      <c r="K152" s="56">
        <f>SUM(T147:T155)</f>
        <v>9669.93</v>
      </c>
      <c r="L152" s="58"/>
    </row>
    <row r="153" spans="1:26" ht="14.25" x14ac:dyDescent="0.2">
      <c r="A153" s="73"/>
      <c r="B153" s="73"/>
      <c r="C153" s="73" t="s">
        <v>957</v>
      </c>
      <c r="D153" s="55" t="s">
        <v>956</v>
      </c>
      <c r="E153" s="36">
        <f>Source!CA46</f>
        <v>49</v>
      </c>
      <c r="F153" s="46" t="str">
        <f>CONCATENATE(" )", Source!DM46, Source!FU46, "=", Source!FY46)</f>
        <v xml:space="preserve"> ))*0,85=41.65</v>
      </c>
      <c r="G153" s="15"/>
      <c r="H153" s="56">
        <f>SUM(U147:U155)</f>
        <v>132.94999999999999</v>
      </c>
      <c r="I153" s="60"/>
      <c r="J153" s="53">
        <f>Source!AU46</f>
        <v>41.65</v>
      </c>
      <c r="K153" s="56">
        <f>SUM(V147:V155)</f>
        <v>4475.03</v>
      </c>
      <c r="L153" s="58"/>
    </row>
    <row r="154" spans="1:26" ht="14.25" x14ac:dyDescent="0.2">
      <c r="A154" s="73"/>
      <c r="B154" s="73"/>
      <c r="C154" s="73" t="s">
        <v>958</v>
      </c>
      <c r="D154" s="55" t="s">
        <v>959</v>
      </c>
      <c r="E154" s="36">
        <f>Source!AQ46</f>
        <v>43.56</v>
      </c>
      <c r="F154" s="56"/>
      <c r="G154" s="57" t="str">
        <f>Source!DI46</f>
        <v>)*1,15</v>
      </c>
      <c r="H154" s="56"/>
      <c r="I154" s="57"/>
      <c r="J154" s="57"/>
      <c r="K154" s="56"/>
      <c r="L154" s="69">
        <f>Source!U46</f>
        <v>36.318150000000003</v>
      </c>
    </row>
    <row r="155" spans="1:26" ht="42.75" x14ac:dyDescent="0.2">
      <c r="A155" s="74">
        <v>17.100000000000001</v>
      </c>
      <c r="B155" s="74" t="s">
        <v>977</v>
      </c>
      <c r="C155" s="74" t="str">
        <f>Source!G47</f>
        <v>Шпатлевка водно-дисперсионная</v>
      </c>
      <c r="D155" s="61" t="str">
        <f>Source!H47</f>
        <v>т</v>
      </c>
      <c r="E155" s="62">
        <f>Source!I47</f>
        <v>-3.6975000000000001E-2</v>
      </c>
      <c r="F155" s="63">
        <f>Source!AL47+Source!AM47+Source!AO47</f>
        <v>11397.1</v>
      </c>
      <c r="G155" s="71" t="s">
        <v>3</v>
      </c>
      <c r="H155" s="63">
        <f>ROUND(Source!AC47*Source!I47, 2)+ROUND((((Source!ET47)-(Source!EU47))+Source!AE47)*Source!I47, 2)+ROUND(Source!AF47*Source!I47, 2)</f>
        <v>-421.41</v>
      </c>
      <c r="I155" s="64"/>
      <c r="J155" s="64">
        <f>IF(Source!BC47&lt;&gt; 0, Source!BC47, 1)</f>
        <v>8.98</v>
      </c>
      <c r="K155" s="63">
        <f>Source!O47</f>
        <v>-3784.24</v>
      </c>
      <c r="L155" s="68"/>
      <c r="S155">
        <f>ROUND((Source!FX47/100)*((ROUND(Source!AF47*Source!I47, 2)+ROUND(Source!AE47*Source!I47, 2))), 2)</f>
        <v>0</v>
      </c>
      <c r="T155">
        <f>Source!X47</f>
        <v>0</v>
      </c>
      <c r="U155">
        <f>ROUND((Source!FY47/100)*((ROUND(Source!AF47*Source!I47, 2)+ROUND(Source!AE47*Source!I47, 2))), 2)</f>
        <v>0</v>
      </c>
      <c r="V155">
        <f>Source!Y47</f>
        <v>0</v>
      </c>
      <c r="W155">
        <f>IF(Source!BI47&lt;=1,H155, 0)</f>
        <v>-421.41</v>
      </c>
      <c r="X155">
        <f>IF(Source!BI47=2,H155, 0)</f>
        <v>0</v>
      </c>
      <c r="Y155">
        <f>IF(Source!BI47=3,H155, 0)</f>
        <v>0</v>
      </c>
      <c r="Z155">
        <f>IF(Source!BI47=4,H155, 0)</f>
        <v>0</v>
      </c>
    </row>
    <row r="156" spans="1:26" ht="15" x14ac:dyDescent="0.25">
      <c r="G156" s="66">
        <f>H148+H149+H151+H152+H153+SUM(H155:H155)</f>
        <v>791.53</v>
      </c>
      <c r="H156" s="66"/>
      <c r="J156" s="66">
        <f>K148+K149+K151+K152+K153+SUM(K155:K155)</f>
        <v>25346.79</v>
      </c>
      <c r="K156" s="66"/>
      <c r="L156" s="67">
        <f>Source!U46</f>
        <v>36.318150000000003</v>
      </c>
      <c r="O156" s="42">
        <f>G156</f>
        <v>791.53</v>
      </c>
      <c r="P156" s="42">
        <f>J156</f>
        <v>25346.79</v>
      </c>
      <c r="Q156" s="42">
        <f>L156</f>
        <v>36.318150000000003</v>
      </c>
      <c r="W156">
        <f>IF(Source!BI46&lt;=1,H148+H149+H151+H152+H153, 0)</f>
        <v>1212.94</v>
      </c>
      <c r="X156">
        <f>IF(Source!BI46=2,H148+H149+H151+H152+H153, 0)</f>
        <v>0</v>
      </c>
      <c r="Y156">
        <f>IF(Source!BI46=3,H148+H149+H151+H152+H153, 0)</f>
        <v>0</v>
      </c>
      <c r="Z156">
        <f>IF(Source!BI46=4,H148+H149+H151+H152+H153, 0)</f>
        <v>0</v>
      </c>
    </row>
    <row r="157" spans="1:26" ht="54" x14ac:dyDescent="0.2">
      <c r="A157" s="74">
        <v>18</v>
      </c>
      <c r="B157" s="74" t="s">
        <v>106</v>
      </c>
      <c r="C157" s="74" t="s">
        <v>971</v>
      </c>
      <c r="D157" s="61" t="str">
        <f>Source!H48</f>
        <v>кг</v>
      </c>
      <c r="E157" s="62">
        <f>Source!I48</f>
        <v>9.4250000000000007</v>
      </c>
      <c r="F157" s="63">
        <f>Source!AL48</f>
        <v>10.540000000000001</v>
      </c>
      <c r="G157" s="64" t="str">
        <f>Source!DD48</f>
        <v/>
      </c>
      <c r="H157" s="63">
        <f>ROUND(Source!AC48*Source!I48, 2)</f>
        <v>99.34</v>
      </c>
      <c r="I157" s="64" t="str">
        <f>Source!BO48</f>
        <v/>
      </c>
      <c r="J157" s="64">
        <f>IF(Source!BC48&lt;&gt; 0, Source!BC48, 1)</f>
        <v>8.98</v>
      </c>
      <c r="K157" s="63">
        <f>Source!P48</f>
        <v>892.07</v>
      </c>
      <c r="L157" s="68"/>
      <c r="S157">
        <f>ROUND((Source!FX48/100)*((ROUND(Source!AF48*Source!I48, 2)+ROUND(Source!AE48*Source!I48, 2))), 2)</f>
        <v>0</v>
      </c>
      <c r="T157">
        <f>Source!X48</f>
        <v>0</v>
      </c>
      <c r="U157">
        <f>ROUND((Source!FY48/100)*((ROUND(Source!AF48*Source!I48, 2)+ROUND(Source!AE48*Source!I48, 2))), 2)</f>
        <v>0</v>
      </c>
      <c r="V157">
        <f>Source!Y48</f>
        <v>0</v>
      </c>
    </row>
    <row r="158" spans="1:26" ht="15" x14ac:dyDescent="0.25">
      <c r="G158" s="66">
        <f>H157</f>
        <v>99.34</v>
      </c>
      <c r="H158" s="66"/>
      <c r="J158" s="66">
        <f>K157</f>
        <v>892.07</v>
      </c>
      <c r="K158" s="66"/>
      <c r="L158" s="67">
        <f>Source!U48</f>
        <v>0</v>
      </c>
      <c r="O158" s="42">
        <f>G158</f>
        <v>99.34</v>
      </c>
      <c r="P158" s="42">
        <f>J158</f>
        <v>892.07</v>
      </c>
      <c r="Q158" s="42">
        <f>L158</f>
        <v>0</v>
      </c>
      <c r="W158">
        <f>IF(Source!BI48&lt;=1,H157, 0)</f>
        <v>99.34</v>
      </c>
      <c r="X158">
        <f>IF(Source!BI48=2,H157, 0)</f>
        <v>0</v>
      </c>
      <c r="Y158">
        <f>IF(Source!BI48=3,H157, 0)</f>
        <v>0</v>
      </c>
      <c r="Z158">
        <f>IF(Source!BI48=4,H157, 0)</f>
        <v>0</v>
      </c>
    </row>
    <row r="159" spans="1:26" ht="42.75" x14ac:dyDescent="0.2">
      <c r="A159" s="74">
        <v>19</v>
      </c>
      <c r="B159" s="74" t="s">
        <v>106</v>
      </c>
      <c r="C159" s="74" t="s">
        <v>978</v>
      </c>
      <c r="D159" s="61" t="str">
        <f>Source!H49</f>
        <v>кг</v>
      </c>
      <c r="E159" s="62">
        <f>Source!I49</f>
        <v>116</v>
      </c>
      <c r="F159" s="63">
        <f>Source!AL49</f>
        <v>4.7799999999999994</v>
      </c>
      <c r="G159" s="64" t="str">
        <f>Source!DD49</f>
        <v/>
      </c>
      <c r="H159" s="63">
        <f>ROUND(Source!AC49*Source!I49, 2)</f>
        <v>554.48</v>
      </c>
      <c r="I159" s="64" t="str">
        <f>Source!BO49</f>
        <v/>
      </c>
      <c r="J159" s="64">
        <f>IF(Source!BC49&lt;&gt; 0, Source!BC49, 1)</f>
        <v>8.98</v>
      </c>
      <c r="K159" s="63">
        <f>Source!P49</f>
        <v>4979.2299999999996</v>
      </c>
      <c r="L159" s="68"/>
      <c r="S159">
        <f>ROUND((Source!FX49/100)*((ROUND(Source!AF49*Source!I49, 2)+ROUND(Source!AE49*Source!I49, 2))), 2)</f>
        <v>0</v>
      </c>
      <c r="T159">
        <f>Source!X49</f>
        <v>0</v>
      </c>
      <c r="U159">
        <f>ROUND((Source!FY49/100)*((ROUND(Source!AF49*Source!I49, 2)+ROUND(Source!AE49*Source!I49, 2))), 2)</f>
        <v>0</v>
      </c>
      <c r="V159">
        <f>Source!Y49</f>
        <v>0</v>
      </c>
    </row>
    <row r="160" spans="1:26" ht="15" x14ac:dyDescent="0.25">
      <c r="G160" s="66">
        <f>H159</f>
        <v>554.48</v>
      </c>
      <c r="H160" s="66"/>
      <c r="J160" s="66">
        <f>K159</f>
        <v>4979.2299999999996</v>
      </c>
      <c r="K160" s="66"/>
      <c r="L160" s="67">
        <f>Source!U49</f>
        <v>0</v>
      </c>
      <c r="O160" s="42">
        <f>G160</f>
        <v>554.48</v>
      </c>
      <c r="P160" s="42">
        <f>J160</f>
        <v>4979.2299999999996</v>
      </c>
      <c r="Q160" s="42">
        <f>L160</f>
        <v>0</v>
      </c>
      <c r="W160">
        <f>IF(Source!BI49&lt;=1,H159, 0)</f>
        <v>554.48</v>
      </c>
      <c r="X160">
        <f>IF(Source!BI49=2,H159, 0)</f>
        <v>0</v>
      </c>
      <c r="Y160">
        <f>IF(Source!BI49=3,H159, 0)</f>
        <v>0</v>
      </c>
      <c r="Z160">
        <f>IF(Source!BI49=4,H159, 0)</f>
        <v>0</v>
      </c>
    </row>
    <row r="161" spans="1:26" ht="54" x14ac:dyDescent="0.2">
      <c r="A161" s="74">
        <v>20</v>
      </c>
      <c r="B161" s="74" t="s">
        <v>106</v>
      </c>
      <c r="C161" s="74" t="s">
        <v>979</v>
      </c>
      <c r="D161" s="61" t="str">
        <f>Source!H50</f>
        <v>кг</v>
      </c>
      <c r="E161" s="62">
        <f>Source!I50</f>
        <v>21.75</v>
      </c>
      <c r="F161" s="63">
        <f>Source!AL50</f>
        <v>12.24</v>
      </c>
      <c r="G161" s="64" t="str">
        <f>Source!DD50</f>
        <v/>
      </c>
      <c r="H161" s="63">
        <f>ROUND(Source!AC50*Source!I50, 2)</f>
        <v>266.22000000000003</v>
      </c>
      <c r="I161" s="64" t="str">
        <f>Source!BO50</f>
        <v/>
      </c>
      <c r="J161" s="64">
        <f>IF(Source!BC50&lt;&gt; 0, Source!BC50, 1)</f>
        <v>8.98</v>
      </c>
      <c r="K161" s="63">
        <f>Source!P50</f>
        <v>2390.66</v>
      </c>
      <c r="L161" s="68"/>
      <c r="S161">
        <f>ROUND((Source!FX50/100)*((ROUND(Source!AF50*Source!I50, 2)+ROUND(Source!AE50*Source!I50, 2))), 2)</f>
        <v>0</v>
      </c>
      <c r="T161">
        <f>Source!X50</f>
        <v>0</v>
      </c>
      <c r="U161">
        <f>ROUND((Source!FY50/100)*((ROUND(Source!AF50*Source!I50, 2)+ROUND(Source!AE50*Source!I50, 2))), 2)</f>
        <v>0</v>
      </c>
      <c r="V161">
        <f>Source!Y50</f>
        <v>0</v>
      </c>
    </row>
    <row r="162" spans="1:26" ht="15" x14ac:dyDescent="0.25">
      <c r="G162" s="66">
        <f>H161</f>
        <v>266.22000000000003</v>
      </c>
      <c r="H162" s="66"/>
      <c r="J162" s="66">
        <f>K161</f>
        <v>2390.66</v>
      </c>
      <c r="K162" s="66"/>
      <c r="L162" s="67">
        <f>Source!U50</f>
        <v>0</v>
      </c>
      <c r="O162" s="42">
        <f>G162</f>
        <v>266.22000000000003</v>
      </c>
      <c r="P162" s="42">
        <f>J162</f>
        <v>2390.66</v>
      </c>
      <c r="Q162" s="42">
        <f>L162</f>
        <v>0</v>
      </c>
      <c r="W162">
        <f>IF(Source!BI50&lt;=1,H161, 0)</f>
        <v>266.22000000000003</v>
      </c>
      <c r="X162">
        <f>IF(Source!BI50=2,H161, 0)</f>
        <v>0</v>
      </c>
      <c r="Y162">
        <f>IF(Source!BI50=3,H161, 0)</f>
        <v>0</v>
      </c>
      <c r="Z162">
        <f>IF(Source!BI50=4,H161, 0)</f>
        <v>0</v>
      </c>
    </row>
    <row r="163" spans="1:26" ht="42.75" x14ac:dyDescent="0.2">
      <c r="A163" s="73">
        <v>21</v>
      </c>
      <c r="B163" s="73" t="s">
        <v>980</v>
      </c>
      <c r="C163" s="73" t="str">
        <f>Source!G51</f>
        <v>Окраска водно-дисперсионными акриловыми составами улучшенная: по штукатурке потолков</v>
      </c>
      <c r="D163" s="55" t="str">
        <f>Source!H51</f>
        <v>100 м2</v>
      </c>
      <c r="E163" s="36">
        <f>Source!I51</f>
        <v>3.5000000000000001E-3</v>
      </c>
      <c r="F163" s="56">
        <f>Source!AL51+Source!AM51+Source!AO51</f>
        <v>1249.83</v>
      </c>
      <c r="G163" s="57"/>
      <c r="H163" s="56"/>
      <c r="I163" s="57" t="str">
        <f>Source!BO51</f>
        <v/>
      </c>
      <c r="J163" s="57"/>
      <c r="K163" s="56"/>
      <c r="L163" s="58"/>
      <c r="S163">
        <f>ROUND((Source!FX51/100)*((ROUND(Source!AF51*Source!I51, 2)+ROUND(Source!AE51*Source!I51, 2))), 2)</f>
        <v>2.0099999999999998</v>
      </c>
      <c r="T163">
        <f>Source!X51</f>
        <v>67.42</v>
      </c>
      <c r="U163">
        <f>ROUND((Source!FY51/100)*((ROUND(Source!AF51*Source!I51, 2)+ROUND(Source!AE51*Source!I51, 2))), 2)</f>
        <v>0.93</v>
      </c>
      <c r="V163">
        <f>Source!Y51</f>
        <v>31.2</v>
      </c>
    </row>
    <row r="164" spans="1:26" ht="14.25" x14ac:dyDescent="0.2">
      <c r="A164" s="73"/>
      <c r="B164" s="73"/>
      <c r="C164" s="73" t="s">
        <v>953</v>
      </c>
      <c r="D164" s="55"/>
      <c r="E164" s="36"/>
      <c r="F164" s="56">
        <f>Source!AO51</f>
        <v>550.62</v>
      </c>
      <c r="G164" s="57" t="str">
        <f>Source!DG51</f>
        <v>)*1,15</v>
      </c>
      <c r="H164" s="56">
        <f>ROUND(Source!AF51*Source!I51, 2)</f>
        <v>2.2200000000000002</v>
      </c>
      <c r="I164" s="57"/>
      <c r="J164" s="57">
        <f>IF(Source!BA51&lt;&gt; 0, Source!BA51, 1)</f>
        <v>33.659999999999997</v>
      </c>
      <c r="K164" s="56">
        <f>Source!S51</f>
        <v>74.599999999999994</v>
      </c>
      <c r="L164" s="58"/>
      <c r="R164">
        <f>H164</f>
        <v>2.2200000000000002</v>
      </c>
    </row>
    <row r="165" spans="1:26" ht="14.25" x14ac:dyDescent="0.2">
      <c r="A165" s="73"/>
      <c r="B165" s="73"/>
      <c r="C165" s="73" t="s">
        <v>324</v>
      </c>
      <c r="D165" s="55"/>
      <c r="E165" s="36"/>
      <c r="F165" s="56">
        <f>Source!AM51</f>
        <v>11.06</v>
      </c>
      <c r="G165" s="57" t="str">
        <f>Source!DE51</f>
        <v>)*1,25</v>
      </c>
      <c r="H165" s="56">
        <f>ROUND(((((Source!ET51*1.25))-((Source!EU51*1.25)))+Source!AE51)*Source!I51, 2)</f>
        <v>0.05</v>
      </c>
      <c r="I165" s="57"/>
      <c r="J165" s="57">
        <f>IF(Source!BB51&lt;&gt; 0, Source!BB51, 1)</f>
        <v>12.55</v>
      </c>
      <c r="K165" s="56">
        <f>Source!Q51</f>
        <v>0.61</v>
      </c>
      <c r="L165" s="58"/>
    </row>
    <row r="166" spans="1:26" ht="14.25" x14ac:dyDescent="0.2">
      <c r="A166" s="73"/>
      <c r="B166" s="73"/>
      <c r="C166" s="73" t="s">
        <v>954</v>
      </c>
      <c r="D166" s="55"/>
      <c r="E166" s="36"/>
      <c r="F166" s="56">
        <f>Source!AN51</f>
        <v>2.09</v>
      </c>
      <c r="G166" s="57" t="str">
        <f>Source!DF51</f>
        <v>)*1,25</v>
      </c>
      <c r="H166" s="59">
        <f>ROUND(Source!AE51*Source!I51, 2)</f>
        <v>0.01</v>
      </c>
      <c r="I166" s="57"/>
      <c r="J166" s="57">
        <f>IF(Source!BS51&lt;&gt; 0, Source!BS51, 1)</f>
        <v>33.659999999999997</v>
      </c>
      <c r="K166" s="59">
        <f>Source!R51</f>
        <v>0.31</v>
      </c>
      <c r="L166" s="58"/>
      <c r="R166">
        <f>H166</f>
        <v>0.01</v>
      </c>
    </row>
    <row r="167" spans="1:26" ht="14.25" x14ac:dyDescent="0.2">
      <c r="A167" s="73"/>
      <c r="B167" s="73"/>
      <c r="C167" s="73" t="s">
        <v>968</v>
      </c>
      <c r="D167" s="55"/>
      <c r="E167" s="36"/>
      <c r="F167" s="56">
        <f>Source!AL51</f>
        <v>688.15</v>
      </c>
      <c r="G167" s="57" t="str">
        <f>Source!DD51</f>
        <v/>
      </c>
      <c r="H167" s="56">
        <f>ROUND(Source!AC51*Source!I51, 2)</f>
        <v>2.41</v>
      </c>
      <c r="I167" s="57"/>
      <c r="J167" s="57">
        <f>IF(Source!BC51&lt;&gt; 0, Source!BC51, 1)</f>
        <v>8.98</v>
      </c>
      <c r="K167" s="56">
        <f>Source!P51</f>
        <v>21.63</v>
      </c>
      <c r="L167" s="58"/>
    </row>
    <row r="168" spans="1:26" ht="14.25" x14ac:dyDescent="0.2">
      <c r="A168" s="73"/>
      <c r="B168" s="73"/>
      <c r="C168" s="73" t="s">
        <v>955</v>
      </c>
      <c r="D168" s="55" t="s">
        <v>956</v>
      </c>
      <c r="E168" s="36">
        <f>Source!BZ51</f>
        <v>100</v>
      </c>
      <c r="F168" s="46" t="str">
        <f>CONCATENATE(" )", Source!DL51, Source!FT51, "=", Source!FX51)</f>
        <v xml:space="preserve"> ))*0,9=90</v>
      </c>
      <c r="G168" s="15"/>
      <c r="H168" s="56">
        <f>SUM(S163:S170)</f>
        <v>2.0099999999999998</v>
      </c>
      <c r="I168" s="60"/>
      <c r="J168" s="53">
        <f>Source!AT51</f>
        <v>90</v>
      </c>
      <c r="K168" s="56">
        <f>SUM(T163:T170)</f>
        <v>67.42</v>
      </c>
      <c r="L168" s="58"/>
    </row>
    <row r="169" spans="1:26" ht="14.25" x14ac:dyDescent="0.2">
      <c r="A169" s="73"/>
      <c r="B169" s="73"/>
      <c r="C169" s="73" t="s">
        <v>957</v>
      </c>
      <c r="D169" s="55" t="s">
        <v>956</v>
      </c>
      <c r="E169" s="36">
        <f>Source!CA51</f>
        <v>49</v>
      </c>
      <c r="F169" s="46" t="str">
        <f>CONCATENATE(" )", Source!DM51, Source!FU51, "=", Source!FY51)</f>
        <v xml:space="preserve"> ))*0,85=41.65</v>
      </c>
      <c r="G169" s="15"/>
      <c r="H169" s="56">
        <f>SUM(U163:U170)</f>
        <v>0.93</v>
      </c>
      <c r="I169" s="60"/>
      <c r="J169" s="53">
        <f>Source!AU51</f>
        <v>41.65</v>
      </c>
      <c r="K169" s="56">
        <f>SUM(V163:V170)</f>
        <v>31.2</v>
      </c>
      <c r="L169" s="58"/>
    </row>
    <row r="170" spans="1:26" ht="14.25" x14ac:dyDescent="0.2">
      <c r="A170" s="74"/>
      <c r="B170" s="74"/>
      <c r="C170" s="74" t="s">
        <v>958</v>
      </c>
      <c r="D170" s="61" t="s">
        <v>959</v>
      </c>
      <c r="E170" s="62">
        <f>Source!AQ51</f>
        <v>63</v>
      </c>
      <c r="F170" s="63"/>
      <c r="G170" s="64" t="str">
        <f>Source!DI51</f>
        <v>)*1,15</v>
      </c>
      <c r="H170" s="63"/>
      <c r="I170" s="64"/>
      <c r="J170" s="64"/>
      <c r="K170" s="63"/>
      <c r="L170" s="65">
        <f>Source!U51</f>
        <v>0.25357499999999994</v>
      </c>
    </row>
    <row r="171" spans="1:26" ht="15" x14ac:dyDescent="0.25">
      <c r="G171" s="66">
        <f>H164+H165+H167+H168+H169</f>
        <v>7.6199999999999992</v>
      </c>
      <c r="H171" s="66"/>
      <c r="J171" s="66">
        <f>K164+K165+K167+K168+K169</f>
        <v>195.45999999999998</v>
      </c>
      <c r="K171" s="66"/>
      <c r="L171" s="67">
        <f>Source!U51</f>
        <v>0.25357499999999994</v>
      </c>
      <c r="O171" s="42">
        <f>G171</f>
        <v>7.6199999999999992</v>
      </c>
      <c r="P171" s="42">
        <f>J171</f>
        <v>195.45999999999998</v>
      </c>
      <c r="Q171" s="42">
        <f>L171</f>
        <v>0.25357499999999994</v>
      </c>
      <c r="W171">
        <f>IF(Source!BI51&lt;=1,H164+H165+H167+H168+H169, 0)</f>
        <v>7.6199999999999992</v>
      </c>
      <c r="X171">
        <f>IF(Source!BI51=2,H164+H165+H167+H168+H169, 0)</f>
        <v>0</v>
      </c>
      <c r="Y171">
        <f>IF(Source!BI51=3,H164+H165+H167+H168+H169, 0)</f>
        <v>0</v>
      </c>
      <c r="Z171">
        <f>IF(Source!BI51=4,H164+H165+H167+H168+H169, 0)</f>
        <v>0</v>
      </c>
    </row>
    <row r="172" spans="1:26" ht="54" x14ac:dyDescent="0.2">
      <c r="A172" s="74">
        <v>22</v>
      </c>
      <c r="B172" s="74" t="s">
        <v>106</v>
      </c>
      <c r="C172" s="74" t="s">
        <v>971</v>
      </c>
      <c r="D172" s="61" t="str">
        <f>Source!H52</f>
        <v>кг</v>
      </c>
      <c r="E172" s="62">
        <f>Source!I52</f>
        <v>4.5499999999999999E-2</v>
      </c>
      <c r="F172" s="63">
        <f>Source!AL52</f>
        <v>10.540000000000001</v>
      </c>
      <c r="G172" s="64" t="str">
        <f>Source!DD52</f>
        <v/>
      </c>
      <c r="H172" s="63">
        <f>ROUND(Source!AC52*Source!I52, 2)</f>
        <v>0.48</v>
      </c>
      <c r="I172" s="64" t="str">
        <f>Source!BO52</f>
        <v/>
      </c>
      <c r="J172" s="64">
        <f>IF(Source!BC52&lt;&gt; 0, Source!BC52, 1)</f>
        <v>8.98</v>
      </c>
      <c r="K172" s="63">
        <f>Source!P52</f>
        <v>4.3099999999999996</v>
      </c>
      <c r="L172" s="68"/>
      <c r="S172">
        <f>ROUND((Source!FX52/100)*((ROUND(Source!AF52*Source!I52, 2)+ROUND(Source!AE52*Source!I52, 2))), 2)</f>
        <v>0</v>
      </c>
      <c r="T172">
        <f>Source!X52</f>
        <v>0</v>
      </c>
      <c r="U172">
        <f>ROUND((Source!FY52/100)*((ROUND(Source!AF52*Source!I52, 2)+ROUND(Source!AE52*Source!I52, 2))), 2)</f>
        <v>0</v>
      </c>
      <c r="V172">
        <f>Source!Y52</f>
        <v>0</v>
      </c>
    </row>
    <row r="173" spans="1:26" ht="15" x14ac:dyDescent="0.25">
      <c r="G173" s="66">
        <f>H172</f>
        <v>0.48</v>
      </c>
      <c r="H173" s="66"/>
      <c r="J173" s="66">
        <f>K172</f>
        <v>4.3099999999999996</v>
      </c>
      <c r="K173" s="66"/>
      <c r="L173" s="67">
        <f>Source!U52</f>
        <v>0</v>
      </c>
      <c r="O173" s="42">
        <f>G173</f>
        <v>0.48</v>
      </c>
      <c r="P173" s="42">
        <f>J173</f>
        <v>4.3099999999999996</v>
      </c>
      <c r="Q173" s="42">
        <f>L173</f>
        <v>0</v>
      </c>
      <c r="W173">
        <f>IF(Source!BI52&lt;=1,H172, 0)</f>
        <v>0.48</v>
      </c>
      <c r="X173">
        <f>IF(Source!BI52=2,H172, 0)</f>
        <v>0</v>
      </c>
      <c r="Y173">
        <f>IF(Source!BI52=3,H172, 0)</f>
        <v>0</v>
      </c>
      <c r="Z173">
        <f>IF(Source!BI52=4,H172, 0)</f>
        <v>0</v>
      </c>
    </row>
    <row r="174" spans="1:26" ht="54" x14ac:dyDescent="0.2">
      <c r="A174" s="74">
        <v>23</v>
      </c>
      <c r="B174" s="74" t="s">
        <v>106</v>
      </c>
      <c r="C174" s="74" t="s">
        <v>979</v>
      </c>
      <c r="D174" s="61" t="str">
        <f>Source!H53</f>
        <v>кг</v>
      </c>
      <c r="E174" s="62">
        <f>Source!I53</f>
        <v>0.105</v>
      </c>
      <c r="F174" s="63">
        <f>Source!AL53</f>
        <v>12.24</v>
      </c>
      <c r="G174" s="64" t="str">
        <f>Source!DD53</f>
        <v/>
      </c>
      <c r="H174" s="63">
        <f>ROUND(Source!AC53*Source!I53, 2)</f>
        <v>1.29</v>
      </c>
      <c r="I174" s="64" t="str">
        <f>Source!BO53</f>
        <v/>
      </c>
      <c r="J174" s="64">
        <f>IF(Source!BC53&lt;&gt; 0, Source!BC53, 1)</f>
        <v>8.98</v>
      </c>
      <c r="K174" s="63">
        <f>Source!P53</f>
        <v>11.54</v>
      </c>
      <c r="L174" s="68"/>
      <c r="S174">
        <f>ROUND((Source!FX53/100)*((ROUND(Source!AF53*Source!I53, 2)+ROUND(Source!AE53*Source!I53, 2))), 2)</f>
        <v>0</v>
      </c>
      <c r="T174">
        <f>Source!X53</f>
        <v>0</v>
      </c>
      <c r="U174">
        <f>ROUND((Source!FY53/100)*((ROUND(Source!AF53*Source!I53, 2)+ROUND(Source!AE53*Source!I53, 2))), 2)</f>
        <v>0</v>
      </c>
      <c r="V174">
        <f>Source!Y53</f>
        <v>0</v>
      </c>
    </row>
    <row r="175" spans="1:26" ht="15" x14ac:dyDescent="0.25">
      <c r="G175" s="66">
        <f>H174</f>
        <v>1.29</v>
      </c>
      <c r="H175" s="66"/>
      <c r="J175" s="66">
        <f>K174</f>
        <v>11.54</v>
      </c>
      <c r="K175" s="66"/>
      <c r="L175" s="67">
        <f>Source!U53</f>
        <v>0</v>
      </c>
      <c r="O175" s="42">
        <f>G175</f>
        <v>1.29</v>
      </c>
      <c r="P175" s="42">
        <f>J175</f>
        <v>11.54</v>
      </c>
      <c r="Q175" s="42">
        <f>L175</f>
        <v>0</v>
      </c>
      <c r="W175">
        <f>IF(Source!BI53&lt;=1,H174, 0)</f>
        <v>1.29</v>
      </c>
      <c r="X175">
        <f>IF(Source!BI53=2,H174, 0)</f>
        <v>0</v>
      </c>
      <c r="Y175">
        <f>IF(Source!BI53=3,H174, 0)</f>
        <v>0</v>
      </c>
      <c r="Z175">
        <f>IF(Source!BI53=4,H174, 0)</f>
        <v>0</v>
      </c>
    </row>
    <row r="176" spans="1:26" ht="57" x14ac:dyDescent="0.2">
      <c r="A176" s="73">
        <v>24</v>
      </c>
      <c r="B176" s="73" t="s">
        <v>981</v>
      </c>
      <c r="C176" s="73" t="str">
        <f>Source!G54</f>
        <v>Установка блоков из ПВХ в наружных и внутренних дверных проемах: в каменных стенах площадью проема до 3 м2</v>
      </c>
      <c r="D176" s="55" t="str">
        <f>Source!H54</f>
        <v>100 м2</v>
      </c>
      <c r="E176" s="36">
        <f>Source!I54</f>
        <v>1.6799999999999999E-2</v>
      </c>
      <c r="F176" s="56">
        <f>Source!AL54+Source!AM54+Source!AO54</f>
        <v>11995.32</v>
      </c>
      <c r="G176" s="57"/>
      <c r="H176" s="56"/>
      <c r="I176" s="57" t="str">
        <f>Source!BO54</f>
        <v/>
      </c>
      <c r="J176" s="57"/>
      <c r="K176" s="56"/>
      <c r="L176" s="58"/>
      <c r="S176">
        <f>ROUND((Source!FX54/100)*((ROUND(Source!AF54*Source!I54, 2)+ROUND(Source!AE54*Source!I54, 2))), 2)</f>
        <v>34.19</v>
      </c>
      <c r="T176">
        <f>Source!X54</f>
        <v>1150.43</v>
      </c>
      <c r="U176">
        <f>ROUND((Source!FY54/100)*((ROUND(Source!AF54*Source!I54, 2)+ROUND(Source!AE54*Source!I54, 2))), 2)</f>
        <v>16.440000000000001</v>
      </c>
      <c r="V176">
        <f>Source!Y54</f>
        <v>553.32000000000005</v>
      </c>
    </row>
    <row r="177" spans="1:26" ht="14.25" x14ac:dyDescent="0.2">
      <c r="A177" s="73"/>
      <c r="B177" s="73"/>
      <c r="C177" s="73" t="s">
        <v>953</v>
      </c>
      <c r="D177" s="55"/>
      <c r="E177" s="36"/>
      <c r="F177" s="56">
        <f>Source!AO54</f>
        <v>1763.23</v>
      </c>
      <c r="G177" s="57" t="str">
        <f>Source!DG54</f>
        <v>)*1,15</v>
      </c>
      <c r="H177" s="56">
        <f>ROUND(Source!AF54*Source!I54, 2)</f>
        <v>34.07</v>
      </c>
      <c r="I177" s="57"/>
      <c r="J177" s="57">
        <f>IF(Source!BA54&lt;&gt; 0, Source!BA54, 1)</f>
        <v>33.659999999999997</v>
      </c>
      <c r="K177" s="56">
        <f>Source!S54</f>
        <v>1146.6500000000001</v>
      </c>
      <c r="L177" s="58"/>
      <c r="R177">
        <f>H177</f>
        <v>34.07</v>
      </c>
    </row>
    <row r="178" spans="1:26" ht="14.25" x14ac:dyDescent="0.2">
      <c r="A178" s="73"/>
      <c r="B178" s="73"/>
      <c r="C178" s="73" t="s">
        <v>324</v>
      </c>
      <c r="D178" s="55"/>
      <c r="E178" s="36"/>
      <c r="F178" s="56">
        <f>Source!AM54</f>
        <v>248.35</v>
      </c>
      <c r="G178" s="57" t="str">
        <f>Source!DE54</f>
        <v>)*1,25</v>
      </c>
      <c r="H178" s="56">
        <f>ROUND(((((Source!ET54*1.25))-((Source!EU54*1.25)))+Source!AE54)*Source!I54, 2)</f>
        <v>5.22</v>
      </c>
      <c r="I178" s="57"/>
      <c r="J178" s="57">
        <f>IF(Source!BB54&lt;&gt; 0, Source!BB54, 1)</f>
        <v>12.55</v>
      </c>
      <c r="K178" s="56">
        <f>Source!Q54</f>
        <v>65.45</v>
      </c>
      <c r="L178" s="58"/>
    </row>
    <row r="179" spans="1:26" ht="14.25" x14ac:dyDescent="0.2">
      <c r="A179" s="73"/>
      <c r="B179" s="73"/>
      <c r="C179" s="73" t="s">
        <v>954</v>
      </c>
      <c r="D179" s="55"/>
      <c r="E179" s="36"/>
      <c r="F179" s="56">
        <f>Source!AN54</f>
        <v>52.23</v>
      </c>
      <c r="G179" s="57" t="str">
        <f>Source!DF54</f>
        <v>)*1,25</v>
      </c>
      <c r="H179" s="59">
        <f>ROUND(Source!AE54*Source!I54, 2)</f>
        <v>1.1000000000000001</v>
      </c>
      <c r="I179" s="57"/>
      <c r="J179" s="57">
        <f>IF(Source!BS54&lt;&gt; 0, Source!BS54, 1)</f>
        <v>33.659999999999997</v>
      </c>
      <c r="K179" s="59">
        <f>Source!R54</f>
        <v>36.92</v>
      </c>
      <c r="L179" s="58"/>
      <c r="R179">
        <f>H179</f>
        <v>1.1000000000000001</v>
      </c>
    </row>
    <row r="180" spans="1:26" ht="14.25" x14ac:dyDescent="0.2">
      <c r="A180" s="73"/>
      <c r="B180" s="73"/>
      <c r="C180" s="73" t="s">
        <v>968</v>
      </c>
      <c r="D180" s="55"/>
      <c r="E180" s="36"/>
      <c r="F180" s="56">
        <f>Source!AL54</f>
        <v>9983.74</v>
      </c>
      <c r="G180" s="57" t="str">
        <f>Source!DD54</f>
        <v/>
      </c>
      <c r="H180" s="56">
        <f>ROUND(Source!AC54*Source!I54, 2)</f>
        <v>167.73</v>
      </c>
      <c r="I180" s="57"/>
      <c r="J180" s="57">
        <f>IF(Source!BC54&lt;&gt; 0, Source!BC54, 1)</f>
        <v>8.98</v>
      </c>
      <c r="K180" s="56">
        <f>Source!P54</f>
        <v>1506.19</v>
      </c>
      <c r="L180" s="58"/>
    </row>
    <row r="181" spans="1:26" ht="14.25" x14ac:dyDescent="0.2">
      <c r="A181" s="73"/>
      <c r="B181" s="73"/>
      <c r="C181" s="73" t="s">
        <v>955</v>
      </c>
      <c r="D181" s="55" t="s">
        <v>956</v>
      </c>
      <c r="E181" s="36">
        <f>Source!BZ54</f>
        <v>108</v>
      </c>
      <c r="F181" s="46" t="str">
        <f>CONCATENATE(" )", Source!DL54, Source!FT54, "=", Source!FX54)</f>
        <v xml:space="preserve"> ))*0,9=97.2</v>
      </c>
      <c r="G181" s="15"/>
      <c r="H181" s="56">
        <f>SUM(S176:S183)</f>
        <v>34.19</v>
      </c>
      <c r="I181" s="60"/>
      <c r="J181" s="53">
        <f>Source!AT54</f>
        <v>97.2</v>
      </c>
      <c r="K181" s="56">
        <f>SUM(T176:T183)</f>
        <v>1150.43</v>
      </c>
      <c r="L181" s="58"/>
    </row>
    <row r="182" spans="1:26" ht="14.25" x14ac:dyDescent="0.2">
      <c r="A182" s="73"/>
      <c r="B182" s="73"/>
      <c r="C182" s="73" t="s">
        <v>957</v>
      </c>
      <c r="D182" s="55" t="s">
        <v>956</v>
      </c>
      <c r="E182" s="36">
        <f>Source!CA54</f>
        <v>55</v>
      </c>
      <c r="F182" s="46" t="str">
        <f>CONCATENATE(" )", Source!DM54, Source!FU54, "=", Source!FY54)</f>
        <v xml:space="preserve"> ))*0,85=46.75</v>
      </c>
      <c r="G182" s="15"/>
      <c r="H182" s="56">
        <f>SUM(U176:U183)</f>
        <v>16.440000000000001</v>
      </c>
      <c r="I182" s="60"/>
      <c r="J182" s="53">
        <f>Source!AU54</f>
        <v>46.75</v>
      </c>
      <c r="K182" s="56">
        <f>SUM(V176:V183)</f>
        <v>553.32000000000005</v>
      </c>
      <c r="L182" s="58"/>
    </row>
    <row r="183" spans="1:26" ht="14.25" x14ac:dyDescent="0.2">
      <c r="A183" s="74"/>
      <c r="B183" s="74"/>
      <c r="C183" s="74" t="s">
        <v>958</v>
      </c>
      <c r="D183" s="61" t="s">
        <v>959</v>
      </c>
      <c r="E183" s="62">
        <f>Source!AQ54</f>
        <v>199.01</v>
      </c>
      <c r="F183" s="63"/>
      <c r="G183" s="64" t="str">
        <f>Source!DI54</f>
        <v>)*1,15</v>
      </c>
      <c r="H183" s="63"/>
      <c r="I183" s="64"/>
      <c r="J183" s="64"/>
      <c r="K183" s="63"/>
      <c r="L183" s="65">
        <f>Source!U54</f>
        <v>3.8448731999999994</v>
      </c>
    </row>
    <row r="184" spans="1:26" ht="15" x14ac:dyDescent="0.25">
      <c r="G184" s="66">
        <f>H177+H178+H180+H181+H182</f>
        <v>257.64999999999998</v>
      </c>
      <c r="H184" s="66"/>
      <c r="J184" s="66">
        <f>K177+K178+K180+K181+K182</f>
        <v>4422.04</v>
      </c>
      <c r="K184" s="66"/>
      <c r="L184" s="67">
        <f>Source!U54</f>
        <v>3.8448731999999994</v>
      </c>
      <c r="O184" s="42">
        <f>G184</f>
        <v>257.64999999999998</v>
      </c>
      <c r="P184" s="42">
        <f>J184</f>
        <v>4422.04</v>
      </c>
      <c r="Q184" s="42">
        <f>L184</f>
        <v>3.8448731999999994</v>
      </c>
      <c r="W184">
        <f>IF(Source!BI54&lt;=1,H177+H178+H180+H181+H182, 0)</f>
        <v>257.64999999999998</v>
      </c>
      <c r="X184">
        <f>IF(Source!BI54=2,H177+H178+H180+H181+H182, 0)</f>
        <v>0</v>
      </c>
      <c r="Y184">
        <f>IF(Source!BI54=3,H177+H178+H180+H181+H182, 0)</f>
        <v>0</v>
      </c>
      <c r="Z184">
        <f>IF(Source!BI54=4,H177+H178+H180+H181+H182, 0)</f>
        <v>0</v>
      </c>
    </row>
    <row r="185" spans="1:26" ht="68.25" x14ac:dyDescent="0.2">
      <c r="A185" s="74">
        <v>25</v>
      </c>
      <c r="B185" s="74" t="s">
        <v>106</v>
      </c>
      <c r="C185" s="74" t="s">
        <v>982</v>
      </c>
      <c r="D185" s="61" t="str">
        <f>Source!H55</f>
        <v>м2</v>
      </c>
      <c r="E185" s="62">
        <f>Source!I55</f>
        <v>1.68</v>
      </c>
      <c r="F185" s="63">
        <f>Source!AL55</f>
        <v>2313.75</v>
      </c>
      <c r="G185" s="64" t="str">
        <f>Source!DD55</f>
        <v/>
      </c>
      <c r="H185" s="63">
        <f>ROUND(Source!AC55*Source!I55, 2)</f>
        <v>3887.1</v>
      </c>
      <c r="I185" s="64" t="str">
        <f>Source!BO55</f>
        <v/>
      </c>
      <c r="J185" s="64">
        <f>IF(Source!BC55&lt;&gt; 0, Source!BC55, 1)</f>
        <v>8.98</v>
      </c>
      <c r="K185" s="63">
        <f>Source!P55</f>
        <v>34906.160000000003</v>
      </c>
      <c r="L185" s="68"/>
      <c r="S185">
        <f>ROUND((Source!FX55/100)*((ROUND(Source!AF55*Source!I55, 2)+ROUND(Source!AE55*Source!I55, 2))), 2)</f>
        <v>0</v>
      </c>
      <c r="T185">
        <f>Source!X55</f>
        <v>0</v>
      </c>
      <c r="U185">
        <f>ROUND((Source!FY55/100)*((ROUND(Source!AF55*Source!I55, 2)+ROUND(Source!AE55*Source!I55, 2))), 2)</f>
        <v>0</v>
      </c>
      <c r="V185">
        <f>Source!Y55</f>
        <v>0</v>
      </c>
    </row>
    <row r="186" spans="1:26" ht="15" x14ac:dyDescent="0.25">
      <c r="G186" s="66">
        <f>H185</f>
        <v>3887.1</v>
      </c>
      <c r="H186" s="66"/>
      <c r="J186" s="66">
        <f>K185</f>
        <v>34906.160000000003</v>
      </c>
      <c r="K186" s="66"/>
      <c r="L186" s="67">
        <f>Source!U55</f>
        <v>0</v>
      </c>
      <c r="O186" s="42">
        <f>G186</f>
        <v>3887.1</v>
      </c>
      <c r="P186" s="42">
        <f>J186</f>
        <v>34906.160000000003</v>
      </c>
      <c r="Q186" s="42">
        <f>L186</f>
        <v>0</v>
      </c>
      <c r="W186">
        <f>IF(Source!BI55&lt;=1,H185, 0)</f>
        <v>3887.1</v>
      </c>
      <c r="X186">
        <f>IF(Source!BI55=2,H185, 0)</f>
        <v>0</v>
      </c>
      <c r="Y186">
        <f>IF(Source!BI55=3,H185, 0)</f>
        <v>0</v>
      </c>
      <c r="Z186">
        <f>IF(Source!BI55=4,H185, 0)</f>
        <v>0</v>
      </c>
    </row>
    <row r="187" spans="1:26" ht="28.5" x14ac:dyDescent="0.2">
      <c r="A187" s="73">
        <v>26</v>
      </c>
      <c r="B187" s="73" t="s">
        <v>983</v>
      </c>
      <c r="C187" s="73" t="str">
        <f>Source!G56</f>
        <v>Укладка лаг: по плитам перекрытий</v>
      </c>
      <c r="D187" s="55" t="str">
        <f>Source!H56</f>
        <v>100 м2</v>
      </c>
      <c r="E187" s="36">
        <f>Source!I56</f>
        <v>0.46100000000000002</v>
      </c>
      <c r="F187" s="56">
        <f>Source!AL56+Source!AM56+Source!AO56</f>
        <v>2069.44</v>
      </c>
      <c r="G187" s="57"/>
      <c r="H187" s="56"/>
      <c r="I187" s="57" t="str">
        <f>Source!BO56</f>
        <v/>
      </c>
      <c r="J187" s="57"/>
      <c r="K187" s="56"/>
      <c r="L187" s="58"/>
      <c r="S187">
        <f>ROUND((Source!FX56/100)*((ROUND(Source!AF56*Source!I56, 2)+ROUND(Source!AE56*Source!I56, 2))), 2)</f>
        <v>149.94999999999999</v>
      </c>
      <c r="T187">
        <f>Source!X56</f>
        <v>5047.17</v>
      </c>
      <c r="U187">
        <f>ROUND((Source!FY56/100)*((ROUND(Source!AF56*Source!I56, 2)+ROUND(Source!AE56*Source!I56, 2))), 2)</f>
        <v>82.19</v>
      </c>
      <c r="V187">
        <f>Source!Y56</f>
        <v>2766.43</v>
      </c>
    </row>
    <row r="188" spans="1:26" ht="14.25" x14ac:dyDescent="0.2">
      <c r="A188" s="73"/>
      <c r="B188" s="73"/>
      <c r="C188" s="73" t="s">
        <v>953</v>
      </c>
      <c r="D188" s="55"/>
      <c r="E188" s="36"/>
      <c r="F188" s="56">
        <f>Source!AO56</f>
        <v>274.67</v>
      </c>
      <c r="G188" s="57" t="str">
        <f>Source!DG56</f>
        <v>)*1,15</v>
      </c>
      <c r="H188" s="56">
        <f>ROUND(Source!AF56*Source!I56, 2)</f>
        <v>145.62</v>
      </c>
      <c r="I188" s="57"/>
      <c r="J188" s="57">
        <f>IF(Source!BA56&lt;&gt; 0, Source!BA56, 1)</f>
        <v>33.659999999999997</v>
      </c>
      <c r="K188" s="56">
        <f>Source!S56</f>
        <v>4901.4399999999996</v>
      </c>
      <c r="L188" s="58"/>
      <c r="R188">
        <f>H188</f>
        <v>145.62</v>
      </c>
    </row>
    <row r="189" spans="1:26" ht="14.25" x14ac:dyDescent="0.2">
      <c r="A189" s="73"/>
      <c r="B189" s="73"/>
      <c r="C189" s="73" t="s">
        <v>324</v>
      </c>
      <c r="D189" s="55"/>
      <c r="E189" s="36"/>
      <c r="F189" s="56">
        <f>Source!AM56</f>
        <v>22.71</v>
      </c>
      <c r="G189" s="57" t="str">
        <f>Source!DE56</f>
        <v>)*1,25</v>
      </c>
      <c r="H189" s="56">
        <f>ROUND(((((Source!ET56*1.25))-((Source!EU56*1.25)))+Source!AE56)*Source!I56, 2)</f>
        <v>13.09</v>
      </c>
      <c r="I189" s="57"/>
      <c r="J189" s="57">
        <f>IF(Source!BB56&lt;&gt; 0, Source!BB56, 1)</f>
        <v>12.55</v>
      </c>
      <c r="K189" s="56">
        <f>Source!Q56</f>
        <v>164.2</v>
      </c>
      <c r="L189" s="58"/>
    </row>
    <row r="190" spans="1:26" ht="14.25" x14ac:dyDescent="0.2">
      <c r="A190" s="73"/>
      <c r="B190" s="73"/>
      <c r="C190" s="73" t="s">
        <v>954</v>
      </c>
      <c r="D190" s="55"/>
      <c r="E190" s="36"/>
      <c r="F190" s="56">
        <f>Source!AN56</f>
        <v>5.45</v>
      </c>
      <c r="G190" s="57" t="str">
        <f>Source!DF56</f>
        <v>)*1,25</v>
      </c>
      <c r="H190" s="59">
        <f>ROUND(Source!AE56*Source!I56, 2)</f>
        <v>3.14</v>
      </c>
      <c r="I190" s="57"/>
      <c r="J190" s="57">
        <f>IF(Source!BS56&lt;&gt; 0, Source!BS56, 1)</f>
        <v>33.659999999999997</v>
      </c>
      <c r="K190" s="59">
        <f>Source!R56</f>
        <v>105.67</v>
      </c>
      <c r="L190" s="58"/>
      <c r="R190">
        <f>H190</f>
        <v>3.14</v>
      </c>
    </row>
    <row r="191" spans="1:26" ht="14.25" x14ac:dyDescent="0.2">
      <c r="A191" s="73"/>
      <c r="B191" s="73"/>
      <c r="C191" s="73" t="s">
        <v>968</v>
      </c>
      <c r="D191" s="55"/>
      <c r="E191" s="36"/>
      <c r="F191" s="56">
        <f>Source!AL56</f>
        <v>1772.06</v>
      </c>
      <c r="G191" s="57" t="str">
        <f>Source!DD56</f>
        <v/>
      </c>
      <c r="H191" s="56">
        <f>ROUND(Source!AC56*Source!I56, 2)</f>
        <v>816.92</v>
      </c>
      <c r="I191" s="57"/>
      <c r="J191" s="57">
        <f>IF(Source!BC56&lt;&gt; 0, Source!BC56, 1)</f>
        <v>8.98</v>
      </c>
      <c r="K191" s="56">
        <f>Source!P56</f>
        <v>7335.94</v>
      </c>
      <c r="L191" s="58"/>
    </row>
    <row r="192" spans="1:26" ht="14.25" x14ac:dyDescent="0.2">
      <c r="A192" s="73"/>
      <c r="B192" s="73"/>
      <c r="C192" s="73" t="s">
        <v>955</v>
      </c>
      <c r="D192" s="55" t="s">
        <v>956</v>
      </c>
      <c r="E192" s="36">
        <f>Source!BZ56</f>
        <v>112</v>
      </c>
      <c r="F192" s="46" t="str">
        <f>CONCATENATE(" )", Source!DL56, Source!FT56, "=", Source!FX56)</f>
        <v xml:space="preserve"> ))*0,9=100.8</v>
      </c>
      <c r="G192" s="15"/>
      <c r="H192" s="56">
        <f>SUM(S187:S196)</f>
        <v>149.94999999999999</v>
      </c>
      <c r="I192" s="60"/>
      <c r="J192" s="53">
        <f>Source!AT56</f>
        <v>100.8</v>
      </c>
      <c r="K192" s="56">
        <f>SUM(T187:T196)</f>
        <v>5047.17</v>
      </c>
      <c r="L192" s="58"/>
    </row>
    <row r="193" spans="1:26" ht="14.25" x14ac:dyDescent="0.2">
      <c r="A193" s="73"/>
      <c r="B193" s="73"/>
      <c r="C193" s="73" t="s">
        <v>957</v>
      </c>
      <c r="D193" s="55" t="s">
        <v>956</v>
      </c>
      <c r="E193" s="36">
        <f>Source!CA56</f>
        <v>65</v>
      </c>
      <c r="F193" s="46" t="str">
        <f>CONCATENATE(" )", Source!DM56, Source!FU56, "=", Source!FY56)</f>
        <v xml:space="preserve"> ))*0,85=55.25</v>
      </c>
      <c r="G193" s="15"/>
      <c r="H193" s="56">
        <f>SUM(U187:U196)</f>
        <v>82.19</v>
      </c>
      <c r="I193" s="60"/>
      <c r="J193" s="53">
        <f>Source!AU56</f>
        <v>55.25</v>
      </c>
      <c r="K193" s="56">
        <f>SUM(V187:V196)</f>
        <v>2766.43</v>
      </c>
      <c r="L193" s="58"/>
    </row>
    <row r="194" spans="1:26" ht="14.25" x14ac:dyDescent="0.2">
      <c r="A194" s="73"/>
      <c r="B194" s="73"/>
      <c r="C194" s="73" t="s">
        <v>958</v>
      </c>
      <c r="D194" s="55" t="s">
        <v>959</v>
      </c>
      <c r="E194" s="36">
        <f>Source!AQ56</f>
        <v>32.200000000000003</v>
      </c>
      <c r="F194" s="56"/>
      <c r="G194" s="57" t="str">
        <f>Source!DI56</f>
        <v>)*1,15</v>
      </c>
      <c r="H194" s="56"/>
      <c r="I194" s="57"/>
      <c r="J194" s="57"/>
      <c r="K194" s="56"/>
      <c r="L194" s="69">
        <f>Source!U56</f>
        <v>17.070830000000001</v>
      </c>
    </row>
    <row r="195" spans="1:26" ht="42.75" x14ac:dyDescent="0.2">
      <c r="A195" s="73">
        <v>26.1</v>
      </c>
      <c r="B195" s="73" t="s">
        <v>984</v>
      </c>
      <c r="C195" s="73" t="str">
        <f>Source!G57</f>
        <v>Лаги для устройств полов антисептированные тип II, сечение 100-150x40-60 мм</v>
      </c>
      <c r="D195" s="55" t="str">
        <f>Source!H57</f>
        <v>м3</v>
      </c>
      <c r="E195" s="36">
        <f>Source!I57</f>
        <v>-0.37802000000000002</v>
      </c>
      <c r="F195" s="56">
        <f>Source!AL57+Source!AM57+Source!AO57</f>
        <v>1970</v>
      </c>
      <c r="G195" s="70" t="s">
        <v>3</v>
      </c>
      <c r="H195" s="56">
        <f>ROUND(Source!AC57*Source!I57, 2)+ROUND((((Source!ET57)-(Source!EU57))+Source!AE57)*Source!I57, 2)+ROUND(Source!AF57*Source!I57, 2)</f>
        <v>-744.7</v>
      </c>
      <c r="I195" s="57"/>
      <c r="J195" s="57">
        <f>IF(Source!BC57&lt;&gt; 0, Source!BC57, 1)</f>
        <v>8.98</v>
      </c>
      <c r="K195" s="56">
        <f>Source!O57</f>
        <v>-6687.4</v>
      </c>
      <c r="L195" s="58"/>
      <c r="S195">
        <f>ROUND((Source!FX57/100)*((ROUND(Source!AF57*Source!I57, 2)+ROUND(Source!AE57*Source!I57, 2))), 2)</f>
        <v>0</v>
      </c>
      <c r="T195">
        <f>Source!X57</f>
        <v>0</v>
      </c>
      <c r="U195">
        <f>ROUND((Source!FY57/100)*((ROUND(Source!AF57*Source!I57, 2)+ROUND(Source!AE57*Source!I57, 2))), 2)</f>
        <v>0</v>
      </c>
      <c r="V195">
        <f>Source!Y57</f>
        <v>0</v>
      </c>
      <c r="W195">
        <f>IF(Source!BI57&lt;=1,H195, 0)</f>
        <v>-744.7</v>
      </c>
      <c r="X195">
        <f>IF(Source!BI57=2,H195, 0)</f>
        <v>0</v>
      </c>
      <c r="Y195">
        <f>IF(Source!BI57=3,H195, 0)</f>
        <v>0</v>
      </c>
      <c r="Z195">
        <f>IF(Source!BI57=4,H195, 0)</f>
        <v>0</v>
      </c>
    </row>
    <row r="196" spans="1:26" ht="42.75" x14ac:dyDescent="0.2">
      <c r="A196" s="74">
        <v>26.2</v>
      </c>
      <c r="B196" s="74" t="s">
        <v>985</v>
      </c>
      <c r="C196" s="74" t="str">
        <f>Source!G58</f>
        <v>Рубероид кровельный РКК-350</v>
      </c>
      <c r="D196" s="61" t="str">
        <f>Source!H58</f>
        <v>м2</v>
      </c>
      <c r="E196" s="62">
        <f>Source!I58</f>
        <v>-9.6809999999999992</v>
      </c>
      <c r="F196" s="63">
        <f>Source!AL58+Source!AM58+Source!AO58</f>
        <v>7.46</v>
      </c>
      <c r="G196" s="71" t="s">
        <v>3</v>
      </c>
      <c r="H196" s="63">
        <f>ROUND(Source!AC58*Source!I58, 2)+ROUND((((Source!ET58)-(Source!EU58))+Source!AE58)*Source!I58, 2)+ROUND(Source!AF58*Source!I58, 2)</f>
        <v>-72.22</v>
      </c>
      <c r="I196" s="64"/>
      <c r="J196" s="64">
        <f>IF(Source!BC58&lt;&gt; 0, Source!BC58, 1)</f>
        <v>8.98</v>
      </c>
      <c r="K196" s="63">
        <f>Source!O58</f>
        <v>-648.54</v>
      </c>
      <c r="L196" s="68"/>
      <c r="S196">
        <f>ROUND((Source!FX58/100)*((ROUND(Source!AF58*Source!I58, 2)+ROUND(Source!AE58*Source!I58, 2))), 2)</f>
        <v>0</v>
      </c>
      <c r="T196">
        <f>Source!X58</f>
        <v>0</v>
      </c>
      <c r="U196">
        <f>ROUND((Source!FY58/100)*((ROUND(Source!AF58*Source!I58, 2)+ROUND(Source!AE58*Source!I58, 2))), 2)</f>
        <v>0</v>
      </c>
      <c r="V196">
        <f>Source!Y58</f>
        <v>0</v>
      </c>
      <c r="W196">
        <f>IF(Source!BI58&lt;=1,H196, 0)</f>
        <v>-72.22</v>
      </c>
      <c r="X196">
        <f>IF(Source!BI58=2,H196, 0)</f>
        <v>0</v>
      </c>
      <c r="Y196">
        <f>IF(Source!BI58=3,H196, 0)</f>
        <v>0</v>
      </c>
      <c r="Z196">
        <f>IF(Source!BI58=4,H196, 0)</f>
        <v>0</v>
      </c>
    </row>
    <row r="197" spans="1:26" ht="15" x14ac:dyDescent="0.25">
      <c r="G197" s="66">
        <f>H188+H189+H191+H192+H193+SUM(H195:H196)</f>
        <v>390.84999999999991</v>
      </c>
      <c r="H197" s="66"/>
      <c r="J197" s="66">
        <f>K188+K189+K191+K192+K193+SUM(K195:K196)</f>
        <v>12879.240000000002</v>
      </c>
      <c r="K197" s="66"/>
      <c r="L197" s="67">
        <f>Source!U56</f>
        <v>17.070830000000001</v>
      </c>
      <c r="O197" s="42">
        <f>G197</f>
        <v>390.84999999999991</v>
      </c>
      <c r="P197" s="42">
        <f>J197</f>
        <v>12879.240000000002</v>
      </c>
      <c r="Q197" s="42">
        <f>L197</f>
        <v>17.070830000000001</v>
      </c>
      <c r="W197">
        <f>IF(Source!BI56&lt;=1,H188+H189+H191+H192+H193, 0)</f>
        <v>1207.77</v>
      </c>
      <c r="X197">
        <f>IF(Source!BI56=2,H188+H189+H191+H192+H193, 0)</f>
        <v>0</v>
      </c>
      <c r="Y197">
        <f>IF(Source!BI56=3,H188+H189+H191+H192+H193, 0)</f>
        <v>0</v>
      </c>
      <c r="Z197">
        <f>IF(Source!BI56=4,H188+H189+H191+H192+H193, 0)</f>
        <v>0</v>
      </c>
    </row>
    <row r="198" spans="1:26" ht="54" x14ac:dyDescent="0.2">
      <c r="A198" s="74">
        <v>27</v>
      </c>
      <c r="B198" s="74" t="s">
        <v>106</v>
      </c>
      <c r="C198" s="74" t="s">
        <v>986</v>
      </c>
      <c r="D198" s="61" t="str">
        <f>Source!H59</f>
        <v>м</v>
      </c>
      <c r="E198" s="62">
        <f>Source!I59</f>
        <v>145.44</v>
      </c>
      <c r="F198" s="63">
        <f>Source!AL59</f>
        <v>33.549999999999997</v>
      </c>
      <c r="G198" s="64" t="str">
        <f>Source!DD59</f>
        <v/>
      </c>
      <c r="H198" s="63">
        <f>ROUND(Source!AC59*Source!I59, 2)</f>
        <v>4879.51</v>
      </c>
      <c r="I198" s="64" t="str">
        <f>Source!BO59</f>
        <v/>
      </c>
      <c r="J198" s="64">
        <f>IF(Source!BC59&lt;&gt; 0, Source!BC59, 1)</f>
        <v>8.98</v>
      </c>
      <c r="K198" s="63">
        <f>Source!P59</f>
        <v>43818.02</v>
      </c>
      <c r="L198" s="68"/>
      <c r="S198">
        <f>ROUND((Source!FX59/100)*((ROUND(Source!AF59*Source!I59, 2)+ROUND(Source!AE59*Source!I59, 2))), 2)</f>
        <v>0</v>
      </c>
      <c r="T198">
        <f>Source!X59</f>
        <v>0</v>
      </c>
      <c r="U198">
        <f>ROUND((Source!FY59/100)*((ROUND(Source!AF59*Source!I59, 2)+ROUND(Source!AE59*Source!I59, 2))), 2)</f>
        <v>0</v>
      </c>
      <c r="V198">
        <f>Source!Y59</f>
        <v>0</v>
      </c>
    </row>
    <row r="199" spans="1:26" ht="15" x14ac:dyDescent="0.25">
      <c r="G199" s="66">
        <f>H198</f>
        <v>4879.51</v>
      </c>
      <c r="H199" s="66"/>
      <c r="J199" s="66">
        <f>K198</f>
        <v>43818.02</v>
      </c>
      <c r="K199" s="66"/>
      <c r="L199" s="67">
        <f>Source!U59</f>
        <v>0</v>
      </c>
      <c r="O199" s="42">
        <f>G199</f>
        <v>4879.51</v>
      </c>
      <c r="P199" s="42">
        <f>J199</f>
        <v>43818.02</v>
      </c>
      <c r="Q199" s="42">
        <f>L199</f>
        <v>0</v>
      </c>
      <c r="W199">
        <f>IF(Source!BI59&lt;=1,H198, 0)</f>
        <v>4879.51</v>
      </c>
      <c r="X199">
        <f>IF(Source!BI59=2,H198, 0)</f>
        <v>0</v>
      </c>
      <c r="Y199">
        <f>IF(Source!BI59=3,H198, 0)</f>
        <v>0</v>
      </c>
      <c r="Z199">
        <f>IF(Source!BI59=4,H198, 0)</f>
        <v>0</v>
      </c>
    </row>
    <row r="200" spans="1:26" ht="42.75" x14ac:dyDescent="0.2">
      <c r="A200" s="73">
        <v>28</v>
      </c>
      <c r="B200" s="73" t="s">
        <v>987</v>
      </c>
      <c r="C200" s="73" t="str">
        <f>Source!G60</f>
        <v>Устройство оснований полов из фанеры в один слой площадью: свыше 20 м2</v>
      </c>
      <c r="D200" s="55" t="str">
        <f>Source!H60</f>
        <v>100 м2</v>
      </c>
      <c r="E200" s="36">
        <f>Source!I60</f>
        <v>0.46100000000000002</v>
      </c>
      <c r="F200" s="56">
        <f>Source!AL60+Source!AM60+Source!AO60</f>
        <v>6276.0000000000009</v>
      </c>
      <c r="G200" s="57"/>
      <c r="H200" s="56"/>
      <c r="I200" s="57" t="str">
        <f>Source!BO60</f>
        <v/>
      </c>
      <c r="J200" s="57"/>
      <c r="K200" s="56"/>
      <c r="L200" s="58"/>
      <c r="S200">
        <f>ROUND((Source!FX60/100)*((ROUND(Source!AF60*Source!I60, 2)+ROUND(Source!AE60*Source!I60, 2))), 2)</f>
        <v>181.33</v>
      </c>
      <c r="T200">
        <f>Source!X60</f>
        <v>6103.43</v>
      </c>
      <c r="U200">
        <f>ROUND((Source!FY60/100)*((ROUND(Source!AF60*Source!I60, 2)+ROUND(Source!AE60*Source!I60, 2))), 2)</f>
        <v>99.39</v>
      </c>
      <c r="V200">
        <f>Source!Y60</f>
        <v>3345.38</v>
      </c>
    </row>
    <row r="201" spans="1:26" ht="14.25" x14ac:dyDescent="0.2">
      <c r="A201" s="73"/>
      <c r="B201" s="73"/>
      <c r="C201" s="73" t="s">
        <v>953</v>
      </c>
      <c r="D201" s="55"/>
      <c r="E201" s="36"/>
      <c r="F201" s="56">
        <f>Source!AO60</f>
        <v>259.72000000000003</v>
      </c>
      <c r="G201" s="57" t="str">
        <f>Source!DG60</f>
        <v>)*1,15</v>
      </c>
      <c r="H201" s="56">
        <f>ROUND(Source!AF60*Source!I60, 2)</f>
        <v>137.69</v>
      </c>
      <c r="I201" s="57"/>
      <c r="J201" s="57">
        <f>IF(Source!BA60&lt;&gt; 0, Source!BA60, 1)</f>
        <v>33.659999999999997</v>
      </c>
      <c r="K201" s="56">
        <f>Source!S60</f>
        <v>4634.7</v>
      </c>
      <c r="L201" s="58"/>
      <c r="R201">
        <f>H201</f>
        <v>137.69</v>
      </c>
    </row>
    <row r="202" spans="1:26" ht="14.25" x14ac:dyDescent="0.2">
      <c r="A202" s="73"/>
      <c r="B202" s="73"/>
      <c r="C202" s="73" t="s">
        <v>324</v>
      </c>
      <c r="D202" s="55"/>
      <c r="E202" s="36"/>
      <c r="F202" s="56">
        <f>Source!AM60</f>
        <v>630.05999999999995</v>
      </c>
      <c r="G202" s="57" t="str">
        <f>Source!DE60</f>
        <v>)*1,25</v>
      </c>
      <c r="H202" s="56">
        <f>ROUND(((((Source!ET60*1.25))-((Source!EU60*1.25)))+Source!AE60)*Source!I60, 2)</f>
        <v>363.07</v>
      </c>
      <c r="I202" s="57"/>
      <c r="J202" s="57">
        <f>IF(Source!BB60&lt;&gt; 0, Source!BB60, 1)</f>
        <v>12.55</v>
      </c>
      <c r="K202" s="56">
        <f>Source!Q60</f>
        <v>4556.63</v>
      </c>
      <c r="L202" s="58"/>
    </row>
    <row r="203" spans="1:26" ht="14.25" x14ac:dyDescent="0.2">
      <c r="A203" s="73"/>
      <c r="B203" s="73"/>
      <c r="C203" s="73" t="s">
        <v>954</v>
      </c>
      <c r="D203" s="55"/>
      <c r="E203" s="36"/>
      <c r="F203" s="56">
        <f>Source!AN60</f>
        <v>73.22</v>
      </c>
      <c r="G203" s="57" t="str">
        <f>Source!DF60</f>
        <v>)*1,25</v>
      </c>
      <c r="H203" s="59">
        <f>ROUND(Source!AE60*Source!I60, 2)</f>
        <v>42.2</v>
      </c>
      <c r="I203" s="57"/>
      <c r="J203" s="57">
        <f>IF(Source!BS60&lt;&gt; 0, Source!BS60, 1)</f>
        <v>33.659999999999997</v>
      </c>
      <c r="K203" s="59">
        <f>Source!R60</f>
        <v>1420.29</v>
      </c>
      <c r="L203" s="58"/>
      <c r="R203">
        <f>H203</f>
        <v>42.2</v>
      </c>
    </row>
    <row r="204" spans="1:26" ht="14.25" x14ac:dyDescent="0.2">
      <c r="A204" s="73"/>
      <c r="B204" s="73"/>
      <c r="C204" s="73" t="s">
        <v>968</v>
      </c>
      <c r="D204" s="55"/>
      <c r="E204" s="36"/>
      <c r="F204" s="56">
        <f>Source!AL60</f>
        <v>5386.22</v>
      </c>
      <c r="G204" s="57" t="str">
        <f>Source!DD60</f>
        <v/>
      </c>
      <c r="H204" s="56">
        <f>ROUND(Source!AC60*Source!I60, 2)</f>
        <v>2483.0500000000002</v>
      </c>
      <c r="I204" s="57"/>
      <c r="J204" s="57">
        <f>IF(Source!BC60&lt;&gt; 0, Source!BC60, 1)</f>
        <v>8.98</v>
      </c>
      <c r="K204" s="56">
        <f>Source!P60</f>
        <v>22297.77</v>
      </c>
      <c r="L204" s="58"/>
    </row>
    <row r="205" spans="1:26" ht="14.25" x14ac:dyDescent="0.2">
      <c r="A205" s="73"/>
      <c r="B205" s="73"/>
      <c r="C205" s="73" t="s">
        <v>955</v>
      </c>
      <c r="D205" s="55" t="s">
        <v>956</v>
      </c>
      <c r="E205" s="36">
        <f>Source!BZ60</f>
        <v>112</v>
      </c>
      <c r="F205" s="46" t="str">
        <f>CONCATENATE(" )", Source!DL60, Source!FT60, "=", Source!FX60)</f>
        <v xml:space="preserve"> ))*0,9=100.8</v>
      </c>
      <c r="G205" s="15"/>
      <c r="H205" s="56">
        <f>SUM(S200:S208)</f>
        <v>181.33</v>
      </c>
      <c r="I205" s="60"/>
      <c r="J205" s="53">
        <f>Source!AT60</f>
        <v>100.8</v>
      </c>
      <c r="K205" s="56">
        <f>SUM(T200:T208)</f>
        <v>6103.43</v>
      </c>
      <c r="L205" s="58"/>
    </row>
    <row r="206" spans="1:26" ht="14.25" x14ac:dyDescent="0.2">
      <c r="A206" s="73"/>
      <c r="B206" s="73"/>
      <c r="C206" s="73" t="s">
        <v>957</v>
      </c>
      <c r="D206" s="55" t="s">
        <v>956</v>
      </c>
      <c r="E206" s="36">
        <f>Source!CA60</f>
        <v>65</v>
      </c>
      <c r="F206" s="46" t="str">
        <f>CONCATENATE(" )", Source!DM60, Source!FU60, "=", Source!FY60)</f>
        <v xml:space="preserve"> ))*0,85=55.25</v>
      </c>
      <c r="G206" s="15"/>
      <c r="H206" s="56">
        <f>SUM(U200:U208)</f>
        <v>99.39</v>
      </c>
      <c r="I206" s="60"/>
      <c r="J206" s="53">
        <f>Source!AU60</f>
        <v>55.25</v>
      </c>
      <c r="K206" s="56">
        <f>SUM(V200:V208)</f>
        <v>3345.38</v>
      </c>
      <c r="L206" s="58"/>
    </row>
    <row r="207" spans="1:26" ht="14.25" x14ac:dyDescent="0.2">
      <c r="A207" s="73"/>
      <c r="B207" s="73"/>
      <c r="C207" s="73" t="s">
        <v>958</v>
      </c>
      <c r="D207" s="55" t="s">
        <v>959</v>
      </c>
      <c r="E207" s="36">
        <f>Source!AQ60</f>
        <v>31.79</v>
      </c>
      <c r="F207" s="56"/>
      <c r="G207" s="57" t="str">
        <f>Source!DI60</f>
        <v>)*1,15</v>
      </c>
      <c r="H207" s="56"/>
      <c r="I207" s="57"/>
      <c r="J207" s="57"/>
      <c r="K207" s="56"/>
      <c r="L207" s="69">
        <f>Source!U60</f>
        <v>16.853468499999998</v>
      </c>
    </row>
    <row r="208" spans="1:26" ht="42.75" x14ac:dyDescent="0.2">
      <c r="A208" s="74">
        <v>28.1</v>
      </c>
      <c r="B208" s="74" t="s">
        <v>988</v>
      </c>
      <c r="C208" s="74" t="str">
        <f>Source!G61</f>
        <v>Фанера общего назначения из шпона лиственных пород водостойкая, ФК, сорт II/IV, толщина 12 мм</v>
      </c>
      <c r="D208" s="61" t="str">
        <f>Source!H61</f>
        <v>м3</v>
      </c>
      <c r="E208" s="62">
        <f>Source!I61</f>
        <v>-0.57164000000000004</v>
      </c>
      <c r="F208" s="63">
        <f>Source!AL61+Source!AM61+Source!AO61</f>
        <v>4319.09</v>
      </c>
      <c r="G208" s="71" t="s">
        <v>3</v>
      </c>
      <c r="H208" s="63">
        <f>ROUND(Source!AC61*Source!I61, 2)+ROUND((((Source!ET61)-(Source!EU61))+Source!AE61)*Source!I61, 2)+ROUND(Source!AF61*Source!I61, 2)</f>
        <v>-2468.96</v>
      </c>
      <c r="I208" s="64"/>
      <c r="J208" s="64">
        <f>IF(Source!BC61&lt;&gt; 0, Source!BC61, 1)</f>
        <v>8.98</v>
      </c>
      <c r="K208" s="63">
        <f>Source!O61</f>
        <v>-22171.3</v>
      </c>
      <c r="L208" s="68"/>
      <c r="S208">
        <f>ROUND((Source!FX61/100)*((ROUND(Source!AF61*Source!I61, 2)+ROUND(Source!AE61*Source!I61, 2))), 2)</f>
        <v>0</v>
      </c>
      <c r="T208">
        <f>Source!X61</f>
        <v>0</v>
      </c>
      <c r="U208">
        <f>ROUND((Source!FY61/100)*((ROUND(Source!AF61*Source!I61, 2)+ROUND(Source!AE61*Source!I61, 2))), 2)</f>
        <v>0</v>
      </c>
      <c r="V208">
        <f>Source!Y61</f>
        <v>0</v>
      </c>
      <c r="W208">
        <f>IF(Source!BI61&lt;=1,H208, 0)</f>
        <v>-2468.96</v>
      </c>
      <c r="X208">
        <f>IF(Source!BI61=2,H208, 0)</f>
        <v>0</v>
      </c>
      <c r="Y208">
        <f>IF(Source!BI61=3,H208, 0)</f>
        <v>0</v>
      </c>
      <c r="Z208">
        <f>IF(Source!BI61=4,H208, 0)</f>
        <v>0</v>
      </c>
    </row>
    <row r="209" spans="1:26" ht="15" x14ac:dyDescent="0.25">
      <c r="G209" s="66">
        <f>H201+H202+H204+H205+H206+SUM(H208:H208)</f>
        <v>795.57000000000016</v>
      </c>
      <c r="H209" s="66"/>
      <c r="J209" s="66">
        <f>K201+K202+K204+K205+K206+SUM(K208:K208)</f>
        <v>18766.609999999997</v>
      </c>
      <c r="K209" s="66"/>
      <c r="L209" s="67">
        <f>Source!U60</f>
        <v>16.853468499999998</v>
      </c>
      <c r="O209" s="42">
        <f>G209</f>
        <v>795.57000000000016</v>
      </c>
      <c r="P209" s="42">
        <f>J209</f>
        <v>18766.609999999997</v>
      </c>
      <c r="Q209" s="42">
        <f>L209</f>
        <v>16.853468499999998</v>
      </c>
      <c r="W209">
        <f>IF(Source!BI60&lt;=1,H201+H202+H204+H205+H206, 0)</f>
        <v>3264.53</v>
      </c>
      <c r="X209">
        <f>IF(Source!BI60=2,H201+H202+H204+H205+H206, 0)</f>
        <v>0</v>
      </c>
      <c r="Y209">
        <f>IF(Source!BI60=3,H201+H202+H204+H205+H206, 0)</f>
        <v>0</v>
      </c>
      <c r="Z209">
        <f>IF(Source!BI60=4,H201+H202+H204+H205+H206, 0)</f>
        <v>0</v>
      </c>
    </row>
    <row r="210" spans="1:26" ht="54" x14ac:dyDescent="0.2">
      <c r="A210" s="74">
        <v>29</v>
      </c>
      <c r="B210" s="74" t="s">
        <v>106</v>
      </c>
      <c r="C210" s="74" t="s">
        <v>989</v>
      </c>
      <c r="D210" s="61" t="str">
        <f>Source!H62</f>
        <v>м2</v>
      </c>
      <c r="E210" s="62">
        <f>Source!I62</f>
        <v>47.6</v>
      </c>
      <c r="F210" s="63">
        <f>Source!AL62</f>
        <v>65.570000000000007</v>
      </c>
      <c r="G210" s="64" t="str">
        <f>Source!DD62</f>
        <v/>
      </c>
      <c r="H210" s="63">
        <f>ROUND(Source!AC62*Source!I62, 2)</f>
        <v>3121.13</v>
      </c>
      <c r="I210" s="64" t="str">
        <f>Source!BO62</f>
        <v/>
      </c>
      <c r="J210" s="64">
        <f>IF(Source!BC62&lt;&gt; 0, Source!BC62, 1)</f>
        <v>8.98</v>
      </c>
      <c r="K210" s="63">
        <f>Source!P62</f>
        <v>28027.77</v>
      </c>
      <c r="L210" s="68"/>
      <c r="S210">
        <f>ROUND((Source!FX62/100)*((ROUND(Source!AF62*Source!I62, 2)+ROUND(Source!AE62*Source!I62, 2))), 2)</f>
        <v>0</v>
      </c>
      <c r="T210">
        <f>Source!X62</f>
        <v>0</v>
      </c>
      <c r="U210">
        <f>ROUND((Source!FY62/100)*((ROUND(Source!AF62*Source!I62, 2)+ROUND(Source!AE62*Source!I62, 2))), 2)</f>
        <v>0</v>
      </c>
      <c r="V210">
        <f>Source!Y62</f>
        <v>0</v>
      </c>
    </row>
    <row r="211" spans="1:26" ht="15" x14ac:dyDescent="0.25">
      <c r="G211" s="66">
        <f>H210</f>
        <v>3121.13</v>
      </c>
      <c r="H211" s="66"/>
      <c r="J211" s="66">
        <f>K210</f>
        <v>28027.77</v>
      </c>
      <c r="K211" s="66"/>
      <c r="L211" s="67">
        <f>Source!U62</f>
        <v>0</v>
      </c>
      <c r="O211" s="42">
        <f>G211</f>
        <v>3121.13</v>
      </c>
      <c r="P211" s="42">
        <f>J211</f>
        <v>28027.77</v>
      </c>
      <c r="Q211" s="42">
        <f>L211</f>
        <v>0</v>
      </c>
      <c r="W211">
        <f>IF(Source!BI62&lt;=1,H210, 0)</f>
        <v>3121.13</v>
      </c>
      <c r="X211">
        <f>IF(Source!BI62=2,H210, 0)</f>
        <v>0</v>
      </c>
      <c r="Y211">
        <f>IF(Source!BI62=3,H210, 0)</f>
        <v>0</v>
      </c>
      <c r="Z211">
        <f>IF(Source!BI62=4,H210, 0)</f>
        <v>0</v>
      </c>
    </row>
    <row r="212" spans="1:26" ht="42.75" x14ac:dyDescent="0.2">
      <c r="A212" s="73">
        <v>30</v>
      </c>
      <c r="B212" s="73" t="s">
        <v>990</v>
      </c>
      <c r="C212" s="73" t="str">
        <f>Source!G63</f>
        <v>Устройство покрытий: из линолеума насухо со свариванием полотнищ в стыках</v>
      </c>
      <c r="D212" s="55" t="str">
        <f>Source!H63</f>
        <v>100 м2</v>
      </c>
      <c r="E212" s="36">
        <f>Source!I63</f>
        <v>0.46100000000000002</v>
      </c>
      <c r="F212" s="56">
        <f>Source!AL63+Source!AM63+Source!AO63</f>
        <v>371.84</v>
      </c>
      <c r="G212" s="57"/>
      <c r="H212" s="56"/>
      <c r="I212" s="57" t="str">
        <f>Source!BO63</f>
        <v/>
      </c>
      <c r="J212" s="57"/>
      <c r="K212" s="56"/>
      <c r="L212" s="58"/>
      <c r="S212">
        <f>ROUND((Source!FX63/100)*((ROUND(Source!AF63*Source!I63, 2)+ROUND(Source!AE63*Source!I63, 2))), 2)</f>
        <v>145.38</v>
      </c>
      <c r="T212">
        <f>Source!X63</f>
        <v>4893.7299999999996</v>
      </c>
      <c r="U212">
        <f>ROUND((Source!FY63/100)*((ROUND(Source!AF63*Source!I63, 2)+ROUND(Source!AE63*Source!I63, 2))), 2)</f>
        <v>79.69</v>
      </c>
      <c r="V212">
        <f>Source!Y63</f>
        <v>2682.33</v>
      </c>
    </row>
    <row r="213" spans="1:26" ht="14.25" x14ac:dyDescent="0.2">
      <c r="A213" s="73"/>
      <c r="B213" s="73"/>
      <c r="C213" s="73" t="s">
        <v>953</v>
      </c>
      <c r="D213" s="55"/>
      <c r="E213" s="36"/>
      <c r="F213" s="56">
        <f>Source!AO63</f>
        <v>261.02</v>
      </c>
      <c r="G213" s="57" t="str">
        <f>Source!DG63</f>
        <v>)*1,15</v>
      </c>
      <c r="H213" s="56">
        <f>ROUND(Source!AF63*Source!I63, 2)</f>
        <v>138.38</v>
      </c>
      <c r="I213" s="57"/>
      <c r="J213" s="57">
        <f>IF(Source!BA63&lt;&gt; 0, Source!BA63, 1)</f>
        <v>33.659999999999997</v>
      </c>
      <c r="K213" s="56">
        <f>Source!S63</f>
        <v>4657.82</v>
      </c>
      <c r="L213" s="58"/>
      <c r="R213">
        <f>H213</f>
        <v>138.38</v>
      </c>
    </row>
    <row r="214" spans="1:26" ht="14.25" x14ac:dyDescent="0.2">
      <c r="A214" s="73"/>
      <c r="B214" s="73"/>
      <c r="C214" s="73" t="s">
        <v>324</v>
      </c>
      <c r="D214" s="55"/>
      <c r="E214" s="36"/>
      <c r="F214" s="56">
        <f>Source!AM63</f>
        <v>42.17</v>
      </c>
      <c r="G214" s="57" t="str">
        <f>Source!DE63</f>
        <v>)*1,25</v>
      </c>
      <c r="H214" s="56">
        <f>ROUND(((((Source!ET63*1.25))-((Source!EU63*1.25)))+Source!AE63)*Source!I63, 2)</f>
        <v>24.3</v>
      </c>
      <c r="I214" s="57"/>
      <c r="J214" s="57">
        <f>IF(Source!BB63&lt;&gt; 0, Source!BB63, 1)</f>
        <v>12.55</v>
      </c>
      <c r="K214" s="56">
        <f>Source!Q63</f>
        <v>304.97000000000003</v>
      </c>
      <c r="L214" s="58"/>
    </row>
    <row r="215" spans="1:26" ht="14.25" x14ac:dyDescent="0.2">
      <c r="A215" s="73"/>
      <c r="B215" s="73"/>
      <c r="C215" s="73" t="s">
        <v>954</v>
      </c>
      <c r="D215" s="55"/>
      <c r="E215" s="36"/>
      <c r="F215" s="56">
        <f>Source!AN63</f>
        <v>10.16</v>
      </c>
      <c r="G215" s="57" t="str">
        <f>Source!DF63</f>
        <v>)*1,25</v>
      </c>
      <c r="H215" s="59">
        <f>ROUND(Source!AE63*Source!I63, 2)</f>
        <v>5.85</v>
      </c>
      <c r="I215" s="57"/>
      <c r="J215" s="57">
        <f>IF(Source!BS63&lt;&gt; 0, Source!BS63, 1)</f>
        <v>33.659999999999997</v>
      </c>
      <c r="K215" s="59">
        <f>Source!R63</f>
        <v>197.07</v>
      </c>
      <c r="L215" s="58"/>
      <c r="R215">
        <f>H215</f>
        <v>5.85</v>
      </c>
    </row>
    <row r="216" spans="1:26" ht="14.25" x14ac:dyDescent="0.2">
      <c r="A216" s="73"/>
      <c r="B216" s="73"/>
      <c r="C216" s="73" t="s">
        <v>968</v>
      </c>
      <c r="D216" s="55"/>
      <c r="E216" s="36"/>
      <c r="F216" s="56">
        <f>Source!AL63</f>
        <v>68.650000000000006</v>
      </c>
      <c r="G216" s="57" t="str">
        <f>Source!DD63</f>
        <v/>
      </c>
      <c r="H216" s="56">
        <f>ROUND(Source!AC63*Source!I63, 2)</f>
        <v>31.65</v>
      </c>
      <c r="I216" s="57"/>
      <c r="J216" s="57">
        <f>IF(Source!BC63&lt;&gt; 0, Source!BC63, 1)</f>
        <v>8.98</v>
      </c>
      <c r="K216" s="56">
        <f>Source!P63</f>
        <v>284.2</v>
      </c>
      <c r="L216" s="58"/>
    </row>
    <row r="217" spans="1:26" ht="14.25" x14ac:dyDescent="0.2">
      <c r="A217" s="73"/>
      <c r="B217" s="73"/>
      <c r="C217" s="73" t="s">
        <v>955</v>
      </c>
      <c r="D217" s="55" t="s">
        <v>956</v>
      </c>
      <c r="E217" s="36">
        <f>Source!BZ63</f>
        <v>112</v>
      </c>
      <c r="F217" s="46" t="str">
        <f>CONCATENATE(" )", Source!DL63, Source!FT63, "=", Source!FX63)</f>
        <v xml:space="preserve"> ))*0,9=100.8</v>
      </c>
      <c r="G217" s="15"/>
      <c r="H217" s="56">
        <f>SUM(S212:S219)</f>
        <v>145.38</v>
      </c>
      <c r="I217" s="60"/>
      <c r="J217" s="53">
        <f>Source!AT63</f>
        <v>100.8</v>
      </c>
      <c r="K217" s="56">
        <f>SUM(T212:T219)</f>
        <v>4893.7299999999996</v>
      </c>
      <c r="L217" s="58"/>
    </row>
    <row r="218" spans="1:26" ht="14.25" x14ac:dyDescent="0.2">
      <c r="A218" s="73"/>
      <c r="B218" s="73"/>
      <c r="C218" s="73" t="s">
        <v>957</v>
      </c>
      <c r="D218" s="55" t="s">
        <v>956</v>
      </c>
      <c r="E218" s="36">
        <f>Source!CA63</f>
        <v>65</v>
      </c>
      <c r="F218" s="46" t="str">
        <f>CONCATENATE(" )", Source!DM63, Source!FU63, "=", Source!FY63)</f>
        <v xml:space="preserve"> ))*0,85=55.25</v>
      </c>
      <c r="G218" s="15"/>
      <c r="H218" s="56">
        <f>SUM(U212:U219)</f>
        <v>79.69</v>
      </c>
      <c r="I218" s="60"/>
      <c r="J218" s="53">
        <f>Source!AU63</f>
        <v>55.25</v>
      </c>
      <c r="K218" s="56">
        <f>SUM(V212:V219)</f>
        <v>2682.33</v>
      </c>
      <c r="L218" s="58"/>
    </row>
    <row r="219" spans="1:26" ht="14.25" x14ac:dyDescent="0.2">
      <c r="A219" s="74"/>
      <c r="B219" s="74"/>
      <c r="C219" s="74" t="s">
        <v>958</v>
      </c>
      <c r="D219" s="61" t="s">
        <v>959</v>
      </c>
      <c r="E219" s="62">
        <f>Source!AQ63</f>
        <v>31.41</v>
      </c>
      <c r="F219" s="63"/>
      <c r="G219" s="64" t="str">
        <f>Source!DI63</f>
        <v>)*1,15</v>
      </c>
      <c r="H219" s="63"/>
      <c r="I219" s="64"/>
      <c r="J219" s="64"/>
      <c r="K219" s="63"/>
      <c r="L219" s="65">
        <f>Source!U63</f>
        <v>16.6520115</v>
      </c>
    </row>
    <row r="220" spans="1:26" ht="15" x14ac:dyDescent="0.25">
      <c r="G220" s="66">
        <f>H213+H214+H216+H217+H218</f>
        <v>419.40000000000003</v>
      </c>
      <c r="H220" s="66"/>
      <c r="J220" s="66">
        <f>K213+K214+K216+K217+K218</f>
        <v>12823.05</v>
      </c>
      <c r="K220" s="66"/>
      <c r="L220" s="67">
        <f>Source!U63</f>
        <v>16.6520115</v>
      </c>
      <c r="O220" s="42">
        <f>G220</f>
        <v>419.40000000000003</v>
      </c>
      <c r="P220" s="42">
        <f>J220</f>
        <v>12823.05</v>
      </c>
      <c r="Q220" s="42">
        <f>L220</f>
        <v>16.6520115</v>
      </c>
      <c r="W220">
        <f>IF(Source!BI63&lt;=1,H213+H214+H216+H217+H218, 0)</f>
        <v>419.40000000000003</v>
      </c>
      <c r="X220">
        <f>IF(Source!BI63=2,H213+H214+H216+H217+H218, 0)</f>
        <v>0</v>
      </c>
      <c r="Y220">
        <f>IF(Source!BI63=3,H213+H214+H216+H217+H218, 0)</f>
        <v>0</v>
      </c>
      <c r="Z220">
        <f>IF(Source!BI63=4,H213+H214+H216+H217+H218, 0)</f>
        <v>0</v>
      </c>
    </row>
    <row r="221" spans="1:26" ht="54" x14ac:dyDescent="0.2">
      <c r="A221" s="73">
        <v>31</v>
      </c>
      <c r="B221" s="73" t="s">
        <v>106</v>
      </c>
      <c r="C221" s="73" t="s">
        <v>991</v>
      </c>
      <c r="D221" s="55" t="str">
        <f>Source!H64</f>
        <v>м2</v>
      </c>
      <c r="E221" s="36">
        <f>Source!I64</f>
        <v>47</v>
      </c>
      <c r="F221" s="56">
        <f>Source!AL64</f>
        <v>71.669999999999987</v>
      </c>
      <c r="G221" s="57" t="str">
        <f>Source!DD64</f>
        <v/>
      </c>
      <c r="H221" s="56">
        <f>ROUND(Source!AC64*Source!I64, 2)</f>
        <v>3368.49</v>
      </c>
      <c r="I221" s="57" t="str">
        <f>Source!BO64</f>
        <v/>
      </c>
      <c r="J221" s="57">
        <f>IF(Source!BC64&lt;&gt; 0, Source!BC64, 1)</f>
        <v>8.98</v>
      </c>
      <c r="K221" s="56">
        <f>Source!P64</f>
        <v>30249.040000000001</v>
      </c>
      <c r="L221" s="58"/>
      <c r="S221">
        <f>ROUND((Source!FX64/100)*((ROUND(Source!AF64*Source!I64, 2)+ROUND(Source!AE64*Source!I64, 2))), 2)</f>
        <v>0</v>
      </c>
      <c r="T221">
        <f>Source!X64</f>
        <v>0</v>
      </c>
      <c r="U221">
        <f>ROUND((Source!FY64/100)*((ROUND(Source!AF64*Source!I64, 2)+ROUND(Source!AE64*Source!I64, 2))), 2)</f>
        <v>0</v>
      </c>
      <c r="V221">
        <f>Source!Y64</f>
        <v>0</v>
      </c>
    </row>
    <row r="222" spans="1:26" x14ac:dyDescent="0.2">
      <c r="A222" s="44"/>
      <c r="B222" s="44"/>
      <c r="C222" s="45" t="str">
        <f>"Объем: "&amp;Source!I64&amp;"="&amp;Source!I63&amp;"*"&amp;"102"</f>
        <v>Объем: 47=0.461*102</v>
      </c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26" ht="15" x14ac:dyDescent="0.25">
      <c r="G223" s="66">
        <f>H221</f>
        <v>3368.49</v>
      </c>
      <c r="H223" s="66"/>
      <c r="J223" s="66">
        <f>K221</f>
        <v>30249.040000000001</v>
      </c>
      <c r="K223" s="66"/>
      <c r="L223" s="67">
        <f>Source!U64</f>
        <v>0</v>
      </c>
      <c r="O223" s="42">
        <f>G223</f>
        <v>3368.49</v>
      </c>
      <c r="P223" s="42">
        <f>J223</f>
        <v>30249.040000000001</v>
      </c>
      <c r="Q223" s="42">
        <f>L223</f>
        <v>0</v>
      </c>
      <c r="W223">
        <f>IF(Source!BI64&lt;=1,H221, 0)</f>
        <v>3368.49</v>
      </c>
      <c r="X223">
        <f>IF(Source!BI64=2,H221, 0)</f>
        <v>0</v>
      </c>
      <c r="Y223">
        <f>IF(Source!BI64=3,H221, 0)</f>
        <v>0</v>
      </c>
      <c r="Z223">
        <f>IF(Source!BI64=4,H221, 0)</f>
        <v>0</v>
      </c>
    </row>
    <row r="224" spans="1:26" ht="42.75" x14ac:dyDescent="0.2">
      <c r="A224" s="73">
        <v>32</v>
      </c>
      <c r="B224" s="73" t="s">
        <v>992</v>
      </c>
      <c r="C224" s="73" t="str">
        <f>Source!G65</f>
        <v>Устройство плинтусов поливинилхлоридных: на винтах самонарезающих</v>
      </c>
      <c r="D224" s="55" t="str">
        <f>Source!H65</f>
        <v>100 м</v>
      </c>
      <c r="E224" s="36">
        <f>Source!I65</f>
        <v>0.22</v>
      </c>
      <c r="F224" s="56">
        <f>Source!AL65+Source!AM65+Source!AO65</f>
        <v>216.29</v>
      </c>
      <c r="G224" s="57"/>
      <c r="H224" s="56"/>
      <c r="I224" s="57" t="str">
        <f>Source!BO65</f>
        <v/>
      </c>
      <c r="J224" s="57"/>
      <c r="K224" s="56"/>
      <c r="L224" s="58"/>
      <c r="S224">
        <f>ROUND((Source!FX65/100)*((ROUND(Source!AF65*Source!I65, 2)+ROUND(Source!AE65*Source!I65, 2))), 2)</f>
        <v>15.76</v>
      </c>
      <c r="T224">
        <f>Source!X65</f>
        <v>530.34</v>
      </c>
      <c r="U224">
        <f>ROUND((Source!FY65/100)*((ROUND(Source!AF65*Source!I65, 2)+ROUND(Source!AE65*Source!I65, 2))), 2)</f>
        <v>8.64</v>
      </c>
      <c r="V224">
        <f>Source!Y65</f>
        <v>290.69</v>
      </c>
    </row>
    <row r="225" spans="1:26" x14ac:dyDescent="0.2">
      <c r="C225" s="41" t="str">
        <f>"Объем: "&amp;Source!I65&amp;"=22/"&amp;"100"</f>
        <v>Объем: 0.22=22/100</v>
      </c>
    </row>
    <row r="226" spans="1:26" ht="14.25" x14ac:dyDescent="0.2">
      <c r="A226" s="73"/>
      <c r="B226" s="73"/>
      <c r="C226" s="73" t="s">
        <v>953</v>
      </c>
      <c r="D226" s="55"/>
      <c r="E226" s="36"/>
      <c r="F226" s="56">
        <f>Source!AO65</f>
        <v>61.32</v>
      </c>
      <c r="G226" s="57" t="str">
        <f>Source!DG65</f>
        <v>)*1,15</v>
      </c>
      <c r="H226" s="56">
        <f>ROUND(Source!AF65*Source!I65, 2)</f>
        <v>15.51</v>
      </c>
      <c r="I226" s="57"/>
      <c r="J226" s="57">
        <f>IF(Source!BA65&lt;&gt; 0, Source!BA65, 1)</f>
        <v>33.659999999999997</v>
      </c>
      <c r="K226" s="56">
        <f>Source!S65</f>
        <v>522.21</v>
      </c>
      <c r="L226" s="58"/>
      <c r="R226">
        <f>H226</f>
        <v>15.51</v>
      </c>
    </row>
    <row r="227" spans="1:26" ht="14.25" x14ac:dyDescent="0.2">
      <c r="A227" s="73"/>
      <c r="B227" s="73"/>
      <c r="C227" s="73" t="s">
        <v>324</v>
      </c>
      <c r="D227" s="55"/>
      <c r="E227" s="36"/>
      <c r="F227" s="56">
        <f>Source!AM65</f>
        <v>2.13</v>
      </c>
      <c r="G227" s="57" t="str">
        <f>Source!DE65</f>
        <v>)*1,25</v>
      </c>
      <c r="H227" s="56">
        <f>ROUND(((((Source!ET65*1.25))-((Source!EU65*1.25)))+Source!AE65)*Source!I65, 2)</f>
        <v>0.59</v>
      </c>
      <c r="I227" s="57"/>
      <c r="J227" s="57">
        <f>IF(Source!BB65&lt;&gt; 0, Source!BB65, 1)</f>
        <v>12.55</v>
      </c>
      <c r="K227" s="56">
        <f>Source!Q65</f>
        <v>7.39</v>
      </c>
      <c r="L227" s="58"/>
    </row>
    <row r="228" spans="1:26" ht="14.25" x14ac:dyDescent="0.2">
      <c r="A228" s="73"/>
      <c r="B228" s="73"/>
      <c r="C228" s="73" t="s">
        <v>954</v>
      </c>
      <c r="D228" s="55"/>
      <c r="E228" s="36"/>
      <c r="F228" s="56">
        <f>Source!AN65</f>
        <v>0.42</v>
      </c>
      <c r="G228" s="57" t="str">
        <f>Source!DF65</f>
        <v>)*1,25</v>
      </c>
      <c r="H228" s="59">
        <f>ROUND(Source!AE65*Source!I65, 2)</f>
        <v>0.12</v>
      </c>
      <c r="I228" s="57"/>
      <c r="J228" s="57">
        <f>IF(Source!BS65&lt;&gt; 0, Source!BS65, 1)</f>
        <v>33.659999999999997</v>
      </c>
      <c r="K228" s="59">
        <f>Source!R65</f>
        <v>3.92</v>
      </c>
      <c r="L228" s="58"/>
      <c r="R228">
        <f>H228</f>
        <v>0.12</v>
      </c>
    </row>
    <row r="229" spans="1:26" ht="14.25" x14ac:dyDescent="0.2">
      <c r="A229" s="73"/>
      <c r="B229" s="73"/>
      <c r="C229" s="73" t="s">
        <v>968</v>
      </c>
      <c r="D229" s="55"/>
      <c r="E229" s="36"/>
      <c r="F229" s="56">
        <f>Source!AL65</f>
        <v>152.84</v>
      </c>
      <c r="G229" s="57" t="str">
        <f>Source!DD65</f>
        <v/>
      </c>
      <c r="H229" s="56">
        <f>ROUND(Source!AC65*Source!I65, 2)</f>
        <v>33.619999999999997</v>
      </c>
      <c r="I229" s="57"/>
      <c r="J229" s="57">
        <f>IF(Source!BC65&lt;&gt; 0, Source!BC65, 1)</f>
        <v>8.98</v>
      </c>
      <c r="K229" s="56">
        <f>Source!P65</f>
        <v>301.95</v>
      </c>
      <c r="L229" s="58"/>
    </row>
    <row r="230" spans="1:26" ht="14.25" x14ac:dyDescent="0.2">
      <c r="A230" s="73"/>
      <c r="B230" s="73"/>
      <c r="C230" s="73" t="s">
        <v>955</v>
      </c>
      <c r="D230" s="55" t="s">
        <v>956</v>
      </c>
      <c r="E230" s="36">
        <f>Source!BZ65</f>
        <v>112</v>
      </c>
      <c r="F230" s="46" t="str">
        <f>CONCATENATE(" )", Source!DL65, Source!FT65, "=", Source!FX65)</f>
        <v xml:space="preserve"> ))*0,9=100.8</v>
      </c>
      <c r="G230" s="15"/>
      <c r="H230" s="56">
        <f>SUM(S224:S237)</f>
        <v>15.76</v>
      </c>
      <c r="I230" s="60"/>
      <c r="J230" s="53">
        <f>Source!AT65</f>
        <v>100.8</v>
      </c>
      <c r="K230" s="56">
        <f>SUM(T224:T237)</f>
        <v>530.34</v>
      </c>
      <c r="L230" s="58"/>
    </row>
    <row r="231" spans="1:26" ht="14.25" x14ac:dyDescent="0.2">
      <c r="A231" s="73"/>
      <c r="B231" s="73"/>
      <c r="C231" s="73" t="s">
        <v>957</v>
      </c>
      <c r="D231" s="55" t="s">
        <v>956</v>
      </c>
      <c r="E231" s="36">
        <f>Source!CA65</f>
        <v>65</v>
      </c>
      <c r="F231" s="46" t="str">
        <f>CONCATENATE(" )", Source!DM65, Source!FU65, "=", Source!FY65)</f>
        <v xml:space="preserve"> ))*0,85=55.25</v>
      </c>
      <c r="G231" s="15"/>
      <c r="H231" s="56">
        <f>SUM(U224:U237)</f>
        <v>8.64</v>
      </c>
      <c r="I231" s="60"/>
      <c r="J231" s="53">
        <f>Source!AU65</f>
        <v>55.25</v>
      </c>
      <c r="K231" s="56">
        <f>SUM(V224:V237)</f>
        <v>290.69</v>
      </c>
      <c r="L231" s="58"/>
    </row>
    <row r="232" spans="1:26" ht="14.25" x14ac:dyDescent="0.2">
      <c r="A232" s="73"/>
      <c r="B232" s="73"/>
      <c r="C232" s="73" t="s">
        <v>958</v>
      </c>
      <c r="D232" s="55" t="s">
        <v>959</v>
      </c>
      <c r="E232" s="36">
        <f>Source!AQ65</f>
        <v>6.68</v>
      </c>
      <c r="F232" s="56"/>
      <c r="G232" s="57" t="str">
        <f>Source!DI65</f>
        <v>)*1,15</v>
      </c>
      <c r="H232" s="56"/>
      <c r="I232" s="57"/>
      <c r="J232" s="57"/>
      <c r="K232" s="56"/>
      <c r="L232" s="69">
        <f>Source!U65</f>
        <v>1.69004</v>
      </c>
    </row>
    <row r="233" spans="1:26" ht="42.75" x14ac:dyDescent="0.2">
      <c r="A233" s="73">
        <v>32.1</v>
      </c>
      <c r="B233" s="73" t="s">
        <v>993</v>
      </c>
      <c r="C233" s="73" t="str">
        <f>Source!G66</f>
        <v>Заглушки торцевые для плинтуса из ПВХ, левые, высота 48 мм</v>
      </c>
      <c r="D233" s="55" t="str">
        <f>Source!H66</f>
        <v>100 ШТ</v>
      </c>
      <c r="E233" s="36">
        <f>Source!I66</f>
        <v>-1.7600000000000001E-2</v>
      </c>
      <c r="F233" s="56">
        <f>Source!AL66+Source!AM66+Source!AO66</f>
        <v>63</v>
      </c>
      <c r="G233" s="70" t="s">
        <v>3</v>
      </c>
      <c r="H233" s="56">
        <f>ROUND(Source!AC66*Source!I66, 2)+ROUND((((Source!ET66)-(Source!EU66))+Source!AE66)*Source!I66, 2)+ROUND(Source!AF66*Source!I66, 2)</f>
        <v>-1.1100000000000001</v>
      </c>
      <c r="I233" s="57"/>
      <c r="J233" s="57">
        <f>IF(Source!BC66&lt;&gt; 0, Source!BC66, 1)</f>
        <v>8.98</v>
      </c>
      <c r="K233" s="56">
        <f>Source!O66</f>
        <v>-9.9600000000000009</v>
      </c>
      <c r="L233" s="58"/>
      <c r="S233">
        <f>ROUND((Source!FX66/100)*((ROUND(Source!AF66*Source!I66, 2)+ROUND(Source!AE66*Source!I66, 2))), 2)</f>
        <v>0</v>
      </c>
      <c r="T233">
        <f>Source!X66</f>
        <v>0</v>
      </c>
      <c r="U233">
        <f>ROUND((Source!FY66/100)*((ROUND(Source!AF66*Source!I66, 2)+ROUND(Source!AE66*Source!I66, 2))), 2)</f>
        <v>0</v>
      </c>
      <c r="V233">
        <f>Source!Y66</f>
        <v>0</v>
      </c>
      <c r="W233">
        <f>IF(Source!BI66&lt;=1,H233, 0)</f>
        <v>-1.1100000000000001</v>
      </c>
      <c r="X233">
        <f>IF(Source!BI66=2,H233, 0)</f>
        <v>0</v>
      </c>
      <c r="Y233">
        <f>IF(Source!BI66=3,H233, 0)</f>
        <v>0</v>
      </c>
      <c r="Z233">
        <f>IF(Source!BI66=4,H233, 0)</f>
        <v>0</v>
      </c>
    </row>
    <row r="234" spans="1:26" ht="42.75" x14ac:dyDescent="0.2">
      <c r="A234" s="73">
        <v>32.200000000000003</v>
      </c>
      <c r="B234" s="73" t="s">
        <v>994</v>
      </c>
      <c r="C234" s="73" t="str">
        <f>Source!G67</f>
        <v>Заглушки торцевые для плинтуса из ПВХ, правые, высота 48 мм</v>
      </c>
      <c r="D234" s="55" t="str">
        <f>Source!H67</f>
        <v>100 ШТ</v>
      </c>
      <c r="E234" s="36">
        <f>Source!I67</f>
        <v>-1.7600000000000001E-2</v>
      </c>
      <c r="F234" s="56">
        <f>Source!AL67+Source!AM67+Source!AO67</f>
        <v>63</v>
      </c>
      <c r="G234" s="70" t="s">
        <v>3</v>
      </c>
      <c r="H234" s="56">
        <f>ROUND(Source!AC67*Source!I67, 2)+ROUND((((Source!ET67)-(Source!EU67))+Source!AE67)*Source!I67, 2)+ROUND(Source!AF67*Source!I67, 2)</f>
        <v>-1.1100000000000001</v>
      </c>
      <c r="I234" s="57"/>
      <c r="J234" s="57">
        <f>IF(Source!BC67&lt;&gt; 0, Source!BC67, 1)</f>
        <v>8.98</v>
      </c>
      <c r="K234" s="56">
        <f>Source!O67</f>
        <v>-9.9600000000000009</v>
      </c>
      <c r="L234" s="58"/>
      <c r="S234">
        <f>ROUND((Source!FX67/100)*((ROUND(Source!AF67*Source!I67, 2)+ROUND(Source!AE67*Source!I67, 2))), 2)</f>
        <v>0</v>
      </c>
      <c r="T234">
        <f>Source!X67</f>
        <v>0</v>
      </c>
      <c r="U234">
        <f>ROUND((Source!FY67/100)*((ROUND(Source!AF67*Source!I67, 2)+ROUND(Source!AE67*Source!I67, 2))), 2)</f>
        <v>0</v>
      </c>
      <c r="V234">
        <f>Source!Y67</f>
        <v>0</v>
      </c>
      <c r="W234">
        <f>IF(Source!BI67&lt;=1,H234, 0)</f>
        <v>-1.1100000000000001</v>
      </c>
      <c r="X234">
        <f>IF(Source!BI67=2,H234, 0)</f>
        <v>0</v>
      </c>
      <c r="Y234">
        <f>IF(Source!BI67=3,H234, 0)</f>
        <v>0</v>
      </c>
      <c r="Z234">
        <f>IF(Source!BI67=4,H234, 0)</f>
        <v>0</v>
      </c>
    </row>
    <row r="235" spans="1:26" ht="42.75" x14ac:dyDescent="0.2">
      <c r="A235" s="73">
        <v>32.299999999999997</v>
      </c>
      <c r="B235" s="73" t="s">
        <v>995</v>
      </c>
      <c r="C235" s="73" t="str">
        <f>Source!G68</f>
        <v>Соединитель для плинтуса из ПВХ, высота 48 мм</v>
      </c>
      <c r="D235" s="55" t="str">
        <f>Source!H68</f>
        <v>100 ШТ</v>
      </c>
      <c r="E235" s="36">
        <f>Source!I68</f>
        <v>-8.7999999999999995E-2</v>
      </c>
      <c r="F235" s="56">
        <f>Source!AL68+Source!AM68+Source!AO68</f>
        <v>128</v>
      </c>
      <c r="G235" s="70" t="s">
        <v>3</v>
      </c>
      <c r="H235" s="56">
        <f>ROUND(Source!AC68*Source!I68, 2)+ROUND((((Source!ET68)-(Source!EU68))+Source!AE68)*Source!I68, 2)+ROUND(Source!AF68*Source!I68, 2)</f>
        <v>-11.26</v>
      </c>
      <c r="I235" s="57"/>
      <c r="J235" s="57">
        <f>IF(Source!BC68&lt;&gt; 0, Source!BC68, 1)</f>
        <v>8.98</v>
      </c>
      <c r="K235" s="56">
        <f>Source!O68</f>
        <v>-101.15</v>
      </c>
      <c r="L235" s="58"/>
      <c r="S235">
        <f>ROUND((Source!FX68/100)*((ROUND(Source!AF68*Source!I68, 2)+ROUND(Source!AE68*Source!I68, 2))), 2)</f>
        <v>0</v>
      </c>
      <c r="T235">
        <f>Source!X68</f>
        <v>0</v>
      </c>
      <c r="U235">
        <f>ROUND((Source!FY68/100)*((ROUND(Source!AF68*Source!I68, 2)+ROUND(Source!AE68*Source!I68, 2))), 2)</f>
        <v>0</v>
      </c>
      <c r="V235">
        <f>Source!Y68</f>
        <v>0</v>
      </c>
      <c r="W235">
        <f>IF(Source!BI68&lt;=1,H235, 0)</f>
        <v>-11.26</v>
      </c>
      <c r="X235">
        <f>IF(Source!BI68=2,H235, 0)</f>
        <v>0</v>
      </c>
      <c r="Y235">
        <f>IF(Source!BI68=3,H235, 0)</f>
        <v>0</v>
      </c>
      <c r="Z235">
        <f>IF(Source!BI68=4,H235, 0)</f>
        <v>0</v>
      </c>
    </row>
    <row r="236" spans="1:26" ht="42.75" x14ac:dyDescent="0.2">
      <c r="A236" s="73">
        <v>32.4</v>
      </c>
      <c r="B236" s="73" t="s">
        <v>996</v>
      </c>
      <c r="C236" s="73" t="str">
        <f>Source!G69</f>
        <v>Уголок внутренний для плинтуса из ПВХ, высота 48 мм</v>
      </c>
      <c r="D236" s="55" t="str">
        <f>Source!H69</f>
        <v>100 ШТ</v>
      </c>
      <c r="E236" s="36">
        <f>Source!I69</f>
        <v>-1.5400000000000002E-2</v>
      </c>
      <c r="F236" s="56">
        <f>Source!AL69+Source!AM69+Source!AO69</f>
        <v>128</v>
      </c>
      <c r="G236" s="70" t="s">
        <v>3</v>
      </c>
      <c r="H236" s="56">
        <f>ROUND(Source!AC69*Source!I69, 2)+ROUND((((Source!ET69)-(Source!EU69))+Source!AE69)*Source!I69, 2)+ROUND(Source!AF69*Source!I69, 2)</f>
        <v>-1.97</v>
      </c>
      <c r="I236" s="57"/>
      <c r="J236" s="57">
        <f>IF(Source!BC69&lt;&gt; 0, Source!BC69, 1)</f>
        <v>8.98</v>
      </c>
      <c r="K236" s="56">
        <f>Source!O69</f>
        <v>-17.7</v>
      </c>
      <c r="L236" s="58"/>
      <c r="S236">
        <f>ROUND((Source!FX69/100)*((ROUND(Source!AF69*Source!I69, 2)+ROUND(Source!AE69*Source!I69, 2))), 2)</f>
        <v>0</v>
      </c>
      <c r="T236">
        <f>Source!X69</f>
        <v>0</v>
      </c>
      <c r="U236">
        <f>ROUND((Source!FY69/100)*((ROUND(Source!AF69*Source!I69, 2)+ROUND(Source!AE69*Source!I69, 2))), 2)</f>
        <v>0</v>
      </c>
      <c r="V236">
        <f>Source!Y69</f>
        <v>0</v>
      </c>
      <c r="W236">
        <f>IF(Source!BI69&lt;=1,H236, 0)</f>
        <v>-1.97</v>
      </c>
      <c r="X236">
        <f>IF(Source!BI69=2,H236, 0)</f>
        <v>0</v>
      </c>
      <c r="Y236">
        <f>IF(Source!BI69=3,H236, 0)</f>
        <v>0</v>
      </c>
      <c r="Z236">
        <f>IF(Source!BI69=4,H236, 0)</f>
        <v>0</v>
      </c>
    </row>
    <row r="237" spans="1:26" ht="42.75" x14ac:dyDescent="0.2">
      <c r="A237" s="74">
        <v>32.5</v>
      </c>
      <c r="B237" s="74" t="s">
        <v>997</v>
      </c>
      <c r="C237" s="74" t="str">
        <f>Source!G70</f>
        <v>Уголок наружный для плинтуса из ПВХ, высота 48 мм</v>
      </c>
      <c r="D237" s="61" t="str">
        <f>Source!H70</f>
        <v>100 ШТ</v>
      </c>
      <c r="E237" s="62">
        <f>Source!I70</f>
        <v>-1.5400000000000002E-2</v>
      </c>
      <c r="F237" s="63">
        <f>Source!AL70+Source!AM70+Source!AO70</f>
        <v>128</v>
      </c>
      <c r="G237" s="71" t="s">
        <v>3</v>
      </c>
      <c r="H237" s="63">
        <f>ROUND(Source!AC70*Source!I70, 2)+ROUND((((Source!ET70)-(Source!EU70))+Source!AE70)*Source!I70, 2)+ROUND(Source!AF70*Source!I70, 2)</f>
        <v>-1.97</v>
      </c>
      <c r="I237" s="64"/>
      <c r="J237" s="64">
        <f>IF(Source!BC70&lt;&gt; 0, Source!BC70, 1)</f>
        <v>8.98</v>
      </c>
      <c r="K237" s="63">
        <f>Source!O70</f>
        <v>-17.7</v>
      </c>
      <c r="L237" s="68"/>
      <c r="S237">
        <f>ROUND((Source!FX70/100)*((ROUND(Source!AF70*Source!I70, 2)+ROUND(Source!AE70*Source!I70, 2))), 2)</f>
        <v>0</v>
      </c>
      <c r="T237">
        <f>Source!X70</f>
        <v>0</v>
      </c>
      <c r="U237">
        <f>ROUND((Source!FY70/100)*((ROUND(Source!AF70*Source!I70, 2)+ROUND(Source!AE70*Source!I70, 2))), 2)</f>
        <v>0</v>
      </c>
      <c r="V237">
        <f>Source!Y70</f>
        <v>0</v>
      </c>
      <c r="W237">
        <f>IF(Source!BI70&lt;=1,H237, 0)</f>
        <v>-1.97</v>
      </c>
      <c r="X237">
        <f>IF(Source!BI70=2,H237, 0)</f>
        <v>0</v>
      </c>
      <c r="Y237">
        <f>IF(Source!BI70=3,H237, 0)</f>
        <v>0</v>
      </c>
      <c r="Z237">
        <f>IF(Source!BI70=4,H237, 0)</f>
        <v>0</v>
      </c>
    </row>
    <row r="238" spans="1:26" ht="15" x14ac:dyDescent="0.25">
      <c r="G238" s="66">
        <f>H226+H227+H229+H230+H231+SUM(H233:H237)</f>
        <v>56.7</v>
      </c>
      <c r="H238" s="66"/>
      <c r="J238" s="66">
        <f>K226+K227+K229+K230+K231+SUM(K233:K237)</f>
        <v>1496.11</v>
      </c>
      <c r="K238" s="66"/>
      <c r="L238" s="67">
        <f>Source!U65</f>
        <v>1.69004</v>
      </c>
      <c r="O238" s="42">
        <f>G238</f>
        <v>56.7</v>
      </c>
      <c r="P238" s="42">
        <f>J238</f>
        <v>1496.11</v>
      </c>
      <c r="Q238" s="42">
        <f>L238</f>
        <v>1.69004</v>
      </c>
      <c r="W238">
        <f>IF(Source!BI65&lt;=1,H226+H227+H229+H230+H231, 0)</f>
        <v>74.12</v>
      </c>
      <c r="X238">
        <f>IF(Source!BI65=2,H226+H227+H229+H230+H231, 0)</f>
        <v>0</v>
      </c>
      <c r="Y238">
        <f>IF(Source!BI65=3,H226+H227+H229+H230+H231, 0)</f>
        <v>0</v>
      </c>
      <c r="Z238">
        <f>IF(Source!BI65=4,H226+H227+H229+H230+H231, 0)</f>
        <v>0</v>
      </c>
    </row>
    <row r="239" spans="1:26" ht="68.25" x14ac:dyDescent="0.2">
      <c r="A239" s="73">
        <v>33</v>
      </c>
      <c r="B239" s="73" t="s">
        <v>106</v>
      </c>
      <c r="C239" s="73" t="s">
        <v>998</v>
      </c>
      <c r="D239" s="55" t="str">
        <f>Source!H71</f>
        <v>м</v>
      </c>
      <c r="E239" s="36">
        <f>Source!I71</f>
        <v>22.2</v>
      </c>
      <c r="F239" s="56">
        <f>Source!AL71</f>
        <v>13.620000000000001</v>
      </c>
      <c r="G239" s="57" t="str">
        <f>Source!DD71</f>
        <v/>
      </c>
      <c r="H239" s="56">
        <f>ROUND(Source!AC71*Source!I71, 2)</f>
        <v>302.36</v>
      </c>
      <c r="I239" s="57" t="str">
        <f>Source!BO71</f>
        <v/>
      </c>
      <c r="J239" s="57">
        <f>IF(Source!BC71&lt;&gt; 0, Source!BC71, 1)</f>
        <v>8.98</v>
      </c>
      <c r="K239" s="56">
        <f>Source!P71</f>
        <v>2715.23</v>
      </c>
      <c r="L239" s="58"/>
      <c r="S239">
        <f>ROUND((Source!FX71/100)*((ROUND(Source!AF71*Source!I71, 2)+ROUND(Source!AE71*Source!I71, 2))), 2)</f>
        <v>0</v>
      </c>
      <c r="T239">
        <f>Source!X71</f>
        <v>0</v>
      </c>
      <c r="U239">
        <f>ROUND((Source!FY71/100)*((ROUND(Source!AF71*Source!I71, 2)+ROUND(Source!AE71*Source!I71, 2))), 2)</f>
        <v>0</v>
      </c>
      <c r="V239">
        <f>Source!Y71</f>
        <v>0</v>
      </c>
    </row>
    <row r="240" spans="1:26" x14ac:dyDescent="0.2">
      <c r="A240" s="44"/>
      <c r="B240" s="44"/>
      <c r="C240" s="45" t="str">
        <f>"Объем: "&amp;Source!I71&amp;"="&amp;Source!I65&amp;"*"&amp;"101"</f>
        <v>Объем: 22.2=0.22*101</v>
      </c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26" ht="15" x14ac:dyDescent="0.25">
      <c r="G241" s="66">
        <f>H239</f>
        <v>302.36</v>
      </c>
      <c r="H241" s="66"/>
      <c r="J241" s="66">
        <f>K239</f>
        <v>2715.23</v>
      </c>
      <c r="K241" s="66"/>
      <c r="L241" s="67">
        <f>Source!U71</f>
        <v>0</v>
      </c>
      <c r="O241" s="42">
        <f>G241</f>
        <v>302.36</v>
      </c>
      <c r="P241" s="42">
        <f>J241</f>
        <v>2715.23</v>
      </c>
      <c r="Q241" s="42">
        <f>L241</f>
        <v>0</v>
      </c>
      <c r="W241">
        <f>IF(Source!BI71&lt;=1,H239, 0)</f>
        <v>302.36</v>
      </c>
      <c r="X241">
        <f>IF(Source!BI71=2,H239, 0)</f>
        <v>0</v>
      </c>
      <c r="Y241">
        <f>IF(Source!BI71=3,H239, 0)</f>
        <v>0</v>
      </c>
      <c r="Z241">
        <f>IF(Source!BI71=4,H239, 0)</f>
        <v>0</v>
      </c>
    </row>
    <row r="242" spans="1:26" ht="28.5" x14ac:dyDescent="0.2">
      <c r="A242" s="73">
        <v>34</v>
      </c>
      <c r="B242" s="73" t="s">
        <v>999</v>
      </c>
      <c r="C242" s="73" t="str">
        <f>Source!G72</f>
        <v>Устройство потолков: плитно-ячеистых по каркасу из оцинкованного профиля</v>
      </c>
      <c r="D242" s="55" t="str">
        <f>Source!H72</f>
        <v>100 м2</v>
      </c>
      <c r="E242" s="36">
        <f>Source!I72</f>
        <v>0.45800000000000002</v>
      </c>
      <c r="F242" s="56">
        <f>Source!AL72+Source!AM72+Source!AO72</f>
        <v>6623.23</v>
      </c>
      <c r="G242" s="57"/>
      <c r="H242" s="56"/>
      <c r="I242" s="57" t="str">
        <f>Source!BO72</f>
        <v/>
      </c>
      <c r="J242" s="57"/>
      <c r="K242" s="56"/>
      <c r="L242" s="58"/>
      <c r="S242">
        <f>ROUND((Source!FX72/100)*((ROUND(Source!AF72*Source!I72, 2)+ROUND(Source!AE72*Source!I72, 2))), 2)</f>
        <v>489.21</v>
      </c>
      <c r="T242">
        <f>Source!X72</f>
        <v>16466.86</v>
      </c>
      <c r="U242">
        <f>ROUND((Source!FY72/100)*((ROUND(Source!AF72*Source!I72, 2)+ROUND(Source!AE72*Source!I72, 2))), 2)</f>
        <v>226.4</v>
      </c>
      <c r="V242">
        <f>Source!Y72</f>
        <v>7620.5</v>
      </c>
    </row>
    <row r="243" spans="1:26" ht="14.25" x14ac:dyDescent="0.2">
      <c r="A243" s="73"/>
      <c r="B243" s="73"/>
      <c r="C243" s="73" t="s">
        <v>953</v>
      </c>
      <c r="D243" s="55"/>
      <c r="E243" s="36"/>
      <c r="F243" s="56">
        <f>Source!AO72</f>
        <v>963.12</v>
      </c>
      <c r="G243" s="57" t="str">
        <f>Source!DG72</f>
        <v>)*1,15</v>
      </c>
      <c r="H243" s="56">
        <f>ROUND(Source!AF72*Source!I72, 2)</f>
        <v>507.28</v>
      </c>
      <c r="I243" s="57"/>
      <c r="J243" s="57">
        <f>IF(Source!BA72&lt;&gt; 0, Source!BA72, 1)</f>
        <v>33.659999999999997</v>
      </c>
      <c r="K243" s="56">
        <f>Source!S72</f>
        <v>17074.919999999998</v>
      </c>
      <c r="L243" s="58"/>
      <c r="R243">
        <f>H243</f>
        <v>507.28</v>
      </c>
    </row>
    <row r="244" spans="1:26" ht="14.25" x14ac:dyDescent="0.2">
      <c r="A244" s="73"/>
      <c r="B244" s="73"/>
      <c r="C244" s="73" t="s">
        <v>324</v>
      </c>
      <c r="D244" s="55"/>
      <c r="E244" s="36"/>
      <c r="F244" s="56">
        <f>Source!AM72</f>
        <v>324.70999999999998</v>
      </c>
      <c r="G244" s="57" t="str">
        <f>Source!DE72</f>
        <v>)*1,25</v>
      </c>
      <c r="H244" s="56">
        <f>ROUND(((((Source!ET72*1.25))-((Source!EU72*1.25)))+Source!AE72)*Source!I72, 2)</f>
        <v>185.9</v>
      </c>
      <c r="I244" s="57"/>
      <c r="J244" s="57">
        <f>IF(Source!BB72&lt;&gt; 0, Source!BB72, 1)</f>
        <v>12.55</v>
      </c>
      <c r="K244" s="56">
        <f>Source!Q72</f>
        <v>2333.04</v>
      </c>
      <c r="L244" s="58"/>
    </row>
    <row r="245" spans="1:26" ht="14.25" x14ac:dyDescent="0.2">
      <c r="A245" s="73"/>
      <c r="B245" s="73"/>
      <c r="C245" s="73" t="s">
        <v>954</v>
      </c>
      <c r="D245" s="55"/>
      <c r="E245" s="36"/>
      <c r="F245" s="56">
        <f>Source!AN72</f>
        <v>63.39</v>
      </c>
      <c r="G245" s="57" t="str">
        <f>Source!DF72</f>
        <v>)*1,25</v>
      </c>
      <c r="H245" s="59">
        <f>ROUND(Source!AE72*Source!I72, 2)</f>
        <v>36.29</v>
      </c>
      <c r="I245" s="57"/>
      <c r="J245" s="57">
        <f>IF(Source!BS72&lt;&gt; 0, Source!BS72, 1)</f>
        <v>33.659999999999997</v>
      </c>
      <c r="K245" s="59">
        <f>Source!R72</f>
        <v>1221.5899999999999</v>
      </c>
      <c r="L245" s="58"/>
      <c r="R245">
        <f>H245</f>
        <v>36.29</v>
      </c>
    </row>
    <row r="246" spans="1:26" ht="14.25" x14ac:dyDescent="0.2">
      <c r="A246" s="73"/>
      <c r="B246" s="73"/>
      <c r="C246" s="73" t="s">
        <v>968</v>
      </c>
      <c r="D246" s="55"/>
      <c r="E246" s="36"/>
      <c r="F246" s="56">
        <f>Source!AL72</f>
        <v>5335.4</v>
      </c>
      <c r="G246" s="57" t="str">
        <f>Source!DD72</f>
        <v/>
      </c>
      <c r="H246" s="56">
        <f>ROUND(Source!AC72*Source!I72, 2)</f>
        <v>2443.61</v>
      </c>
      <c r="I246" s="57"/>
      <c r="J246" s="57">
        <f>IF(Source!BC72&lt;&gt; 0, Source!BC72, 1)</f>
        <v>8.98</v>
      </c>
      <c r="K246" s="56">
        <f>Source!P72</f>
        <v>21943.65</v>
      </c>
      <c r="L246" s="58"/>
    </row>
    <row r="247" spans="1:26" ht="14.25" x14ac:dyDescent="0.2">
      <c r="A247" s="73"/>
      <c r="B247" s="73"/>
      <c r="C247" s="73" t="s">
        <v>955</v>
      </c>
      <c r="D247" s="55" t="s">
        <v>956</v>
      </c>
      <c r="E247" s="36">
        <f>Source!BZ72</f>
        <v>100</v>
      </c>
      <c r="F247" s="46" t="str">
        <f>CONCATENATE(" )", Source!DL72, Source!FT72, "=", Source!FX72)</f>
        <v xml:space="preserve"> ))*0,9=90</v>
      </c>
      <c r="G247" s="15"/>
      <c r="H247" s="56">
        <f>SUM(S242:S250)</f>
        <v>489.21</v>
      </c>
      <c r="I247" s="60"/>
      <c r="J247" s="53">
        <f>Source!AT72</f>
        <v>90</v>
      </c>
      <c r="K247" s="56">
        <f>SUM(T242:T250)</f>
        <v>16466.86</v>
      </c>
      <c r="L247" s="58"/>
    </row>
    <row r="248" spans="1:26" ht="14.25" x14ac:dyDescent="0.2">
      <c r="A248" s="73"/>
      <c r="B248" s="73"/>
      <c r="C248" s="73" t="s">
        <v>957</v>
      </c>
      <c r="D248" s="55" t="s">
        <v>956</v>
      </c>
      <c r="E248" s="36">
        <f>Source!CA72</f>
        <v>49</v>
      </c>
      <c r="F248" s="46" t="str">
        <f>CONCATENATE(" )", Source!DM72, Source!FU72, "=", Source!FY72)</f>
        <v xml:space="preserve"> ))*0,85=41.65</v>
      </c>
      <c r="G248" s="15"/>
      <c r="H248" s="56">
        <f>SUM(U242:U250)</f>
        <v>226.4</v>
      </c>
      <c r="I248" s="60"/>
      <c r="J248" s="53">
        <f>Source!AU72</f>
        <v>41.65</v>
      </c>
      <c r="K248" s="56">
        <f>SUM(V242:V250)</f>
        <v>7620.5</v>
      </c>
      <c r="L248" s="58"/>
    </row>
    <row r="249" spans="1:26" ht="14.25" x14ac:dyDescent="0.2">
      <c r="A249" s="73"/>
      <c r="B249" s="73"/>
      <c r="C249" s="73" t="s">
        <v>958</v>
      </c>
      <c r="D249" s="55" t="s">
        <v>959</v>
      </c>
      <c r="E249" s="36">
        <f>Source!AQ72</f>
        <v>102.46</v>
      </c>
      <c r="F249" s="56"/>
      <c r="G249" s="57" t="str">
        <f>Source!DI72</f>
        <v>)*1,15</v>
      </c>
      <c r="H249" s="56"/>
      <c r="I249" s="57"/>
      <c r="J249" s="57"/>
      <c r="K249" s="56"/>
      <c r="L249" s="69">
        <f>Source!U72</f>
        <v>53.965681999999994</v>
      </c>
    </row>
    <row r="250" spans="1:26" ht="42.75" x14ac:dyDescent="0.2">
      <c r="A250" s="74">
        <v>34.1</v>
      </c>
      <c r="B250" s="74" t="s">
        <v>1000</v>
      </c>
      <c r="C250" s="74" t="str">
        <f>Source!G73</f>
        <v>Панели потолочные с комплектующими</v>
      </c>
      <c r="D250" s="61" t="str">
        <f>Source!H73</f>
        <v>м2</v>
      </c>
      <c r="E250" s="62">
        <f>Source!I73</f>
        <v>-47.173999999999999</v>
      </c>
      <c r="F250" s="63">
        <f>Source!AL73+Source!AM73+Source!AO73</f>
        <v>51.8</v>
      </c>
      <c r="G250" s="71" t="s">
        <v>3</v>
      </c>
      <c r="H250" s="63">
        <f>ROUND(Source!AC73*Source!I73, 2)+ROUND((((Source!ET73)-(Source!EU73))+Source!AE73)*Source!I73, 2)+ROUND(Source!AF73*Source!I73, 2)</f>
        <v>-2443.61</v>
      </c>
      <c r="I250" s="64"/>
      <c r="J250" s="64">
        <f>IF(Source!BC73&lt;&gt; 0, Source!BC73, 1)</f>
        <v>8.98</v>
      </c>
      <c r="K250" s="63">
        <f>Source!O73</f>
        <v>-21943.65</v>
      </c>
      <c r="L250" s="68"/>
      <c r="S250">
        <f>ROUND((Source!FX73/100)*((ROUND(Source!AF73*Source!I73, 2)+ROUND(Source!AE73*Source!I73, 2))), 2)</f>
        <v>0</v>
      </c>
      <c r="T250">
        <f>Source!X73</f>
        <v>0</v>
      </c>
      <c r="U250">
        <f>ROUND((Source!FY73/100)*((ROUND(Source!AF73*Source!I73, 2)+ROUND(Source!AE73*Source!I73, 2))), 2)</f>
        <v>0</v>
      </c>
      <c r="V250">
        <f>Source!Y73</f>
        <v>0</v>
      </c>
      <c r="W250">
        <f>IF(Source!BI73&lt;=1,H250, 0)</f>
        <v>-2443.61</v>
      </c>
      <c r="X250">
        <f>IF(Source!BI73=2,H250, 0)</f>
        <v>0</v>
      </c>
      <c r="Y250">
        <f>IF(Source!BI73=3,H250, 0)</f>
        <v>0</v>
      </c>
      <c r="Z250">
        <f>IF(Source!BI73=4,H250, 0)</f>
        <v>0</v>
      </c>
    </row>
    <row r="251" spans="1:26" ht="15" x14ac:dyDescent="0.25">
      <c r="G251" s="66">
        <f>H243+H244+H246+H247+H248+SUM(H250:H250)</f>
        <v>1408.79</v>
      </c>
      <c r="H251" s="66"/>
      <c r="J251" s="66">
        <f>K243+K244+K246+K247+K248+SUM(K250:K250)</f>
        <v>43495.32</v>
      </c>
      <c r="K251" s="66"/>
      <c r="L251" s="67">
        <f>Source!U72</f>
        <v>53.965681999999994</v>
      </c>
      <c r="O251" s="42">
        <f>G251</f>
        <v>1408.79</v>
      </c>
      <c r="P251" s="42">
        <f>J251</f>
        <v>43495.32</v>
      </c>
      <c r="Q251" s="42">
        <f>L251</f>
        <v>53.965681999999994</v>
      </c>
      <c r="W251">
        <f>IF(Source!BI72&lt;=1,H243+H244+H246+H247+H248, 0)</f>
        <v>3852.4</v>
      </c>
      <c r="X251">
        <f>IF(Source!BI72=2,H243+H244+H246+H247+H248, 0)</f>
        <v>0</v>
      </c>
      <c r="Y251">
        <f>IF(Source!BI72=3,H243+H244+H246+H247+H248, 0)</f>
        <v>0</v>
      </c>
      <c r="Z251">
        <f>IF(Source!BI72=4,H243+H244+H246+H247+H248, 0)</f>
        <v>0</v>
      </c>
    </row>
    <row r="252" spans="1:26" ht="82.5" x14ac:dyDescent="0.2">
      <c r="A252" s="74">
        <v>35</v>
      </c>
      <c r="B252" s="74" t="s">
        <v>106</v>
      </c>
      <c r="C252" s="74" t="s">
        <v>1001</v>
      </c>
      <c r="D252" s="61" t="str">
        <f>Source!H74</f>
        <v>м2</v>
      </c>
      <c r="E252" s="62">
        <f>Source!I74</f>
        <v>47.18</v>
      </c>
      <c r="F252" s="63">
        <f>Source!AL74</f>
        <v>193.01999999999998</v>
      </c>
      <c r="G252" s="64" t="str">
        <f>Source!DD74</f>
        <v/>
      </c>
      <c r="H252" s="63">
        <f>ROUND(Source!AC74*Source!I74, 2)</f>
        <v>9106.68</v>
      </c>
      <c r="I252" s="64" t="str">
        <f>Source!BO74</f>
        <v/>
      </c>
      <c r="J252" s="64">
        <f>IF(Source!BC74&lt;&gt; 0, Source!BC74, 1)</f>
        <v>8.98</v>
      </c>
      <c r="K252" s="63">
        <f>Source!P74</f>
        <v>81778.02</v>
      </c>
      <c r="L252" s="68"/>
      <c r="S252">
        <f>ROUND((Source!FX74/100)*((ROUND(Source!AF74*Source!I74, 2)+ROUND(Source!AE74*Source!I74, 2))), 2)</f>
        <v>0</v>
      </c>
      <c r="T252">
        <f>Source!X74</f>
        <v>0</v>
      </c>
      <c r="U252">
        <f>ROUND((Source!FY74/100)*((ROUND(Source!AF74*Source!I74, 2)+ROUND(Source!AE74*Source!I74, 2))), 2)</f>
        <v>0</v>
      </c>
      <c r="V252">
        <f>Source!Y74</f>
        <v>0</v>
      </c>
    </row>
    <row r="253" spans="1:26" ht="15" x14ac:dyDescent="0.25">
      <c r="G253" s="66">
        <f>H252</f>
        <v>9106.68</v>
      </c>
      <c r="H253" s="66"/>
      <c r="J253" s="66">
        <f>K252</f>
        <v>81778.02</v>
      </c>
      <c r="K253" s="66"/>
      <c r="L253" s="67">
        <f>Source!U74</f>
        <v>0</v>
      </c>
      <c r="O253" s="42">
        <f>G253</f>
        <v>9106.68</v>
      </c>
      <c r="P253" s="42">
        <f>J253</f>
        <v>81778.02</v>
      </c>
      <c r="Q253" s="42">
        <f>L253</f>
        <v>0</v>
      </c>
      <c r="W253">
        <f>IF(Source!BI74&lt;=1,H252, 0)</f>
        <v>9106.68</v>
      </c>
      <c r="X253">
        <f>IF(Source!BI74=2,H252, 0)</f>
        <v>0</v>
      </c>
      <c r="Y253">
        <f>IF(Source!BI74=3,H252, 0)</f>
        <v>0</v>
      </c>
      <c r="Z253">
        <f>IF(Source!BI74=4,H252, 0)</f>
        <v>0</v>
      </c>
    </row>
    <row r="254" spans="1:26" ht="28.5" x14ac:dyDescent="0.2">
      <c r="A254" s="73">
        <v>36</v>
      </c>
      <c r="B254" s="73" t="s">
        <v>1002</v>
      </c>
      <c r="C254" s="73" t="str">
        <f>Source!G75</f>
        <v>Светильник в подвесных потолках</v>
      </c>
      <c r="D254" s="55" t="str">
        <f>Source!H75</f>
        <v>100 ШТ</v>
      </c>
      <c r="E254" s="36">
        <f>Source!I75</f>
        <v>0.1</v>
      </c>
      <c r="F254" s="56">
        <f>Source!AL75+Source!AM75+Source!AO75</f>
        <v>1093.4000000000001</v>
      </c>
      <c r="G254" s="57"/>
      <c r="H254" s="56"/>
      <c r="I254" s="57" t="str">
        <f>Source!BO75</f>
        <v/>
      </c>
      <c r="J254" s="57"/>
      <c r="K254" s="56"/>
      <c r="L254" s="58"/>
      <c r="S254">
        <f>ROUND((Source!FX75/100)*((ROUND(Source!AF75*Source!I75, 2)+ROUND(Source!AE75*Source!I75, 2))), 2)</f>
        <v>91.33</v>
      </c>
      <c r="T254">
        <f>Source!X75</f>
        <v>3073.92</v>
      </c>
      <c r="U254">
        <f>ROUND((Source!FY75/100)*((ROUND(Source!AF75*Source!I75, 2)+ROUND(Source!AE75*Source!I75, 2))), 2)</f>
        <v>48.02</v>
      </c>
      <c r="V254">
        <f>Source!Y75</f>
        <v>1616.18</v>
      </c>
    </row>
    <row r="255" spans="1:26" x14ac:dyDescent="0.2">
      <c r="C255" s="41" t="str">
        <f>"Объем: "&amp;Source!I75&amp;"=10/"&amp;"100"</f>
        <v>Объем: 0.1=10/100</v>
      </c>
    </row>
    <row r="256" spans="1:26" ht="14.25" x14ac:dyDescent="0.2">
      <c r="A256" s="73"/>
      <c r="B256" s="73"/>
      <c r="C256" s="73" t="s">
        <v>953</v>
      </c>
      <c r="D256" s="55"/>
      <c r="E256" s="36"/>
      <c r="F256" s="56">
        <f>Source!AO75</f>
        <v>936.45</v>
      </c>
      <c r="G256" s="57" t="str">
        <f>Source!DG75</f>
        <v/>
      </c>
      <c r="H256" s="56">
        <f>ROUND(Source!AF75*Source!I75, 2)</f>
        <v>93.65</v>
      </c>
      <c r="I256" s="57"/>
      <c r="J256" s="57">
        <f>IF(Source!BA75&lt;&gt; 0, Source!BA75, 1)</f>
        <v>33.659999999999997</v>
      </c>
      <c r="K256" s="56">
        <f>Source!S75</f>
        <v>3152.09</v>
      </c>
      <c r="L256" s="58"/>
      <c r="R256">
        <f>H256</f>
        <v>93.65</v>
      </c>
    </row>
    <row r="257" spans="1:26" ht="14.25" x14ac:dyDescent="0.2">
      <c r="A257" s="73"/>
      <c r="B257" s="73"/>
      <c r="C257" s="73" t="s">
        <v>324</v>
      </c>
      <c r="D257" s="55"/>
      <c r="E257" s="36"/>
      <c r="F257" s="56">
        <f>Source!AM75</f>
        <v>36.22</v>
      </c>
      <c r="G257" s="57" t="str">
        <f>Source!DE75</f>
        <v/>
      </c>
      <c r="H257" s="56">
        <f>ROUND((((Source!ET75)-(Source!EU75))+Source!AE75)*Source!I75, 2)</f>
        <v>3.62</v>
      </c>
      <c r="I257" s="57"/>
      <c r="J257" s="57">
        <f>IF(Source!BB75&lt;&gt; 0, Source!BB75, 1)</f>
        <v>12.55</v>
      </c>
      <c r="K257" s="56">
        <f>Source!Q75</f>
        <v>45.46</v>
      </c>
      <c r="L257" s="58"/>
    </row>
    <row r="258" spans="1:26" ht="14.25" x14ac:dyDescent="0.2">
      <c r="A258" s="73"/>
      <c r="B258" s="73"/>
      <c r="C258" s="73" t="s">
        <v>954</v>
      </c>
      <c r="D258" s="55"/>
      <c r="E258" s="36"/>
      <c r="F258" s="56">
        <f>Source!AN75</f>
        <v>5.0199999999999996</v>
      </c>
      <c r="G258" s="57" t="str">
        <f>Source!DF75</f>
        <v/>
      </c>
      <c r="H258" s="59">
        <f>ROUND(Source!AE75*Source!I75, 2)</f>
        <v>0.5</v>
      </c>
      <c r="I258" s="57"/>
      <c r="J258" s="57">
        <f>IF(Source!BS75&lt;&gt; 0, Source!BS75, 1)</f>
        <v>33.659999999999997</v>
      </c>
      <c r="K258" s="59">
        <f>Source!R75</f>
        <v>16.899999999999999</v>
      </c>
      <c r="L258" s="58"/>
      <c r="R258">
        <f>H258</f>
        <v>0.5</v>
      </c>
    </row>
    <row r="259" spans="1:26" ht="14.25" x14ac:dyDescent="0.2">
      <c r="A259" s="73"/>
      <c r="B259" s="73"/>
      <c r="C259" s="73" t="s">
        <v>968</v>
      </c>
      <c r="D259" s="55"/>
      <c r="E259" s="36"/>
      <c r="F259" s="56">
        <f>Source!AL75</f>
        <v>120.73</v>
      </c>
      <c r="G259" s="57" t="str">
        <f>Source!DD75</f>
        <v/>
      </c>
      <c r="H259" s="56">
        <f>ROUND(Source!AC75*Source!I75, 2)</f>
        <v>12.07</v>
      </c>
      <c r="I259" s="57"/>
      <c r="J259" s="57">
        <f>IF(Source!BC75&lt;&gt; 0, Source!BC75, 1)</f>
        <v>8.98</v>
      </c>
      <c r="K259" s="56">
        <f>Source!P75</f>
        <v>108.42</v>
      </c>
      <c r="L259" s="58"/>
    </row>
    <row r="260" spans="1:26" ht="14.25" x14ac:dyDescent="0.2">
      <c r="A260" s="73"/>
      <c r="B260" s="73"/>
      <c r="C260" s="73" t="s">
        <v>955</v>
      </c>
      <c r="D260" s="55" t="s">
        <v>956</v>
      </c>
      <c r="E260" s="36">
        <f>Source!BZ75</f>
        <v>97</v>
      </c>
      <c r="F260" s="75"/>
      <c r="G260" s="57"/>
      <c r="H260" s="56">
        <f>SUM(S254:S262)</f>
        <v>91.33</v>
      </c>
      <c r="I260" s="60"/>
      <c r="J260" s="53">
        <f>Source!AT75</f>
        <v>97</v>
      </c>
      <c r="K260" s="56">
        <f>SUM(T254:T262)</f>
        <v>3073.92</v>
      </c>
      <c r="L260" s="58"/>
    </row>
    <row r="261" spans="1:26" ht="14.25" x14ac:dyDescent="0.2">
      <c r="A261" s="73"/>
      <c r="B261" s="73"/>
      <c r="C261" s="73" t="s">
        <v>957</v>
      </c>
      <c r="D261" s="55" t="s">
        <v>956</v>
      </c>
      <c r="E261" s="36">
        <f>Source!CA75</f>
        <v>51</v>
      </c>
      <c r="F261" s="75"/>
      <c r="G261" s="57"/>
      <c r="H261" s="56">
        <f>SUM(U254:U262)</f>
        <v>48.02</v>
      </c>
      <c r="I261" s="60"/>
      <c r="J261" s="53">
        <f>Source!AU75</f>
        <v>51</v>
      </c>
      <c r="K261" s="56">
        <f>SUM(V254:V262)</f>
        <v>1616.18</v>
      </c>
      <c r="L261" s="58"/>
    </row>
    <row r="262" spans="1:26" ht="14.25" x14ac:dyDescent="0.2">
      <c r="A262" s="74"/>
      <c r="B262" s="74"/>
      <c r="C262" s="74" t="s">
        <v>958</v>
      </c>
      <c r="D262" s="61" t="s">
        <v>959</v>
      </c>
      <c r="E262" s="62">
        <f>Source!AQ75</f>
        <v>94.4</v>
      </c>
      <c r="F262" s="63"/>
      <c r="G262" s="64" t="str">
        <f>Source!DI75</f>
        <v/>
      </c>
      <c r="H262" s="63"/>
      <c r="I262" s="64"/>
      <c r="J262" s="64"/>
      <c r="K262" s="63"/>
      <c r="L262" s="65">
        <f>Source!U75</f>
        <v>9.4400000000000013</v>
      </c>
    </row>
    <row r="263" spans="1:26" ht="15" x14ac:dyDescent="0.25">
      <c r="G263" s="66">
        <f>H256+H257+H259+H260+H261</f>
        <v>248.69000000000003</v>
      </c>
      <c r="H263" s="66"/>
      <c r="J263" s="66">
        <f>K256+K257+K259+K260+K261</f>
        <v>7996.0700000000006</v>
      </c>
      <c r="K263" s="66"/>
      <c r="L263" s="67">
        <f>Source!U75</f>
        <v>9.4400000000000013</v>
      </c>
      <c r="O263" s="42">
        <f>G263</f>
        <v>248.69000000000003</v>
      </c>
      <c r="P263" s="42">
        <f>J263</f>
        <v>7996.0700000000006</v>
      </c>
      <c r="Q263" s="42">
        <f>L263</f>
        <v>9.4400000000000013</v>
      </c>
      <c r="W263">
        <f>IF(Source!BI75&lt;=1,H256+H257+H259+H260+H261, 0)</f>
        <v>0</v>
      </c>
      <c r="X263">
        <f>IF(Source!BI75=2,H256+H257+H259+H260+H261, 0)</f>
        <v>248.69000000000003</v>
      </c>
      <c r="Y263">
        <f>IF(Source!BI75=3,H256+H257+H259+H260+H261, 0)</f>
        <v>0</v>
      </c>
      <c r="Z263">
        <f>IF(Source!BI75=4,H256+H257+H259+H260+H261, 0)</f>
        <v>0</v>
      </c>
    </row>
    <row r="264" spans="1:26" ht="54" x14ac:dyDescent="0.2">
      <c r="A264" s="74">
        <v>37</v>
      </c>
      <c r="B264" s="74" t="s">
        <v>106</v>
      </c>
      <c r="C264" s="74" t="s">
        <v>1003</v>
      </c>
      <c r="D264" s="61" t="str">
        <f>Source!H76</f>
        <v>ШТ</v>
      </c>
      <c r="E264" s="62">
        <f>Source!I76</f>
        <v>10</v>
      </c>
      <c r="F264" s="63">
        <f>Source!AL76</f>
        <v>168.36</v>
      </c>
      <c r="G264" s="64" t="str">
        <f>Source!DD76</f>
        <v/>
      </c>
      <c r="H264" s="63">
        <f>ROUND(Source!AC76*Source!I76, 2)</f>
        <v>1683.6</v>
      </c>
      <c r="I264" s="64" t="str">
        <f>Source!BO76</f>
        <v/>
      </c>
      <c r="J264" s="64">
        <f>IF(Source!BC76&lt;&gt; 0, Source!BC76, 1)</f>
        <v>8.98</v>
      </c>
      <c r="K264" s="63">
        <f>Source!P76</f>
        <v>15118.73</v>
      </c>
      <c r="L264" s="68"/>
      <c r="S264">
        <f>ROUND((Source!FX76/100)*((ROUND(Source!AF76*Source!I76, 2)+ROUND(Source!AE76*Source!I76, 2))), 2)</f>
        <v>0</v>
      </c>
      <c r="T264">
        <f>Source!X76</f>
        <v>0</v>
      </c>
      <c r="U264">
        <f>ROUND((Source!FY76/100)*((ROUND(Source!AF76*Source!I76, 2)+ROUND(Source!AE76*Source!I76, 2))), 2)</f>
        <v>0</v>
      </c>
      <c r="V264">
        <f>Source!Y76</f>
        <v>0</v>
      </c>
    </row>
    <row r="265" spans="1:26" ht="15" x14ac:dyDescent="0.25">
      <c r="G265" s="66">
        <f>H264</f>
        <v>1683.6</v>
      </c>
      <c r="H265" s="66"/>
      <c r="J265" s="66">
        <f>K264</f>
        <v>15118.73</v>
      </c>
      <c r="K265" s="66"/>
      <c r="L265" s="67">
        <f>Source!U76</f>
        <v>0</v>
      </c>
      <c r="O265" s="42">
        <f>G265</f>
        <v>1683.6</v>
      </c>
      <c r="P265" s="42">
        <f>J265</f>
        <v>15118.73</v>
      </c>
      <c r="Q265" s="42">
        <f>L265</f>
        <v>0</v>
      </c>
      <c r="W265">
        <f>IF(Source!BI76&lt;=1,H264, 0)</f>
        <v>1683.6</v>
      </c>
      <c r="X265">
        <f>IF(Source!BI76=2,H264, 0)</f>
        <v>0</v>
      </c>
      <c r="Y265">
        <f>IF(Source!BI76=3,H264, 0)</f>
        <v>0</v>
      </c>
      <c r="Z265">
        <f>IF(Source!BI76=4,H264, 0)</f>
        <v>0</v>
      </c>
    </row>
    <row r="266" spans="1:26" ht="57" x14ac:dyDescent="0.2">
      <c r="A266" s="73">
        <v>38</v>
      </c>
      <c r="B266" s="73" t="s">
        <v>1004</v>
      </c>
      <c r="C266" s="73" t="str">
        <f>Source!G77</f>
        <v>Труба гофрированная ПВХ для защиты проводов и кабелей по установленным конструкциям, по стенам, колоннам, потолкам, основанию пола</v>
      </c>
      <c r="D266" s="55" t="str">
        <f>Source!H77</f>
        <v>100 м</v>
      </c>
      <c r="E266" s="36">
        <f>Source!I77</f>
        <v>0.3</v>
      </c>
      <c r="F266" s="56">
        <f>Source!AL77+Source!AM77+Source!AO77</f>
        <v>156.32999999999998</v>
      </c>
      <c r="G266" s="57"/>
      <c r="H266" s="56"/>
      <c r="I266" s="57" t="str">
        <f>Source!BO77</f>
        <v/>
      </c>
      <c r="J266" s="57"/>
      <c r="K266" s="56"/>
      <c r="L266" s="58"/>
      <c r="S266">
        <f>ROUND((Source!FX77/100)*((ROUND(Source!AF77*Source!I77, 2)+ROUND(Source!AE77*Source!I77, 2))), 2)</f>
        <v>40.6</v>
      </c>
      <c r="T266">
        <f>Source!X77</f>
        <v>1366.8</v>
      </c>
      <c r="U266">
        <f>ROUND((Source!FY77/100)*((ROUND(Source!AF77*Source!I77, 2)+ROUND(Source!AE77*Source!I77, 2))), 2)</f>
        <v>21.35</v>
      </c>
      <c r="V266">
        <f>Source!Y77</f>
        <v>718.63</v>
      </c>
    </row>
    <row r="267" spans="1:26" x14ac:dyDescent="0.2">
      <c r="C267" s="41" t="str">
        <f>"Объем: "&amp;Source!I77&amp;"=30/"&amp;"100"</f>
        <v>Объем: 0.3=30/100</v>
      </c>
    </row>
    <row r="268" spans="1:26" ht="14.25" x14ac:dyDescent="0.2">
      <c r="A268" s="73"/>
      <c r="B268" s="73"/>
      <c r="C268" s="73" t="s">
        <v>953</v>
      </c>
      <c r="D268" s="55"/>
      <c r="E268" s="36"/>
      <c r="F268" s="56">
        <f>Source!AO77</f>
        <v>139.54</v>
      </c>
      <c r="G268" s="57" t="str">
        <f>Source!DG77</f>
        <v/>
      </c>
      <c r="H268" s="56">
        <f>ROUND(Source!AF77*Source!I77, 2)</f>
        <v>41.86</v>
      </c>
      <c r="I268" s="57"/>
      <c r="J268" s="57">
        <f>IF(Source!BA77&lt;&gt; 0, Source!BA77, 1)</f>
        <v>33.659999999999997</v>
      </c>
      <c r="K268" s="56">
        <f>Source!S77</f>
        <v>1409.07</v>
      </c>
      <c r="L268" s="58"/>
      <c r="R268">
        <f>H268</f>
        <v>41.86</v>
      </c>
    </row>
    <row r="269" spans="1:26" ht="14.25" x14ac:dyDescent="0.2">
      <c r="A269" s="73"/>
      <c r="B269" s="73"/>
      <c r="C269" s="73" t="s">
        <v>968</v>
      </c>
      <c r="D269" s="55"/>
      <c r="E269" s="36"/>
      <c r="F269" s="56">
        <f>Source!AL77</f>
        <v>16.79</v>
      </c>
      <c r="G269" s="57" t="str">
        <f>Source!DD77</f>
        <v/>
      </c>
      <c r="H269" s="56">
        <f>ROUND(Source!AC77*Source!I77, 2)</f>
        <v>5.04</v>
      </c>
      <c r="I269" s="57"/>
      <c r="J269" s="57">
        <f>IF(Source!BC77&lt;&gt; 0, Source!BC77, 1)</f>
        <v>8.98</v>
      </c>
      <c r="K269" s="56">
        <f>Source!P77</f>
        <v>45.23</v>
      </c>
      <c r="L269" s="58"/>
    </row>
    <row r="270" spans="1:26" ht="14.25" x14ac:dyDescent="0.2">
      <c r="A270" s="73"/>
      <c r="B270" s="73"/>
      <c r="C270" s="73" t="s">
        <v>955</v>
      </c>
      <c r="D270" s="55" t="s">
        <v>956</v>
      </c>
      <c r="E270" s="36">
        <f>Source!BZ77</f>
        <v>97</v>
      </c>
      <c r="F270" s="75"/>
      <c r="G270" s="57"/>
      <c r="H270" s="56">
        <f>SUM(S266:S272)</f>
        <v>40.6</v>
      </c>
      <c r="I270" s="60"/>
      <c r="J270" s="53">
        <f>Source!AT77</f>
        <v>97</v>
      </c>
      <c r="K270" s="56">
        <f>SUM(T266:T272)</f>
        <v>1366.8</v>
      </c>
      <c r="L270" s="58"/>
    </row>
    <row r="271" spans="1:26" ht="14.25" x14ac:dyDescent="0.2">
      <c r="A271" s="73"/>
      <c r="B271" s="73"/>
      <c r="C271" s="73" t="s">
        <v>957</v>
      </c>
      <c r="D271" s="55" t="s">
        <v>956</v>
      </c>
      <c r="E271" s="36">
        <f>Source!CA77</f>
        <v>51</v>
      </c>
      <c r="F271" s="75"/>
      <c r="G271" s="57"/>
      <c r="H271" s="56">
        <f>SUM(U266:U272)</f>
        <v>21.35</v>
      </c>
      <c r="I271" s="60"/>
      <c r="J271" s="53">
        <f>Source!AU77</f>
        <v>51</v>
      </c>
      <c r="K271" s="56">
        <f>SUM(V266:V272)</f>
        <v>718.63</v>
      </c>
      <c r="L271" s="58"/>
    </row>
    <row r="272" spans="1:26" ht="14.25" x14ac:dyDescent="0.2">
      <c r="A272" s="74"/>
      <c r="B272" s="74"/>
      <c r="C272" s="74" t="s">
        <v>958</v>
      </c>
      <c r="D272" s="61" t="s">
        <v>959</v>
      </c>
      <c r="E272" s="62">
        <f>Source!AQ77</f>
        <v>15.2</v>
      </c>
      <c r="F272" s="63"/>
      <c r="G272" s="64" t="str">
        <f>Source!DI77</f>
        <v/>
      </c>
      <c r="H272" s="63"/>
      <c r="I272" s="64"/>
      <c r="J272" s="64"/>
      <c r="K272" s="63"/>
      <c r="L272" s="65">
        <f>Source!U77</f>
        <v>4.5599999999999996</v>
      </c>
    </row>
    <row r="273" spans="1:26" ht="15" x14ac:dyDescent="0.25">
      <c r="G273" s="66">
        <f>H268+H269+H270+H271</f>
        <v>108.85</v>
      </c>
      <c r="H273" s="66"/>
      <c r="J273" s="66">
        <f>K268+K269+K270+K271</f>
        <v>3539.73</v>
      </c>
      <c r="K273" s="66"/>
      <c r="L273" s="67">
        <f>Source!U77</f>
        <v>4.5599999999999996</v>
      </c>
      <c r="O273" s="42">
        <f>G273</f>
        <v>108.85</v>
      </c>
      <c r="P273" s="42">
        <f>J273</f>
        <v>3539.73</v>
      </c>
      <c r="Q273" s="42">
        <f>L273</f>
        <v>4.5599999999999996</v>
      </c>
      <c r="W273">
        <f>IF(Source!BI77&lt;=1,H268+H269+H270+H271, 0)</f>
        <v>0</v>
      </c>
      <c r="X273">
        <f>IF(Source!BI77=2,H268+H269+H270+H271, 0)</f>
        <v>108.85</v>
      </c>
      <c r="Y273">
        <f>IF(Source!BI77=3,H268+H269+H270+H271, 0)</f>
        <v>0</v>
      </c>
      <c r="Z273">
        <f>IF(Source!BI77=4,H268+H269+H270+H271, 0)</f>
        <v>0</v>
      </c>
    </row>
    <row r="274" spans="1:26" ht="42.75" x14ac:dyDescent="0.2">
      <c r="A274" s="74">
        <v>39</v>
      </c>
      <c r="B274" s="74" t="s">
        <v>106</v>
      </c>
      <c r="C274" s="74" t="s">
        <v>1005</v>
      </c>
      <c r="D274" s="61" t="str">
        <f>Source!H78</f>
        <v>м</v>
      </c>
      <c r="E274" s="62">
        <f>Source!I78</f>
        <v>30.6</v>
      </c>
      <c r="F274" s="63">
        <f>Source!AL78</f>
        <v>3.02</v>
      </c>
      <c r="G274" s="64" t="str">
        <f>Source!DD78</f>
        <v/>
      </c>
      <c r="H274" s="63">
        <f>ROUND(Source!AC78*Source!I78, 2)</f>
        <v>92.41</v>
      </c>
      <c r="I274" s="64" t="str">
        <f>Source!BO78</f>
        <v/>
      </c>
      <c r="J274" s="64">
        <f>IF(Source!BC78&lt;&gt; 0, Source!BC78, 1)</f>
        <v>8.98</v>
      </c>
      <c r="K274" s="63">
        <f>Source!P78</f>
        <v>829.86</v>
      </c>
      <c r="L274" s="68"/>
      <c r="S274">
        <f>ROUND((Source!FX78/100)*((ROUND(Source!AF78*Source!I78, 2)+ROUND(Source!AE78*Source!I78, 2))), 2)</f>
        <v>0</v>
      </c>
      <c r="T274">
        <f>Source!X78</f>
        <v>0</v>
      </c>
      <c r="U274">
        <f>ROUND((Source!FY78/100)*((ROUND(Source!AF78*Source!I78, 2)+ROUND(Source!AE78*Source!I78, 2))), 2)</f>
        <v>0</v>
      </c>
      <c r="V274">
        <f>Source!Y78</f>
        <v>0</v>
      </c>
    </row>
    <row r="275" spans="1:26" ht="15" x14ac:dyDescent="0.25">
      <c r="G275" s="66">
        <f>H274</f>
        <v>92.41</v>
      </c>
      <c r="H275" s="66"/>
      <c r="J275" s="66">
        <f>K274</f>
        <v>829.86</v>
      </c>
      <c r="K275" s="66"/>
      <c r="L275" s="67">
        <f>Source!U78</f>
        <v>0</v>
      </c>
      <c r="O275" s="42">
        <f>G275</f>
        <v>92.41</v>
      </c>
      <c r="P275" s="42">
        <f>J275</f>
        <v>829.86</v>
      </c>
      <c r="Q275" s="42">
        <f>L275</f>
        <v>0</v>
      </c>
      <c r="W275">
        <f>IF(Source!BI78&lt;=1,H274, 0)</f>
        <v>92.41</v>
      </c>
      <c r="X275">
        <f>IF(Source!BI78=2,H274, 0)</f>
        <v>0</v>
      </c>
      <c r="Y275">
        <f>IF(Source!BI78=3,H274, 0)</f>
        <v>0</v>
      </c>
      <c r="Z275">
        <f>IF(Source!BI78=4,H274, 0)</f>
        <v>0</v>
      </c>
    </row>
    <row r="276" spans="1:26" ht="71.25" x14ac:dyDescent="0.2">
      <c r="A276" s="73">
        <v>40</v>
      </c>
      <c r="B276" s="73" t="s">
        <v>1006</v>
      </c>
      <c r="C276" s="73" t="str">
        <f>Source!G79</f>
        <v>Затягивание провода в проложенные трубы и металлические рукава первого одножильного или многожильного в общей оплетке, суммарное сечение: до 6 мм2</v>
      </c>
      <c r="D276" s="55" t="str">
        <f>Source!H79</f>
        <v>100 м</v>
      </c>
      <c r="E276" s="36">
        <f>Source!I79</f>
        <v>0.3</v>
      </c>
      <c r="F276" s="56">
        <f>Source!AL79+Source!AM79+Source!AO79</f>
        <v>68.77000000000001</v>
      </c>
      <c r="G276" s="57"/>
      <c r="H276" s="56"/>
      <c r="I276" s="57" t="str">
        <f>Source!BO79</f>
        <v/>
      </c>
      <c r="J276" s="57"/>
      <c r="K276" s="56"/>
      <c r="L276" s="58"/>
      <c r="S276">
        <f>ROUND((Source!FX79/100)*((ROUND(Source!AF79*Source!I79, 2)+ROUND(Source!AE79*Source!I79, 2))), 2)</f>
        <v>14.89</v>
      </c>
      <c r="T276">
        <f>Source!X79</f>
        <v>501.22</v>
      </c>
      <c r="U276">
        <f>ROUND((Source!FY79/100)*((ROUND(Source!AF79*Source!I79, 2)+ROUND(Source!AE79*Source!I79, 2))), 2)</f>
        <v>7.83</v>
      </c>
      <c r="V276">
        <f>Source!Y79</f>
        <v>263.52999999999997</v>
      </c>
    </row>
    <row r="277" spans="1:26" x14ac:dyDescent="0.2">
      <c r="C277" s="41" t="str">
        <f>"Объем: "&amp;Source!I79&amp;"=30/"&amp;"100"</f>
        <v>Объем: 0.3=30/100</v>
      </c>
    </row>
    <row r="278" spans="1:26" ht="14.25" x14ac:dyDescent="0.2">
      <c r="A278" s="73"/>
      <c r="B278" s="73"/>
      <c r="C278" s="73" t="s">
        <v>953</v>
      </c>
      <c r="D278" s="55"/>
      <c r="E278" s="36"/>
      <c r="F278" s="56">
        <f>Source!AO79</f>
        <v>50.67</v>
      </c>
      <c r="G278" s="57" t="str">
        <f>Source!DG79</f>
        <v/>
      </c>
      <c r="H278" s="56">
        <f>ROUND(Source!AF79*Source!I79, 2)</f>
        <v>15.2</v>
      </c>
      <c r="I278" s="57"/>
      <c r="J278" s="57">
        <f>IF(Source!BA79&lt;&gt; 0, Source!BA79, 1)</f>
        <v>33.659999999999997</v>
      </c>
      <c r="K278" s="56">
        <f>Source!S79</f>
        <v>511.67</v>
      </c>
      <c r="L278" s="58"/>
      <c r="R278">
        <f>H278</f>
        <v>15.2</v>
      </c>
    </row>
    <row r="279" spans="1:26" ht="14.25" x14ac:dyDescent="0.2">
      <c r="A279" s="73"/>
      <c r="B279" s="73"/>
      <c r="C279" s="73" t="s">
        <v>324</v>
      </c>
      <c r="D279" s="55"/>
      <c r="E279" s="36"/>
      <c r="F279" s="56">
        <f>Source!AM79</f>
        <v>3.62</v>
      </c>
      <c r="G279" s="57" t="str">
        <f>Source!DE79</f>
        <v/>
      </c>
      <c r="H279" s="56">
        <f>ROUND((((Source!ET79)-(Source!EU79))+Source!AE79)*Source!I79, 2)</f>
        <v>1.0900000000000001</v>
      </c>
      <c r="I279" s="57"/>
      <c r="J279" s="57">
        <f>IF(Source!BB79&lt;&gt; 0, Source!BB79, 1)</f>
        <v>12.55</v>
      </c>
      <c r="K279" s="56">
        <f>Source!Q79</f>
        <v>13.63</v>
      </c>
      <c r="L279" s="58"/>
    </row>
    <row r="280" spans="1:26" ht="14.25" x14ac:dyDescent="0.2">
      <c r="A280" s="73"/>
      <c r="B280" s="73"/>
      <c r="C280" s="73" t="s">
        <v>954</v>
      </c>
      <c r="D280" s="55"/>
      <c r="E280" s="36"/>
      <c r="F280" s="56">
        <f>Source!AN79</f>
        <v>0.5</v>
      </c>
      <c r="G280" s="57" t="str">
        <f>Source!DF79</f>
        <v/>
      </c>
      <c r="H280" s="59">
        <f>ROUND(Source!AE79*Source!I79, 2)</f>
        <v>0.15</v>
      </c>
      <c r="I280" s="57"/>
      <c r="J280" s="57">
        <f>IF(Source!BS79&lt;&gt; 0, Source!BS79, 1)</f>
        <v>33.659999999999997</v>
      </c>
      <c r="K280" s="59">
        <f>Source!R79</f>
        <v>5.05</v>
      </c>
      <c r="L280" s="58"/>
      <c r="R280">
        <f>H280</f>
        <v>0.15</v>
      </c>
    </row>
    <row r="281" spans="1:26" ht="14.25" x14ac:dyDescent="0.2">
      <c r="A281" s="73"/>
      <c r="B281" s="73"/>
      <c r="C281" s="73" t="s">
        <v>968</v>
      </c>
      <c r="D281" s="55"/>
      <c r="E281" s="36"/>
      <c r="F281" s="56">
        <f>Source!AL79</f>
        <v>14.48</v>
      </c>
      <c r="G281" s="57" t="str">
        <f>Source!DD79</f>
        <v/>
      </c>
      <c r="H281" s="56">
        <f>ROUND(Source!AC79*Source!I79, 2)</f>
        <v>4.34</v>
      </c>
      <c r="I281" s="57"/>
      <c r="J281" s="57">
        <f>IF(Source!BC79&lt;&gt; 0, Source!BC79, 1)</f>
        <v>8.98</v>
      </c>
      <c r="K281" s="56">
        <f>Source!P79</f>
        <v>39.01</v>
      </c>
      <c r="L281" s="58"/>
    </row>
    <row r="282" spans="1:26" ht="14.25" x14ac:dyDescent="0.2">
      <c r="A282" s="73"/>
      <c r="B282" s="73"/>
      <c r="C282" s="73" t="s">
        <v>955</v>
      </c>
      <c r="D282" s="55" t="s">
        <v>956</v>
      </c>
      <c r="E282" s="36">
        <f>Source!BZ79</f>
        <v>97</v>
      </c>
      <c r="F282" s="75"/>
      <c r="G282" s="57"/>
      <c r="H282" s="56">
        <f>SUM(S276:S284)</f>
        <v>14.89</v>
      </c>
      <c r="I282" s="60"/>
      <c r="J282" s="53">
        <f>Source!AT79</f>
        <v>97</v>
      </c>
      <c r="K282" s="56">
        <f>SUM(T276:T284)</f>
        <v>501.22</v>
      </c>
      <c r="L282" s="58"/>
    </row>
    <row r="283" spans="1:26" ht="14.25" x14ac:dyDescent="0.2">
      <c r="A283" s="73"/>
      <c r="B283" s="73"/>
      <c r="C283" s="73" t="s">
        <v>957</v>
      </c>
      <c r="D283" s="55" t="s">
        <v>956</v>
      </c>
      <c r="E283" s="36">
        <f>Source!CA79</f>
        <v>51</v>
      </c>
      <c r="F283" s="75"/>
      <c r="G283" s="57"/>
      <c r="H283" s="56">
        <f>SUM(U276:U284)</f>
        <v>7.83</v>
      </c>
      <c r="I283" s="60"/>
      <c r="J283" s="53">
        <f>Source!AU79</f>
        <v>51</v>
      </c>
      <c r="K283" s="56">
        <f>SUM(V276:V284)</f>
        <v>263.52999999999997</v>
      </c>
      <c r="L283" s="58"/>
    </row>
    <row r="284" spans="1:26" ht="14.25" x14ac:dyDescent="0.2">
      <c r="A284" s="74"/>
      <c r="B284" s="74"/>
      <c r="C284" s="74" t="s">
        <v>958</v>
      </c>
      <c r="D284" s="61" t="s">
        <v>959</v>
      </c>
      <c r="E284" s="62">
        <f>Source!AQ79</f>
        <v>5.39</v>
      </c>
      <c r="F284" s="63"/>
      <c r="G284" s="64" t="str">
        <f>Source!DI79</f>
        <v/>
      </c>
      <c r="H284" s="63"/>
      <c r="I284" s="64"/>
      <c r="J284" s="64"/>
      <c r="K284" s="63"/>
      <c r="L284" s="65">
        <f>Source!U79</f>
        <v>1.6169999999999998</v>
      </c>
    </row>
    <row r="285" spans="1:26" ht="15" x14ac:dyDescent="0.25">
      <c r="G285" s="66">
        <f>H278+H279+H281+H282+H283</f>
        <v>43.349999999999994</v>
      </c>
      <c r="H285" s="66"/>
      <c r="J285" s="66">
        <f>K278+K279+K281+K282+K283</f>
        <v>1329.0600000000002</v>
      </c>
      <c r="K285" s="66"/>
      <c r="L285" s="67">
        <f>Source!U79</f>
        <v>1.6169999999999998</v>
      </c>
      <c r="O285" s="42">
        <f>G285</f>
        <v>43.349999999999994</v>
      </c>
      <c r="P285" s="42">
        <f>J285</f>
        <v>1329.0600000000002</v>
      </c>
      <c r="Q285" s="42">
        <f>L285</f>
        <v>1.6169999999999998</v>
      </c>
      <c r="W285">
        <f>IF(Source!BI79&lt;=1,H278+H279+H281+H282+H283, 0)</f>
        <v>0</v>
      </c>
      <c r="X285">
        <f>IF(Source!BI79=2,H278+H279+H281+H282+H283, 0)</f>
        <v>43.349999999999994</v>
      </c>
      <c r="Y285">
        <f>IF(Source!BI79=3,H278+H279+H281+H282+H283, 0)</f>
        <v>0</v>
      </c>
      <c r="Z285">
        <f>IF(Source!BI79=4,H278+H279+H281+H282+H283, 0)</f>
        <v>0</v>
      </c>
    </row>
    <row r="286" spans="1:26" ht="42.75" x14ac:dyDescent="0.2">
      <c r="A286" s="74">
        <v>41</v>
      </c>
      <c r="B286" s="74" t="s">
        <v>106</v>
      </c>
      <c r="C286" s="74" t="s">
        <v>1007</v>
      </c>
      <c r="D286" s="61" t="str">
        <f>Source!H80</f>
        <v>м</v>
      </c>
      <c r="E286" s="62">
        <f>Source!I80</f>
        <v>30.6</v>
      </c>
      <c r="F286" s="63">
        <f>Source!AL80</f>
        <v>10.050000000000001</v>
      </c>
      <c r="G286" s="64" t="str">
        <f>Source!DD80</f>
        <v/>
      </c>
      <c r="H286" s="63">
        <f>ROUND(Source!AC80*Source!I80, 2)</f>
        <v>307.52999999999997</v>
      </c>
      <c r="I286" s="64" t="str">
        <f>Source!BO80</f>
        <v/>
      </c>
      <c r="J286" s="64">
        <f>IF(Source!BC80&lt;&gt; 0, Source!BC80, 1)</f>
        <v>8.98</v>
      </c>
      <c r="K286" s="63">
        <f>Source!P80</f>
        <v>2761.62</v>
      </c>
      <c r="L286" s="68"/>
      <c r="S286">
        <f>ROUND((Source!FX80/100)*((ROUND(Source!AF80*Source!I80, 2)+ROUND(Source!AE80*Source!I80, 2))), 2)</f>
        <v>0</v>
      </c>
      <c r="T286">
        <f>Source!X80</f>
        <v>0</v>
      </c>
      <c r="U286">
        <f>ROUND((Source!FY80/100)*((ROUND(Source!AF80*Source!I80, 2)+ROUND(Source!AE80*Source!I80, 2))), 2)</f>
        <v>0</v>
      </c>
      <c r="V286">
        <f>Source!Y80</f>
        <v>0</v>
      </c>
    </row>
    <row r="287" spans="1:26" ht="15" x14ac:dyDescent="0.25">
      <c r="G287" s="66">
        <f>H286</f>
        <v>307.52999999999997</v>
      </c>
      <c r="H287" s="66"/>
      <c r="J287" s="66">
        <f>K286</f>
        <v>2761.62</v>
      </c>
      <c r="K287" s="66"/>
      <c r="L287" s="67">
        <f>Source!U80</f>
        <v>0</v>
      </c>
      <c r="O287" s="42">
        <f>G287</f>
        <v>307.52999999999997</v>
      </c>
      <c r="P287" s="42">
        <f>J287</f>
        <v>2761.62</v>
      </c>
      <c r="Q287" s="42">
        <f>L287</f>
        <v>0</v>
      </c>
      <c r="W287">
        <f>IF(Source!BI80&lt;=1,H286, 0)</f>
        <v>307.52999999999997</v>
      </c>
      <c r="X287">
        <f>IF(Source!BI80=2,H286, 0)</f>
        <v>0</v>
      </c>
      <c r="Y287">
        <f>IF(Source!BI80=3,H286, 0)</f>
        <v>0</v>
      </c>
      <c r="Z287">
        <f>IF(Source!BI80=4,H286, 0)</f>
        <v>0</v>
      </c>
    </row>
    <row r="288" spans="1:26" ht="28.5" x14ac:dyDescent="0.2">
      <c r="A288" s="73">
        <v>42</v>
      </c>
      <c r="B288" s="73" t="s">
        <v>1008</v>
      </c>
      <c r="C288" s="73" t="str">
        <f>Source!G81</f>
        <v>Провод в коробах, сечением: до 6 мм2</v>
      </c>
      <c r="D288" s="55" t="str">
        <f>Source!H81</f>
        <v>100 м</v>
      </c>
      <c r="E288" s="36">
        <f>Source!I81</f>
        <v>0.9</v>
      </c>
      <c r="F288" s="56">
        <f>Source!AL81+Source!AM81+Source!AO81</f>
        <v>38.590000000000003</v>
      </c>
      <c r="G288" s="57"/>
      <c r="H288" s="56"/>
      <c r="I288" s="57" t="str">
        <f>Source!BO81</f>
        <v/>
      </c>
      <c r="J288" s="57"/>
      <c r="K288" s="56"/>
      <c r="L288" s="58"/>
      <c r="S288">
        <f>ROUND((Source!FX81/100)*((ROUND(Source!AF81*Source!I81, 2)+ROUND(Source!AE81*Source!I81, 2))), 2)</f>
        <v>23.37</v>
      </c>
      <c r="T288">
        <f>Source!X81</f>
        <v>786.64</v>
      </c>
      <c r="U288">
        <f>ROUND((Source!FY81/100)*((ROUND(Source!AF81*Source!I81, 2)+ROUND(Source!AE81*Source!I81, 2))), 2)</f>
        <v>12.29</v>
      </c>
      <c r="V288">
        <f>Source!Y81</f>
        <v>413.59</v>
      </c>
    </row>
    <row r="289" spans="1:26" x14ac:dyDescent="0.2">
      <c r="C289" s="41" t="str">
        <f>"Объем: "&amp;Source!I81&amp;"=90/"&amp;"100"</f>
        <v>Объем: 0.9=90/100</v>
      </c>
    </row>
    <row r="290" spans="1:26" ht="14.25" x14ac:dyDescent="0.2">
      <c r="A290" s="73"/>
      <c r="B290" s="73"/>
      <c r="C290" s="73" t="s">
        <v>953</v>
      </c>
      <c r="D290" s="55"/>
      <c r="E290" s="36"/>
      <c r="F290" s="56">
        <f>Source!AO81</f>
        <v>26.51</v>
      </c>
      <c r="G290" s="57" t="str">
        <f>Source!DG81</f>
        <v/>
      </c>
      <c r="H290" s="56">
        <f>ROUND(Source!AF81*Source!I81, 2)</f>
        <v>23.86</v>
      </c>
      <c r="I290" s="57"/>
      <c r="J290" s="57">
        <f>IF(Source!BA81&lt;&gt; 0, Source!BA81, 1)</f>
        <v>33.659999999999997</v>
      </c>
      <c r="K290" s="56">
        <f>Source!S81</f>
        <v>803.09</v>
      </c>
      <c r="L290" s="58"/>
      <c r="R290">
        <f>H290</f>
        <v>23.86</v>
      </c>
    </row>
    <row r="291" spans="1:26" ht="14.25" x14ac:dyDescent="0.2">
      <c r="A291" s="73"/>
      <c r="B291" s="73"/>
      <c r="C291" s="73" t="s">
        <v>324</v>
      </c>
      <c r="D291" s="55"/>
      <c r="E291" s="36"/>
      <c r="F291" s="56">
        <f>Source!AM81</f>
        <v>1.81</v>
      </c>
      <c r="G291" s="57" t="str">
        <f>Source!DE81</f>
        <v/>
      </c>
      <c r="H291" s="56">
        <f>ROUND((((Source!ET81)-(Source!EU81))+Source!AE81)*Source!I81, 2)</f>
        <v>1.63</v>
      </c>
      <c r="I291" s="57"/>
      <c r="J291" s="57">
        <f>IF(Source!BB81&lt;&gt; 0, Source!BB81, 1)</f>
        <v>12.55</v>
      </c>
      <c r="K291" s="56">
        <f>Source!Q81</f>
        <v>20.440000000000001</v>
      </c>
      <c r="L291" s="58"/>
    </row>
    <row r="292" spans="1:26" ht="14.25" x14ac:dyDescent="0.2">
      <c r="A292" s="73"/>
      <c r="B292" s="73"/>
      <c r="C292" s="73" t="s">
        <v>954</v>
      </c>
      <c r="D292" s="55"/>
      <c r="E292" s="36"/>
      <c r="F292" s="56">
        <f>Source!AN81</f>
        <v>0.26</v>
      </c>
      <c r="G292" s="57" t="str">
        <f>Source!DF81</f>
        <v/>
      </c>
      <c r="H292" s="59">
        <f>ROUND(Source!AE81*Source!I81, 2)</f>
        <v>0.23</v>
      </c>
      <c r="I292" s="57"/>
      <c r="J292" s="57">
        <f>IF(Source!BS81&lt;&gt; 0, Source!BS81, 1)</f>
        <v>33.659999999999997</v>
      </c>
      <c r="K292" s="59">
        <f>Source!R81</f>
        <v>7.88</v>
      </c>
      <c r="L292" s="58"/>
      <c r="R292">
        <f>H292</f>
        <v>0.23</v>
      </c>
    </row>
    <row r="293" spans="1:26" ht="14.25" x14ac:dyDescent="0.2">
      <c r="A293" s="73"/>
      <c r="B293" s="73"/>
      <c r="C293" s="73" t="s">
        <v>968</v>
      </c>
      <c r="D293" s="55"/>
      <c r="E293" s="36"/>
      <c r="F293" s="56">
        <f>Source!AL81</f>
        <v>10.27</v>
      </c>
      <c r="G293" s="57" t="str">
        <f>Source!DD81</f>
        <v/>
      </c>
      <c r="H293" s="56">
        <f>ROUND(Source!AC81*Source!I81, 2)</f>
        <v>9.24</v>
      </c>
      <c r="I293" s="57"/>
      <c r="J293" s="57">
        <f>IF(Source!BC81&lt;&gt; 0, Source!BC81, 1)</f>
        <v>8.98</v>
      </c>
      <c r="K293" s="56">
        <f>Source!P81</f>
        <v>83</v>
      </c>
      <c r="L293" s="58"/>
    </row>
    <row r="294" spans="1:26" ht="14.25" x14ac:dyDescent="0.2">
      <c r="A294" s="73"/>
      <c r="B294" s="73"/>
      <c r="C294" s="73" t="s">
        <v>955</v>
      </c>
      <c r="D294" s="55" t="s">
        <v>956</v>
      </c>
      <c r="E294" s="36">
        <f>Source!BZ81</f>
        <v>97</v>
      </c>
      <c r="F294" s="75"/>
      <c r="G294" s="57"/>
      <c r="H294" s="56">
        <f>SUM(S288:S296)</f>
        <v>23.37</v>
      </c>
      <c r="I294" s="60"/>
      <c r="J294" s="53">
        <f>Source!AT81</f>
        <v>97</v>
      </c>
      <c r="K294" s="56">
        <f>SUM(T288:T296)</f>
        <v>786.64</v>
      </c>
      <c r="L294" s="58"/>
    </row>
    <row r="295" spans="1:26" ht="14.25" x14ac:dyDescent="0.2">
      <c r="A295" s="73"/>
      <c r="B295" s="73"/>
      <c r="C295" s="73" t="s">
        <v>957</v>
      </c>
      <c r="D295" s="55" t="s">
        <v>956</v>
      </c>
      <c r="E295" s="36">
        <f>Source!CA81</f>
        <v>51</v>
      </c>
      <c r="F295" s="75"/>
      <c r="G295" s="57"/>
      <c r="H295" s="56">
        <f>SUM(U288:U296)</f>
        <v>12.29</v>
      </c>
      <c r="I295" s="60"/>
      <c r="J295" s="53">
        <f>Source!AU81</f>
        <v>51</v>
      </c>
      <c r="K295" s="56">
        <f>SUM(V288:V296)</f>
        <v>413.59</v>
      </c>
      <c r="L295" s="58"/>
    </row>
    <row r="296" spans="1:26" ht="14.25" x14ac:dyDescent="0.2">
      <c r="A296" s="74"/>
      <c r="B296" s="74"/>
      <c r="C296" s="74" t="s">
        <v>958</v>
      </c>
      <c r="D296" s="61" t="s">
        <v>959</v>
      </c>
      <c r="E296" s="62">
        <f>Source!AQ81</f>
        <v>2.82</v>
      </c>
      <c r="F296" s="63"/>
      <c r="G296" s="64" t="str">
        <f>Source!DI81</f>
        <v/>
      </c>
      <c r="H296" s="63"/>
      <c r="I296" s="64"/>
      <c r="J296" s="64"/>
      <c r="K296" s="63"/>
      <c r="L296" s="65">
        <f>Source!U81</f>
        <v>2.5379999999999998</v>
      </c>
    </row>
    <row r="297" spans="1:26" ht="15" x14ac:dyDescent="0.25">
      <c r="G297" s="66">
        <f>H290+H291+H293+H294+H295</f>
        <v>70.389999999999986</v>
      </c>
      <c r="H297" s="66"/>
      <c r="J297" s="66">
        <f>K290+K291+K293+K294+K295</f>
        <v>2106.7600000000002</v>
      </c>
      <c r="K297" s="66"/>
      <c r="L297" s="67">
        <f>Source!U81</f>
        <v>2.5379999999999998</v>
      </c>
      <c r="O297" s="42">
        <f>G297</f>
        <v>70.389999999999986</v>
      </c>
      <c r="P297" s="42">
        <f>J297</f>
        <v>2106.7600000000002</v>
      </c>
      <c r="Q297" s="42">
        <f>L297</f>
        <v>2.5379999999999998</v>
      </c>
      <c r="W297">
        <f>IF(Source!BI81&lt;=1,H290+H291+H293+H294+H295, 0)</f>
        <v>0</v>
      </c>
      <c r="X297">
        <f>IF(Source!BI81=2,H290+H291+H293+H294+H295, 0)</f>
        <v>70.389999999999986</v>
      </c>
      <c r="Y297">
        <f>IF(Source!BI81=3,H290+H291+H293+H294+H295, 0)</f>
        <v>0</v>
      </c>
      <c r="Z297">
        <f>IF(Source!BI81=4,H290+H291+H293+H294+H295, 0)</f>
        <v>0</v>
      </c>
    </row>
    <row r="298" spans="1:26" ht="42.75" x14ac:dyDescent="0.2">
      <c r="A298" s="74">
        <v>43</v>
      </c>
      <c r="B298" s="74" t="s">
        <v>106</v>
      </c>
      <c r="C298" s="74" t="s">
        <v>1009</v>
      </c>
      <c r="D298" s="61" t="str">
        <f>Source!H82</f>
        <v>м</v>
      </c>
      <c r="E298" s="62">
        <f>Source!I82</f>
        <v>91.8</v>
      </c>
      <c r="F298" s="63">
        <f>Source!AL82</f>
        <v>14.759999999999998</v>
      </c>
      <c r="G298" s="64" t="str">
        <f>Source!DD82</f>
        <v/>
      </c>
      <c r="H298" s="63">
        <f>ROUND(Source!AC82*Source!I82, 2)</f>
        <v>1354.97</v>
      </c>
      <c r="I298" s="64" t="str">
        <f>Source!BO82</f>
        <v/>
      </c>
      <c r="J298" s="64">
        <f>IF(Source!BC82&lt;&gt; 0, Source!BC82, 1)</f>
        <v>8.98</v>
      </c>
      <c r="K298" s="63">
        <f>Source!P82</f>
        <v>12167.61</v>
      </c>
      <c r="L298" s="68"/>
      <c r="S298">
        <f>ROUND((Source!FX82/100)*((ROUND(Source!AF82*Source!I82, 2)+ROUND(Source!AE82*Source!I82, 2))), 2)</f>
        <v>0</v>
      </c>
      <c r="T298">
        <f>Source!X82</f>
        <v>0</v>
      </c>
      <c r="U298">
        <f>ROUND((Source!FY82/100)*((ROUND(Source!AF82*Source!I82, 2)+ROUND(Source!AE82*Source!I82, 2))), 2)</f>
        <v>0</v>
      </c>
      <c r="V298">
        <f>Source!Y82</f>
        <v>0</v>
      </c>
    </row>
    <row r="299" spans="1:26" ht="15" x14ac:dyDescent="0.25">
      <c r="G299" s="66">
        <f>H298</f>
        <v>1354.97</v>
      </c>
      <c r="H299" s="66"/>
      <c r="J299" s="66">
        <f>K298</f>
        <v>12167.61</v>
      </c>
      <c r="K299" s="66"/>
      <c r="L299" s="67">
        <f>Source!U82</f>
        <v>0</v>
      </c>
      <c r="O299" s="42">
        <f>G299</f>
        <v>1354.97</v>
      </c>
      <c r="P299" s="42">
        <f>J299</f>
        <v>12167.61</v>
      </c>
      <c r="Q299" s="42">
        <f>L299</f>
        <v>0</v>
      </c>
      <c r="W299">
        <f>IF(Source!BI82&lt;=1,H298, 0)</f>
        <v>1354.97</v>
      </c>
      <c r="X299">
        <f>IF(Source!BI82=2,H298, 0)</f>
        <v>0</v>
      </c>
      <c r="Y299">
        <f>IF(Source!BI82=3,H298, 0)</f>
        <v>0</v>
      </c>
      <c r="Z299">
        <f>IF(Source!BI82=4,H298, 0)</f>
        <v>0</v>
      </c>
    </row>
    <row r="300" spans="1:26" ht="28.5" x14ac:dyDescent="0.2">
      <c r="A300" s="73">
        <v>44</v>
      </c>
      <c r="B300" s="73" t="s">
        <v>1010</v>
      </c>
      <c r="C300" s="73" t="str">
        <f>Source!G83</f>
        <v>Короба пластмассовые: шириной до 40 мм</v>
      </c>
      <c r="D300" s="55" t="str">
        <f>Source!H83</f>
        <v>100 м</v>
      </c>
      <c r="E300" s="36">
        <f>Source!I83</f>
        <v>0.9</v>
      </c>
      <c r="F300" s="56">
        <f>Source!AL83+Source!AM83+Source!AO83</f>
        <v>206.76</v>
      </c>
      <c r="G300" s="57"/>
      <c r="H300" s="56"/>
      <c r="I300" s="57" t="str">
        <f>Source!BO83</f>
        <v/>
      </c>
      <c r="J300" s="57"/>
      <c r="K300" s="56"/>
      <c r="L300" s="58"/>
      <c r="S300">
        <f>ROUND((Source!FX83/100)*((ROUND(Source!AF83*Source!I83, 2)+ROUND(Source!AE83*Source!I83, 2))), 2)</f>
        <v>135.37</v>
      </c>
      <c r="T300">
        <f>Source!X83</f>
        <v>4556.47</v>
      </c>
      <c r="U300">
        <f>ROUND((Source!FY83/100)*((ROUND(Source!AF83*Source!I83, 2)+ROUND(Source!AE83*Source!I83, 2))), 2)</f>
        <v>71.180000000000007</v>
      </c>
      <c r="V300">
        <f>Source!Y83</f>
        <v>2395.67</v>
      </c>
    </row>
    <row r="301" spans="1:26" x14ac:dyDescent="0.2">
      <c r="C301" s="41" t="str">
        <f>"Объем: "&amp;Source!I83&amp;"=90/"&amp;"100"</f>
        <v>Объем: 0.9=90/100</v>
      </c>
    </row>
    <row r="302" spans="1:26" ht="14.25" x14ac:dyDescent="0.2">
      <c r="A302" s="73"/>
      <c r="B302" s="73"/>
      <c r="C302" s="73" t="s">
        <v>953</v>
      </c>
      <c r="D302" s="55"/>
      <c r="E302" s="36"/>
      <c r="F302" s="56">
        <f>Source!AO83</f>
        <v>154.91999999999999</v>
      </c>
      <c r="G302" s="57" t="str">
        <f>Source!DG83</f>
        <v/>
      </c>
      <c r="H302" s="56">
        <f>ROUND(Source!AF83*Source!I83, 2)</f>
        <v>139.43</v>
      </c>
      <c r="I302" s="57"/>
      <c r="J302" s="57">
        <f>IF(Source!BA83&lt;&gt; 0, Source!BA83, 1)</f>
        <v>33.659999999999997</v>
      </c>
      <c r="K302" s="56">
        <f>Source!S83</f>
        <v>4693.1499999999996</v>
      </c>
      <c r="L302" s="58"/>
      <c r="R302">
        <f>H302</f>
        <v>139.43</v>
      </c>
    </row>
    <row r="303" spans="1:26" ht="14.25" x14ac:dyDescent="0.2">
      <c r="A303" s="73"/>
      <c r="B303" s="73"/>
      <c r="C303" s="73" t="s">
        <v>324</v>
      </c>
      <c r="D303" s="55"/>
      <c r="E303" s="36"/>
      <c r="F303" s="56">
        <f>Source!AM83</f>
        <v>0.31</v>
      </c>
      <c r="G303" s="57" t="str">
        <f>Source!DE83</f>
        <v/>
      </c>
      <c r="H303" s="56">
        <f>ROUND((((Source!ET83)-(Source!EU83))+Source!AE83)*Source!I83, 2)</f>
        <v>0.28000000000000003</v>
      </c>
      <c r="I303" s="57"/>
      <c r="J303" s="57">
        <f>IF(Source!BB83&lt;&gt; 0, Source!BB83, 1)</f>
        <v>12.55</v>
      </c>
      <c r="K303" s="56">
        <f>Source!Q83</f>
        <v>3.5</v>
      </c>
      <c r="L303" s="58"/>
    </row>
    <row r="304" spans="1:26" ht="14.25" x14ac:dyDescent="0.2">
      <c r="A304" s="73"/>
      <c r="B304" s="73"/>
      <c r="C304" s="73" t="s">
        <v>954</v>
      </c>
      <c r="D304" s="55"/>
      <c r="E304" s="36"/>
      <c r="F304" s="56">
        <f>Source!AN83</f>
        <v>0.14000000000000001</v>
      </c>
      <c r="G304" s="57" t="str">
        <f>Source!DF83</f>
        <v/>
      </c>
      <c r="H304" s="59">
        <f>ROUND(Source!AE83*Source!I83, 2)</f>
        <v>0.13</v>
      </c>
      <c r="I304" s="57"/>
      <c r="J304" s="57">
        <f>IF(Source!BS83&lt;&gt; 0, Source!BS83, 1)</f>
        <v>33.659999999999997</v>
      </c>
      <c r="K304" s="59">
        <f>Source!R83</f>
        <v>4.24</v>
      </c>
      <c r="L304" s="58"/>
      <c r="R304">
        <f>H304</f>
        <v>0.13</v>
      </c>
    </row>
    <row r="305" spans="1:26" ht="14.25" x14ac:dyDescent="0.2">
      <c r="A305" s="73"/>
      <c r="B305" s="73"/>
      <c r="C305" s="73" t="s">
        <v>968</v>
      </c>
      <c r="D305" s="55"/>
      <c r="E305" s="36"/>
      <c r="F305" s="56">
        <f>Source!AL83</f>
        <v>51.53</v>
      </c>
      <c r="G305" s="57" t="str">
        <f>Source!DD83</f>
        <v/>
      </c>
      <c r="H305" s="56">
        <f>ROUND(Source!AC83*Source!I83, 2)</f>
        <v>46.38</v>
      </c>
      <c r="I305" s="57"/>
      <c r="J305" s="57">
        <f>IF(Source!BC83&lt;&gt; 0, Source!BC83, 1)</f>
        <v>8.98</v>
      </c>
      <c r="K305" s="56">
        <f>Source!P83</f>
        <v>416.47</v>
      </c>
      <c r="L305" s="58"/>
    </row>
    <row r="306" spans="1:26" ht="14.25" x14ac:dyDescent="0.2">
      <c r="A306" s="73"/>
      <c r="B306" s="73"/>
      <c r="C306" s="73" t="s">
        <v>955</v>
      </c>
      <c r="D306" s="55" t="s">
        <v>956</v>
      </c>
      <c r="E306" s="36">
        <f>Source!BZ83</f>
        <v>97</v>
      </c>
      <c r="F306" s="75"/>
      <c r="G306" s="57"/>
      <c r="H306" s="56">
        <f>SUM(S300:S308)</f>
        <v>135.37</v>
      </c>
      <c r="I306" s="60"/>
      <c r="J306" s="53">
        <f>Source!AT83</f>
        <v>97</v>
      </c>
      <c r="K306" s="56">
        <f>SUM(T300:T308)</f>
        <v>4556.47</v>
      </c>
      <c r="L306" s="58"/>
    </row>
    <row r="307" spans="1:26" ht="14.25" x14ac:dyDescent="0.2">
      <c r="A307" s="73"/>
      <c r="B307" s="73"/>
      <c r="C307" s="73" t="s">
        <v>957</v>
      </c>
      <c r="D307" s="55" t="s">
        <v>956</v>
      </c>
      <c r="E307" s="36">
        <f>Source!CA83</f>
        <v>51</v>
      </c>
      <c r="F307" s="75"/>
      <c r="G307" s="57"/>
      <c r="H307" s="56">
        <f>SUM(U300:U308)</f>
        <v>71.180000000000007</v>
      </c>
      <c r="I307" s="60"/>
      <c r="J307" s="53">
        <f>Source!AU83</f>
        <v>51</v>
      </c>
      <c r="K307" s="56">
        <f>SUM(V300:V308)</f>
        <v>2395.67</v>
      </c>
      <c r="L307" s="58"/>
    </row>
    <row r="308" spans="1:26" ht="14.25" x14ac:dyDescent="0.2">
      <c r="A308" s="74"/>
      <c r="B308" s="74"/>
      <c r="C308" s="74" t="s">
        <v>958</v>
      </c>
      <c r="D308" s="61" t="s">
        <v>959</v>
      </c>
      <c r="E308" s="62">
        <f>Source!AQ83</f>
        <v>16.29</v>
      </c>
      <c r="F308" s="63"/>
      <c r="G308" s="64" t="str">
        <f>Source!DI83</f>
        <v/>
      </c>
      <c r="H308" s="63"/>
      <c r="I308" s="64"/>
      <c r="J308" s="64"/>
      <c r="K308" s="63"/>
      <c r="L308" s="65">
        <f>Source!U83</f>
        <v>14.661</v>
      </c>
    </row>
    <row r="309" spans="1:26" ht="15" x14ac:dyDescent="0.25">
      <c r="G309" s="66">
        <f>H302+H303+H305+H306+H307</f>
        <v>392.64000000000004</v>
      </c>
      <c r="H309" s="66"/>
      <c r="J309" s="66">
        <f>K302+K303+K305+K306+K307</f>
        <v>12065.26</v>
      </c>
      <c r="K309" s="66"/>
      <c r="L309" s="67">
        <f>Source!U83</f>
        <v>14.661</v>
      </c>
      <c r="O309" s="42">
        <f>G309</f>
        <v>392.64000000000004</v>
      </c>
      <c r="P309" s="42">
        <f>J309</f>
        <v>12065.26</v>
      </c>
      <c r="Q309" s="42">
        <f>L309</f>
        <v>14.661</v>
      </c>
      <c r="W309">
        <f>IF(Source!BI83&lt;=1,H302+H303+H305+H306+H307, 0)</f>
        <v>0</v>
      </c>
      <c r="X309">
        <f>IF(Source!BI83=2,H302+H303+H305+H306+H307, 0)</f>
        <v>392.64000000000004</v>
      </c>
      <c r="Y309">
        <f>IF(Source!BI83=3,H302+H303+H305+H306+H307, 0)</f>
        <v>0</v>
      </c>
      <c r="Z309">
        <f>IF(Source!BI83=4,H302+H303+H305+H306+H307, 0)</f>
        <v>0</v>
      </c>
    </row>
    <row r="310" spans="1:26" ht="54" x14ac:dyDescent="0.2">
      <c r="A310" s="74">
        <v>45</v>
      </c>
      <c r="B310" s="74" t="s">
        <v>106</v>
      </c>
      <c r="C310" s="74" t="s">
        <v>1011</v>
      </c>
      <c r="D310" s="61" t="str">
        <f>Source!H84</f>
        <v>м</v>
      </c>
      <c r="E310" s="62">
        <f>Source!I84</f>
        <v>91.8</v>
      </c>
      <c r="F310" s="63">
        <f>Source!AL84</f>
        <v>3.34</v>
      </c>
      <c r="G310" s="64" t="str">
        <f>Source!DD84</f>
        <v/>
      </c>
      <c r="H310" s="63">
        <f>ROUND(Source!AC84*Source!I84, 2)</f>
        <v>306.61</v>
      </c>
      <c r="I310" s="64" t="str">
        <f>Source!BO84</f>
        <v/>
      </c>
      <c r="J310" s="64">
        <f>IF(Source!BC84&lt;&gt; 0, Source!BC84, 1)</f>
        <v>8.98</v>
      </c>
      <c r="K310" s="63">
        <f>Source!P84</f>
        <v>2753.38</v>
      </c>
      <c r="L310" s="68"/>
      <c r="S310">
        <f>ROUND((Source!FX84/100)*((ROUND(Source!AF84*Source!I84, 2)+ROUND(Source!AE84*Source!I84, 2))), 2)</f>
        <v>0</v>
      </c>
      <c r="T310">
        <f>Source!X84</f>
        <v>0</v>
      </c>
      <c r="U310">
        <f>ROUND((Source!FY84/100)*((ROUND(Source!AF84*Source!I84, 2)+ROUND(Source!AE84*Source!I84, 2))), 2)</f>
        <v>0</v>
      </c>
      <c r="V310">
        <f>Source!Y84</f>
        <v>0</v>
      </c>
    </row>
    <row r="311" spans="1:26" ht="15" x14ac:dyDescent="0.25">
      <c r="G311" s="66">
        <f>H310</f>
        <v>306.61</v>
      </c>
      <c r="H311" s="66"/>
      <c r="J311" s="66">
        <f>K310</f>
        <v>2753.38</v>
      </c>
      <c r="K311" s="66"/>
      <c r="L311" s="67">
        <f>Source!U84</f>
        <v>0</v>
      </c>
      <c r="O311" s="42">
        <f>G311</f>
        <v>306.61</v>
      </c>
      <c r="P311" s="42">
        <f>J311</f>
        <v>2753.38</v>
      </c>
      <c r="Q311" s="42">
        <f>L311</f>
        <v>0</v>
      </c>
      <c r="W311">
        <f>IF(Source!BI84&lt;=1,H310, 0)</f>
        <v>306.61</v>
      </c>
      <c r="X311">
        <f>IF(Source!BI84=2,H310, 0)</f>
        <v>0</v>
      </c>
      <c r="Y311">
        <f>IF(Source!BI84=3,H310, 0)</f>
        <v>0</v>
      </c>
      <c r="Z311">
        <f>IF(Source!BI84=4,H310, 0)</f>
        <v>0</v>
      </c>
    </row>
    <row r="312" spans="1:26" ht="28.5" x14ac:dyDescent="0.2">
      <c r="A312" s="73">
        <v>46</v>
      </c>
      <c r="B312" s="73" t="s">
        <v>1012</v>
      </c>
      <c r="C312" s="73" t="str">
        <f>Source!G85</f>
        <v>Розетка штепсельная: неутопленного типа при открытой проводке</v>
      </c>
      <c r="D312" s="55" t="str">
        <f>Source!H85</f>
        <v>100 ШТ</v>
      </c>
      <c r="E312" s="36">
        <f>Source!I85</f>
        <v>0.02</v>
      </c>
      <c r="F312" s="56">
        <f>Source!AL85+Source!AM85+Source!AO85</f>
        <v>454.03</v>
      </c>
      <c r="G312" s="57"/>
      <c r="H312" s="56"/>
      <c r="I312" s="57" t="str">
        <f>Source!BO85</f>
        <v/>
      </c>
      <c r="J312" s="57"/>
      <c r="K312" s="56"/>
      <c r="L312" s="58"/>
      <c r="S312">
        <f>ROUND((Source!FX85/100)*((ROUND(Source!AF85*Source!I85, 2)+ROUND(Source!AE85*Source!I85, 2))), 2)</f>
        <v>6.66</v>
      </c>
      <c r="T312">
        <f>Source!X85</f>
        <v>224.29</v>
      </c>
      <c r="U312">
        <f>ROUND((Source!FY85/100)*((ROUND(Source!AF85*Source!I85, 2)+ROUND(Source!AE85*Source!I85, 2))), 2)</f>
        <v>3.5</v>
      </c>
      <c r="V312">
        <f>Source!Y85</f>
        <v>117.93</v>
      </c>
    </row>
    <row r="313" spans="1:26" x14ac:dyDescent="0.2">
      <c r="C313" s="41" t="str">
        <f>"Объем: "&amp;Source!I85&amp;"=2/"&amp;"100"</f>
        <v>Объем: 0.02=2/100</v>
      </c>
    </row>
    <row r="314" spans="1:26" ht="14.25" x14ac:dyDescent="0.2">
      <c r="A314" s="73"/>
      <c r="B314" s="73"/>
      <c r="C314" s="73" t="s">
        <v>953</v>
      </c>
      <c r="D314" s="55"/>
      <c r="E314" s="36"/>
      <c r="F314" s="56">
        <f>Source!AO85</f>
        <v>342.84</v>
      </c>
      <c r="G314" s="57" t="str">
        <f>Source!DG85</f>
        <v/>
      </c>
      <c r="H314" s="56">
        <f>ROUND(Source!AF85*Source!I85, 2)</f>
        <v>6.86</v>
      </c>
      <c r="I314" s="57"/>
      <c r="J314" s="57">
        <f>IF(Source!BA85&lt;&gt; 0, Source!BA85, 1)</f>
        <v>33.659999999999997</v>
      </c>
      <c r="K314" s="56">
        <f>Source!S85</f>
        <v>230.8</v>
      </c>
      <c r="L314" s="58"/>
      <c r="R314">
        <f>H314</f>
        <v>6.86</v>
      </c>
    </row>
    <row r="315" spans="1:26" ht="14.25" x14ac:dyDescent="0.2">
      <c r="A315" s="73"/>
      <c r="B315" s="73"/>
      <c r="C315" s="73" t="s">
        <v>324</v>
      </c>
      <c r="D315" s="55"/>
      <c r="E315" s="36"/>
      <c r="F315" s="56">
        <f>Source!AM85</f>
        <v>4.7699999999999996</v>
      </c>
      <c r="G315" s="57" t="str">
        <f>Source!DE85</f>
        <v/>
      </c>
      <c r="H315" s="56">
        <f>ROUND((((Source!ET85)-(Source!EU85))+Source!AE85)*Source!I85, 2)</f>
        <v>0.1</v>
      </c>
      <c r="I315" s="57"/>
      <c r="J315" s="57">
        <f>IF(Source!BB85&lt;&gt; 0, Source!BB85, 1)</f>
        <v>12.55</v>
      </c>
      <c r="K315" s="56">
        <f>Source!Q85</f>
        <v>1.2</v>
      </c>
      <c r="L315" s="58"/>
    </row>
    <row r="316" spans="1:26" ht="14.25" x14ac:dyDescent="0.2">
      <c r="A316" s="73"/>
      <c r="B316" s="73"/>
      <c r="C316" s="73" t="s">
        <v>954</v>
      </c>
      <c r="D316" s="55"/>
      <c r="E316" s="36"/>
      <c r="F316" s="56">
        <f>Source!AN85</f>
        <v>0.64</v>
      </c>
      <c r="G316" s="57" t="str">
        <f>Source!DF85</f>
        <v/>
      </c>
      <c r="H316" s="59">
        <f>ROUND(Source!AE85*Source!I85, 2)</f>
        <v>0.01</v>
      </c>
      <c r="I316" s="57"/>
      <c r="J316" s="57">
        <f>IF(Source!BS85&lt;&gt; 0, Source!BS85, 1)</f>
        <v>33.659999999999997</v>
      </c>
      <c r="K316" s="59">
        <f>Source!R85</f>
        <v>0.43</v>
      </c>
      <c r="L316" s="58"/>
      <c r="R316">
        <f>H316</f>
        <v>0.01</v>
      </c>
    </row>
    <row r="317" spans="1:26" ht="14.25" x14ac:dyDescent="0.2">
      <c r="A317" s="73"/>
      <c r="B317" s="73"/>
      <c r="C317" s="73" t="s">
        <v>968</v>
      </c>
      <c r="D317" s="55"/>
      <c r="E317" s="36"/>
      <c r="F317" s="56">
        <f>Source!AL85</f>
        <v>106.42</v>
      </c>
      <c r="G317" s="57" t="str">
        <f>Source!DD85</f>
        <v/>
      </c>
      <c r="H317" s="56">
        <f>ROUND(Source!AC85*Source!I85, 2)</f>
        <v>2.13</v>
      </c>
      <c r="I317" s="57"/>
      <c r="J317" s="57">
        <f>IF(Source!BC85&lt;&gt; 0, Source!BC85, 1)</f>
        <v>8.98</v>
      </c>
      <c r="K317" s="56">
        <f>Source!P85</f>
        <v>19.11</v>
      </c>
      <c r="L317" s="58"/>
    </row>
    <row r="318" spans="1:26" ht="14.25" x14ac:dyDescent="0.2">
      <c r="A318" s="73"/>
      <c r="B318" s="73"/>
      <c r="C318" s="73" t="s">
        <v>955</v>
      </c>
      <c r="D318" s="55" t="s">
        <v>956</v>
      </c>
      <c r="E318" s="36">
        <f>Source!BZ85</f>
        <v>97</v>
      </c>
      <c r="F318" s="75"/>
      <c r="G318" s="57"/>
      <c r="H318" s="56">
        <f>SUM(S312:S320)</f>
        <v>6.66</v>
      </c>
      <c r="I318" s="60"/>
      <c r="J318" s="53">
        <f>Source!AT85</f>
        <v>97</v>
      </c>
      <c r="K318" s="56">
        <f>SUM(T312:T320)</f>
        <v>224.29</v>
      </c>
      <c r="L318" s="58"/>
    </row>
    <row r="319" spans="1:26" ht="14.25" x14ac:dyDescent="0.2">
      <c r="A319" s="73"/>
      <c r="B319" s="73"/>
      <c r="C319" s="73" t="s">
        <v>957</v>
      </c>
      <c r="D319" s="55" t="s">
        <v>956</v>
      </c>
      <c r="E319" s="36">
        <f>Source!CA85</f>
        <v>51</v>
      </c>
      <c r="F319" s="75"/>
      <c r="G319" s="57"/>
      <c r="H319" s="56">
        <f>SUM(U312:U320)</f>
        <v>3.5</v>
      </c>
      <c r="I319" s="60"/>
      <c r="J319" s="53">
        <f>Source!AU85</f>
        <v>51</v>
      </c>
      <c r="K319" s="56">
        <f>SUM(V312:V320)</f>
        <v>117.93</v>
      </c>
      <c r="L319" s="58"/>
    </row>
    <row r="320" spans="1:26" ht="14.25" x14ac:dyDescent="0.2">
      <c r="A320" s="74"/>
      <c r="B320" s="74"/>
      <c r="C320" s="74" t="s">
        <v>958</v>
      </c>
      <c r="D320" s="61" t="s">
        <v>959</v>
      </c>
      <c r="E320" s="62">
        <f>Source!AQ85</f>
        <v>34.56</v>
      </c>
      <c r="F320" s="63"/>
      <c r="G320" s="64" t="str">
        <f>Source!DI85</f>
        <v/>
      </c>
      <c r="H320" s="63"/>
      <c r="I320" s="64"/>
      <c r="J320" s="64"/>
      <c r="K320" s="63"/>
      <c r="L320" s="65">
        <f>Source!U85</f>
        <v>0.69120000000000004</v>
      </c>
    </row>
    <row r="321" spans="1:26" ht="15" x14ac:dyDescent="0.25">
      <c r="G321" s="66">
        <f>H314+H315+H317+H318+H319</f>
        <v>19.25</v>
      </c>
      <c r="H321" s="66"/>
      <c r="J321" s="66">
        <f>K314+K315+K317+K318+K319</f>
        <v>593.32999999999993</v>
      </c>
      <c r="K321" s="66"/>
      <c r="L321" s="67">
        <f>Source!U85</f>
        <v>0.69120000000000004</v>
      </c>
      <c r="O321" s="42">
        <f>G321</f>
        <v>19.25</v>
      </c>
      <c r="P321" s="42">
        <f>J321</f>
        <v>593.32999999999993</v>
      </c>
      <c r="Q321" s="42">
        <f>L321</f>
        <v>0.69120000000000004</v>
      </c>
      <c r="W321">
        <f>IF(Source!BI85&lt;=1,H314+H315+H317+H318+H319, 0)</f>
        <v>0</v>
      </c>
      <c r="X321">
        <f>IF(Source!BI85=2,H314+H315+H317+H318+H319, 0)</f>
        <v>19.25</v>
      </c>
      <c r="Y321">
        <f>IF(Source!BI85=3,H314+H315+H317+H318+H319, 0)</f>
        <v>0</v>
      </c>
      <c r="Z321">
        <f>IF(Source!BI85=4,H314+H315+H317+H318+H319, 0)</f>
        <v>0</v>
      </c>
    </row>
    <row r="322" spans="1:26" ht="54" x14ac:dyDescent="0.2">
      <c r="A322" s="74">
        <v>47</v>
      </c>
      <c r="B322" s="74" t="s">
        <v>106</v>
      </c>
      <c r="C322" s="74" t="s">
        <v>1013</v>
      </c>
      <c r="D322" s="61" t="str">
        <f>Source!H86</f>
        <v>ШТ</v>
      </c>
      <c r="E322" s="62">
        <f>Source!I86</f>
        <v>2</v>
      </c>
      <c r="F322" s="63">
        <f>Source!AL86</f>
        <v>21.46</v>
      </c>
      <c r="G322" s="64" t="str">
        <f>Source!DD86</f>
        <v/>
      </c>
      <c r="H322" s="63">
        <f>ROUND(Source!AC86*Source!I86, 2)</f>
        <v>42.92</v>
      </c>
      <c r="I322" s="64" t="str">
        <f>Source!BO86</f>
        <v/>
      </c>
      <c r="J322" s="64">
        <f>IF(Source!BC86&lt;&gt; 0, Source!BC86, 1)</f>
        <v>8.98</v>
      </c>
      <c r="K322" s="63">
        <f>Source!P86</f>
        <v>385.42</v>
      </c>
      <c r="L322" s="68"/>
      <c r="S322">
        <f>ROUND((Source!FX86/100)*((ROUND(Source!AF86*Source!I86, 2)+ROUND(Source!AE86*Source!I86, 2))), 2)</f>
        <v>0</v>
      </c>
      <c r="T322">
        <f>Source!X86</f>
        <v>0</v>
      </c>
      <c r="U322">
        <f>ROUND((Source!FY86/100)*((ROUND(Source!AF86*Source!I86, 2)+ROUND(Source!AE86*Source!I86, 2))), 2)</f>
        <v>0</v>
      </c>
      <c r="V322">
        <f>Source!Y86</f>
        <v>0</v>
      </c>
    </row>
    <row r="323" spans="1:26" ht="15" x14ac:dyDescent="0.25">
      <c r="G323" s="66">
        <f>H322</f>
        <v>42.92</v>
      </c>
      <c r="H323" s="66"/>
      <c r="J323" s="66">
        <f>K322</f>
        <v>385.42</v>
      </c>
      <c r="K323" s="66"/>
      <c r="L323" s="67">
        <f>Source!U86</f>
        <v>0</v>
      </c>
      <c r="O323" s="42">
        <f>G323</f>
        <v>42.92</v>
      </c>
      <c r="P323" s="42">
        <f>J323</f>
        <v>385.42</v>
      </c>
      <c r="Q323" s="42">
        <f>L323</f>
        <v>0</v>
      </c>
      <c r="W323">
        <f>IF(Source!BI86&lt;=1,H322, 0)</f>
        <v>42.92</v>
      </c>
      <c r="X323">
        <f>IF(Source!BI86=2,H322, 0)</f>
        <v>0</v>
      </c>
      <c r="Y323">
        <f>IF(Source!BI86=3,H322, 0)</f>
        <v>0</v>
      </c>
      <c r="Z323">
        <f>IF(Source!BI86=4,H322, 0)</f>
        <v>0</v>
      </c>
    </row>
    <row r="324" spans="1:26" ht="42.75" x14ac:dyDescent="0.2">
      <c r="A324" s="73">
        <v>48</v>
      </c>
      <c r="B324" s="73" t="s">
        <v>1014</v>
      </c>
      <c r="C324" s="73" t="str">
        <f>Source!G87</f>
        <v>Выключатель: одноклавишный неутопленного типа при открытой проводке</v>
      </c>
      <c r="D324" s="55" t="str">
        <f>Source!H87</f>
        <v>100 ШТ</v>
      </c>
      <c r="E324" s="36">
        <f>Source!I87</f>
        <v>0.01</v>
      </c>
      <c r="F324" s="56">
        <f>Source!AL87+Source!AM87+Source!AO87</f>
        <v>424.07000000000005</v>
      </c>
      <c r="G324" s="57"/>
      <c r="H324" s="56"/>
      <c r="I324" s="57" t="str">
        <f>Source!BO87</f>
        <v/>
      </c>
      <c r="J324" s="57"/>
      <c r="K324" s="56"/>
      <c r="L324" s="58"/>
      <c r="S324">
        <f>ROUND((Source!FX87/100)*((ROUND(Source!AF87*Source!I87, 2)+ROUND(Source!AE87*Source!I87, 2))), 2)</f>
        <v>3.05</v>
      </c>
      <c r="T324">
        <f>Source!X87</f>
        <v>102.56</v>
      </c>
      <c r="U324">
        <f>ROUND((Source!FY87/100)*((ROUND(Source!AF87*Source!I87, 2)+ROUND(Source!AE87*Source!I87, 2))), 2)</f>
        <v>1.6</v>
      </c>
      <c r="V324">
        <f>Source!Y87</f>
        <v>53.92</v>
      </c>
    </row>
    <row r="325" spans="1:26" x14ac:dyDescent="0.2">
      <c r="C325" s="41" t="str">
        <f>"Объем: "&amp;Source!I87&amp;"=1/"&amp;"100"</f>
        <v>Объем: 0.01=1/100</v>
      </c>
    </row>
    <row r="326" spans="1:26" ht="14.25" x14ac:dyDescent="0.2">
      <c r="A326" s="73"/>
      <c r="B326" s="73"/>
      <c r="C326" s="73" t="s">
        <v>953</v>
      </c>
      <c r="D326" s="55"/>
      <c r="E326" s="36"/>
      <c r="F326" s="56">
        <f>Source!AO87</f>
        <v>313.47000000000003</v>
      </c>
      <c r="G326" s="57" t="str">
        <f>Source!DG87</f>
        <v/>
      </c>
      <c r="H326" s="56">
        <f>ROUND(Source!AF87*Source!I87, 2)</f>
        <v>3.13</v>
      </c>
      <c r="I326" s="57"/>
      <c r="J326" s="57">
        <f>IF(Source!BA87&lt;&gt; 0, Source!BA87, 1)</f>
        <v>33.659999999999997</v>
      </c>
      <c r="K326" s="56">
        <f>Source!S87</f>
        <v>105.51</v>
      </c>
      <c r="L326" s="58"/>
      <c r="R326">
        <f>H326</f>
        <v>3.13</v>
      </c>
    </row>
    <row r="327" spans="1:26" ht="14.25" x14ac:dyDescent="0.2">
      <c r="A327" s="73"/>
      <c r="B327" s="73"/>
      <c r="C327" s="73" t="s">
        <v>324</v>
      </c>
      <c r="D327" s="55"/>
      <c r="E327" s="36"/>
      <c r="F327" s="56">
        <f>Source!AM87</f>
        <v>4.7699999999999996</v>
      </c>
      <c r="G327" s="57" t="str">
        <f>Source!DE87</f>
        <v/>
      </c>
      <c r="H327" s="56">
        <f>ROUND((((Source!ET87)-(Source!EU87))+Source!AE87)*Source!I87, 2)</f>
        <v>0.05</v>
      </c>
      <c r="I327" s="57"/>
      <c r="J327" s="57">
        <f>IF(Source!BB87&lt;&gt; 0, Source!BB87, 1)</f>
        <v>12.55</v>
      </c>
      <c r="K327" s="56">
        <f>Source!Q87</f>
        <v>0.6</v>
      </c>
      <c r="L327" s="58"/>
    </row>
    <row r="328" spans="1:26" ht="14.25" x14ac:dyDescent="0.2">
      <c r="A328" s="73"/>
      <c r="B328" s="73"/>
      <c r="C328" s="73" t="s">
        <v>954</v>
      </c>
      <c r="D328" s="55"/>
      <c r="E328" s="36"/>
      <c r="F328" s="56">
        <f>Source!AN87</f>
        <v>0.64</v>
      </c>
      <c r="G328" s="57" t="str">
        <f>Source!DF87</f>
        <v/>
      </c>
      <c r="H328" s="59">
        <f>ROUND(Source!AE87*Source!I87, 2)</f>
        <v>0.01</v>
      </c>
      <c r="I328" s="57"/>
      <c r="J328" s="57">
        <f>IF(Source!BS87&lt;&gt; 0, Source!BS87, 1)</f>
        <v>33.659999999999997</v>
      </c>
      <c r="K328" s="59">
        <f>Source!R87</f>
        <v>0.22</v>
      </c>
      <c r="L328" s="58"/>
      <c r="R328">
        <f>H328</f>
        <v>0.01</v>
      </c>
    </row>
    <row r="329" spans="1:26" ht="14.25" x14ac:dyDescent="0.2">
      <c r="A329" s="73"/>
      <c r="B329" s="73"/>
      <c r="C329" s="73" t="s">
        <v>968</v>
      </c>
      <c r="D329" s="55"/>
      <c r="E329" s="36"/>
      <c r="F329" s="56">
        <f>Source!AL87</f>
        <v>105.83</v>
      </c>
      <c r="G329" s="57" t="str">
        <f>Source!DD87</f>
        <v/>
      </c>
      <c r="H329" s="56">
        <f>ROUND(Source!AC87*Source!I87, 2)</f>
        <v>1.06</v>
      </c>
      <c r="I329" s="57"/>
      <c r="J329" s="57">
        <f>IF(Source!BC87&lt;&gt; 0, Source!BC87, 1)</f>
        <v>8.98</v>
      </c>
      <c r="K329" s="56">
        <f>Source!P87</f>
        <v>9.5</v>
      </c>
      <c r="L329" s="58"/>
    </row>
    <row r="330" spans="1:26" ht="14.25" x14ac:dyDescent="0.2">
      <c r="A330" s="73"/>
      <c r="B330" s="73"/>
      <c r="C330" s="73" t="s">
        <v>955</v>
      </c>
      <c r="D330" s="55" t="s">
        <v>956</v>
      </c>
      <c r="E330" s="36">
        <f>Source!BZ87</f>
        <v>97</v>
      </c>
      <c r="F330" s="75"/>
      <c r="G330" s="57"/>
      <c r="H330" s="56">
        <f>SUM(S324:S332)</f>
        <v>3.05</v>
      </c>
      <c r="I330" s="60"/>
      <c r="J330" s="53">
        <f>Source!AT87</f>
        <v>97</v>
      </c>
      <c r="K330" s="56">
        <f>SUM(T324:T332)</f>
        <v>102.56</v>
      </c>
      <c r="L330" s="58"/>
    </row>
    <row r="331" spans="1:26" ht="14.25" x14ac:dyDescent="0.2">
      <c r="A331" s="73"/>
      <c r="B331" s="73"/>
      <c r="C331" s="73" t="s">
        <v>957</v>
      </c>
      <c r="D331" s="55" t="s">
        <v>956</v>
      </c>
      <c r="E331" s="36">
        <f>Source!CA87</f>
        <v>51</v>
      </c>
      <c r="F331" s="75"/>
      <c r="G331" s="57"/>
      <c r="H331" s="56">
        <f>SUM(U324:U332)</f>
        <v>1.6</v>
      </c>
      <c r="I331" s="60"/>
      <c r="J331" s="53">
        <f>Source!AU87</f>
        <v>51</v>
      </c>
      <c r="K331" s="56">
        <f>SUM(V324:V332)</f>
        <v>53.92</v>
      </c>
      <c r="L331" s="58"/>
    </row>
    <row r="332" spans="1:26" ht="14.25" x14ac:dyDescent="0.2">
      <c r="A332" s="74"/>
      <c r="B332" s="74"/>
      <c r="C332" s="74" t="s">
        <v>958</v>
      </c>
      <c r="D332" s="61" t="s">
        <v>959</v>
      </c>
      <c r="E332" s="62">
        <f>Source!AQ87</f>
        <v>31.6</v>
      </c>
      <c r="F332" s="63"/>
      <c r="G332" s="64" t="str">
        <f>Source!DI87</f>
        <v/>
      </c>
      <c r="H332" s="63"/>
      <c r="I332" s="64"/>
      <c r="J332" s="64"/>
      <c r="K332" s="63"/>
      <c r="L332" s="65">
        <f>Source!U87</f>
        <v>0.316</v>
      </c>
    </row>
    <row r="333" spans="1:26" ht="15" x14ac:dyDescent="0.25">
      <c r="G333" s="66">
        <f>H326+H327+H329+H330+H331</f>
        <v>8.89</v>
      </c>
      <c r="H333" s="66"/>
      <c r="J333" s="66">
        <f>K326+K327+K329+K330+K331</f>
        <v>272.09000000000003</v>
      </c>
      <c r="K333" s="66"/>
      <c r="L333" s="67">
        <f>Source!U87</f>
        <v>0.316</v>
      </c>
      <c r="O333" s="42">
        <f>G333</f>
        <v>8.89</v>
      </c>
      <c r="P333" s="42">
        <f>J333</f>
        <v>272.09000000000003</v>
      </c>
      <c r="Q333" s="42">
        <f>L333</f>
        <v>0.316</v>
      </c>
      <c r="W333">
        <f>IF(Source!BI87&lt;=1,H326+H327+H329+H330+H331, 0)</f>
        <v>0</v>
      </c>
      <c r="X333">
        <f>IF(Source!BI87=2,H326+H327+H329+H330+H331, 0)</f>
        <v>8.89</v>
      </c>
      <c r="Y333">
        <f>IF(Source!BI87=3,H326+H327+H329+H330+H331, 0)</f>
        <v>0</v>
      </c>
      <c r="Z333">
        <f>IF(Source!BI87=4,H326+H327+H329+H330+H331, 0)</f>
        <v>0</v>
      </c>
    </row>
    <row r="334" spans="1:26" ht="54" x14ac:dyDescent="0.2">
      <c r="A334" s="74">
        <v>49</v>
      </c>
      <c r="B334" s="74" t="s">
        <v>106</v>
      </c>
      <c r="C334" s="74" t="s">
        <v>1015</v>
      </c>
      <c r="D334" s="61" t="str">
        <f>Source!H88</f>
        <v>ШТ</v>
      </c>
      <c r="E334" s="62">
        <f>Source!I88</f>
        <v>1</v>
      </c>
      <c r="F334" s="63">
        <f>Source!AL88</f>
        <v>16.709999999999997</v>
      </c>
      <c r="G334" s="64" t="str">
        <f>Source!DD88</f>
        <v/>
      </c>
      <c r="H334" s="63">
        <f>ROUND(Source!AC88*Source!I88, 2)</f>
        <v>16.71</v>
      </c>
      <c r="I334" s="64" t="str">
        <f>Source!BO88</f>
        <v/>
      </c>
      <c r="J334" s="64">
        <f>IF(Source!BC88&lt;&gt; 0, Source!BC88, 1)</f>
        <v>8.98</v>
      </c>
      <c r="K334" s="63">
        <f>Source!P88</f>
        <v>150.06</v>
      </c>
      <c r="L334" s="68"/>
      <c r="S334">
        <f>ROUND((Source!FX88/100)*((ROUND(Source!AF88*Source!I88, 2)+ROUND(Source!AE88*Source!I88, 2))), 2)</f>
        <v>0</v>
      </c>
      <c r="T334">
        <f>Source!X88</f>
        <v>0</v>
      </c>
      <c r="U334">
        <f>ROUND((Source!FY88/100)*((ROUND(Source!AF88*Source!I88, 2)+ROUND(Source!AE88*Source!I88, 2))), 2)</f>
        <v>0</v>
      </c>
      <c r="V334">
        <f>Source!Y88</f>
        <v>0</v>
      </c>
    </row>
    <row r="335" spans="1:26" ht="15" x14ac:dyDescent="0.25">
      <c r="G335" s="66">
        <f>H334</f>
        <v>16.71</v>
      </c>
      <c r="H335" s="66"/>
      <c r="J335" s="66">
        <f>K334</f>
        <v>150.06</v>
      </c>
      <c r="K335" s="66"/>
      <c r="L335" s="67">
        <f>Source!U88</f>
        <v>0</v>
      </c>
      <c r="O335" s="42">
        <f>G335</f>
        <v>16.71</v>
      </c>
      <c r="P335" s="42">
        <f>J335</f>
        <v>150.06</v>
      </c>
      <c r="Q335" s="42">
        <f>L335</f>
        <v>0</v>
      </c>
      <c r="W335">
        <f>IF(Source!BI88&lt;=1,H334, 0)</f>
        <v>16.71</v>
      </c>
      <c r="X335">
        <f>IF(Source!BI88=2,H334, 0)</f>
        <v>0</v>
      </c>
      <c r="Y335">
        <f>IF(Source!BI88=3,H334, 0)</f>
        <v>0</v>
      </c>
      <c r="Z335">
        <f>IF(Source!BI88=4,H334, 0)</f>
        <v>0</v>
      </c>
    </row>
    <row r="337" spans="1:32" ht="15" x14ac:dyDescent="0.25">
      <c r="A337" s="54" t="str">
        <f>CONCATENATE("Итого по разделу: ",IF(Source!G90&lt;&gt;"Новый раздел", Source!G90, ""))</f>
        <v>Итого по разделу: Помещение №9. h=2,7м. Учебный класс</v>
      </c>
      <c r="B337" s="54"/>
      <c r="C337" s="54"/>
      <c r="D337" s="54"/>
      <c r="E337" s="54"/>
      <c r="F337" s="54"/>
      <c r="G337" s="72">
        <f>SUM(O34:O336)</f>
        <v>38292.880000000005</v>
      </c>
      <c r="H337" s="72"/>
      <c r="I337" s="51"/>
      <c r="J337" s="72">
        <f>SUM(P34:P336)</f>
        <v>524945.80999999994</v>
      </c>
      <c r="K337" s="72"/>
      <c r="L337" s="67">
        <f>SUM(Q34:Q336)</f>
        <v>344.2174852</v>
      </c>
      <c r="AF337" s="78" t="str">
        <f>CONCATENATE("Итого по разделу: ",IF(Source!G90&lt;&gt;"Новый раздел", Source!G90, ""))</f>
        <v>Итого по разделу: Помещение №9. h=2,7м. Учебный класс</v>
      </c>
    </row>
    <row r="340" spans="1:32" ht="14.25" x14ac:dyDescent="0.2">
      <c r="C340" s="16" t="str">
        <f>Source!H118</f>
        <v>Всего с НР и СП</v>
      </c>
      <c r="D340" s="16"/>
      <c r="E340" s="16"/>
      <c r="F340" s="16"/>
      <c r="G340" s="16"/>
      <c r="H340" s="16"/>
      <c r="I340" s="16"/>
      <c r="J340" s="26">
        <f>IF(Source!F118=0, "", Source!F118)</f>
        <v>524945.81000000006</v>
      </c>
      <c r="K340" s="26"/>
    </row>
    <row r="342" spans="1:32" ht="16.5" x14ac:dyDescent="0.25">
      <c r="A342" s="52" t="str">
        <f>CONCATENATE("Раздел: ",IF(Source!G120&lt;&gt;"Новый раздел", Source!G120, ""))</f>
        <v>Раздел: Помещение №9. h=2,7м. Химическая лаборатория</v>
      </c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</row>
    <row r="343" spans="1:32" ht="28.5" x14ac:dyDescent="0.2">
      <c r="A343" s="73">
        <v>50</v>
      </c>
      <c r="B343" s="73" t="s">
        <v>952</v>
      </c>
      <c r="C343" s="73" t="str">
        <f>Source!G124</f>
        <v>Демонтаж: светильников для люминесцентных ламп</v>
      </c>
      <c r="D343" s="55" t="str">
        <f>Source!H124</f>
        <v>100 ШТ</v>
      </c>
      <c r="E343" s="36">
        <f>Source!I124</f>
        <v>0.04</v>
      </c>
      <c r="F343" s="56">
        <f>Source!AL124+Source!AM124+Source!AO124</f>
        <v>145.97999999999999</v>
      </c>
      <c r="G343" s="57"/>
      <c r="H343" s="56"/>
      <c r="I343" s="57" t="str">
        <f>Source!BO124</f>
        <v/>
      </c>
      <c r="J343" s="57"/>
      <c r="K343" s="56"/>
      <c r="L343" s="58"/>
      <c r="S343">
        <f>ROUND((Source!FX124/100)*((ROUND(Source!AF124*Source!I124, 2)+ROUND(Source!AE124*Source!I124, 2))), 2)</f>
        <v>5.26</v>
      </c>
      <c r="T343">
        <f>Source!X124</f>
        <v>177.11</v>
      </c>
      <c r="U343">
        <f>ROUND((Source!FY124/100)*((ROUND(Source!AF124*Source!I124, 2)+ROUND(Source!AE124*Source!I124, 2))), 2)</f>
        <v>2.77</v>
      </c>
      <c r="V343">
        <f>Source!Y124</f>
        <v>93.42</v>
      </c>
    </row>
    <row r="344" spans="1:32" x14ac:dyDescent="0.2">
      <c r="C344" s="41" t="str">
        <f>"Объем: "&amp;Source!I124&amp;"=4/"&amp;"100"</f>
        <v>Объем: 0.04=4/100</v>
      </c>
    </row>
    <row r="345" spans="1:32" ht="14.25" x14ac:dyDescent="0.2">
      <c r="A345" s="73"/>
      <c r="B345" s="73"/>
      <c r="C345" s="73" t="s">
        <v>953</v>
      </c>
      <c r="D345" s="55"/>
      <c r="E345" s="36"/>
      <c r="F345" s="56">
        <f>Source!AO124</f>
        <v>143.47999999999999</v>
      </c>
      <c r="G345" s="57" t="str">
        <f>Source!DG124</f>
        <v/>
      </c>
      <c r="H345" s="56">
        <f>ROUND(Source!AF124*Source!I124, 2)</f>
        <v>5.74</v>
      </c>
      <c r="I345" s="57"/>
      <c r="J345" s="57">
        <f>IF(Source!BA124&lt;&gt; 0, Source!BA124, 1)</f>
        <v>33.659999999999997</v>
      </c>
      <c r="K345" s="56">
        <f>Source!S124</f>
        <v>193.18</v>
      </c>
      <c r="L345" s="58"/>
      <c r="R345">
        <f>H345</f>
        <v>5.74</v>
      </c>
    </row>
    <row r="346" spans="1:32" ht="14.25" x14ac:dyDescent="0.2">
      <c r="A346" s="73"/>
      <c r="B346" s="73"/>
      <c r="C346" s="73" t="s">
        <v>324</v>
      </c>
      <c r="D346" s="55"/>
      <c r="E346" s="36"/>
      <c r="F346" s="56">
        <f>Source!AM124</f>
        <v>2.5</v>
      </c>
      <c r="G346" s="57" t="str">
        <f>Source!DE124</f>
        <v/>
      </c>
      <c r="H346" s="56">
        <f>ROUND((((Source!ET124)-(Source!EU124))+Source!AE124)*Source!I124, 2)</f>
        <v>0.1</v>
      </c>
      <c r="I346" s="57"/>
      <c r="J346" s="57">
        <f>IF(Source!BB124&lt;&gt; 0, Source!BB124, 1)</f>
        <v>12.55</v>
      </c>
      <c r="K346" s="56">
        <f>Source!Q124</f>
        <v>1.26</v>
      </c>
      <c r="L346" s="58"/>
    </row>
    <row r="347" spans="1:32" ht="14.25" x14ac:dyDescent="0.2">
      <c r="A347" s="73"/>
      <c r="B347" s="73"/>
      <c r="C347" s="73" t="s">
        <v>954</v>
      </c>
      <c r="D347" s="55"/>
      <c r="E347" s="36"/>
      <c r="F347" s="56">
        <f>Source!AN124</f>
        <v>1.08</v>
      </c>
      <c r="G347" s="57" t="str">
        <f>Source!DF124</f>
        <v/>
      </c>
      <c r="H347" s="59">
        <f>ROUND(Source!AE124*Source!I124, 2)</f>
        <v>0.04</v>
      </c>
      <c r="I347" s="57"/>
      <c r="J347" s="57">
        <f>IF(Source!BS124&lt;&gt; 0, Source!BS124, 1)</f>
        <v>33.659999999999997</v>
      </c>
      <c r="K347" s="59">
        <f>Source!R124</f>
        <v>1.45</v>
      </c>
      <c r="L347" s="58"/>
      <c r="R347">
        <f>H347</f>
        <v>0.04</v>
      </c>
    </row>
    <row r="348" spans="1:32" ht="14.25" x14ac:dyDescent="0.2">
      <c r="A348" s="73"/>
      <c r="B348" s="73"/>
      <c r="C348" s="73" t="s">
        <v>955</v>
      </c>
      <c r="D348" s="55" t="s">
        <v>956</v>
      </c>
      <c r="E348" s="36">
        <f>Source!BZ124</f>
        <v>91</v>
      </c>
      <c r="F348" s="75"/>
      <c r="G348" s="57"/>
      <c r="H348" s="56">
        <f>SUM(S343:S350)</f>
        <v>5.26</v>
      </c>
      <c r="I348" s="60"/>
      <c r="J348" s="53">
        <f>Source!AT124</f>
        <v>91</v>
      </c>
      <c r="K348" s="56">
        <f>SUM(T343:T350)</f>
        <v>177.11</v>
      </c>
      <c r="L348" s="58"/>
    </row>
    <row r="349" spans="1:32" ht="14.25" x14ac:dyDescent="0.2">
      <c r="A349" s="73"/>
      <c r="B349" s="73"/>
      <c r="C349" s="73" t="s">
        <v>957</v>
      </c>
      <c r="D349" s="55" t="s">
        <v>956</v>
      </c>
      <c r="E349" s="36">
        <f>Source!CA124</f>
        <v>48</v>
      </c>
      <c r="F349" s="75"/>
      <c r="G349" s="57"/>
      <c r="H349" s="56">
        <f>SUM(U343:U350)</f>
        <v>2.77</v>
      </c>
      <c r="I349" s="60"/>
      <c r="J349" s="53">
        <f>Source!AU124</f>
        <v>48</v>
      </c>
      <c r="K349" s="56">
        <f>SUM(V343:V350)</f>
        <v>93.42</v>
      </c>
      <c r="L349" s="58"/>
    </row>
    <row r="350" spans="1:32" ht="14.25" x14ac:dyDescent="0.2">
      <c r="A350" s="74"/>
      <c r="B350" s="74"/>
      <c r="C350" s="74" t="s">
        <v>958</v>
      </c>
      <c r="D350" s="61" t="s">
        <v>959</v>
      </c>
      <c r="E350" s="62">
        <f>Source!AQ124</f>
        <v>17.89</v>
      </c>
      <c r="F350" s="63"/>
      <c r="G350" s="64" t="str">
        <f>Source!DI124</f>
        <v/>
      </c>
      <c r="H350" s="63"/>
      <c r="I350" s="64"/>
      <c r="J350" s="64"/>
      <c r="K350" s="63"/>
      <c r="L350" s="65">
        <f>Source!U124</f>
        <v>0.71560000000000001</v>
      </c>
    </row>
    <row r="351" spans="1:32" ht="15" x14ac:dyDescent="0.25">
      <c r="G351" s="66">
        <f>H345+H346+H348+H349</f>
        <v>13.87</v>
      </c>
      <c r="H351" s="66"/>
      <c r="J351" s="66">
        <f>K345+K346+K348+K349</f>
        <v>464.97</v>
      </c>
      <c r="K351" s="66"/>
      <c r="L351" s="67">
        <f>Source!U124</f>
        <v>0.71560000000000001</v>
      </c>
      <c r="O351" s="42">
        <f>G351</f>
        <v>13.87</v>
      </c>
      <c r="P351" s="42">
        <f>J351</f>
        <v>464.97</v>
      </c>
      <c r="Q351" s="42">
        <f>L351</f>
        <v>0.71560000000000001</v>
      </c>
      <c r="W351">
        <f>IF(Source!BI124&lt;=1,H345+H346+H348+H349, 0)</f>
        <v>13.87</v>
      </c>
      <c r="X351">
        <f>IF(Source!BI124=2,H345+H346+H348+H349, 0)</f>
        <v>0</v>
      </c>
      <c r="Y351">
        <f>IF(Source!BI124=3,H345+H346+H348+H349, 0)</f>
        <v>0</v>
      </c>
      <c r="Z351">
        <f>IF(Source!BI124=4,H345+H346+H348+H349, 0)</f>
        <v>0</v>
      </c>
    </row>
    <row r="352" spans="1:32" ht="28.5" x14ac:dyDescent="0.2">
      <c r="A352" s="73">
        <v>51</v>
      </c>
      <c r="B352" s="73" t="s">
        <v>960</v>
      </c>
      <c r="C352" s="73" t="str">
        <f>Source!G125</f>
        <v>Разборка деревянных заполнений проемов: дверных и воротных</v>
      </c>
      <c r="D352" s="55" t="str">
        <f>Source!H125</f>
        <v>100 м2</v>
      </c>
      <c r="E352" s="36">
        <f>Source!I125</f>
        <v>1.6799999999999999E-2</v>
      </c>
      <c r="F352" s="56">
        <f>Source!AL125+Source!AM125+Source!AO125</f>
        <v>979.34999999999991</v>
      </c>
      <c r="G352" s="57"/>
      <c r="H352" s="56"/>
      <c r="I352" s="57" t="str">
        <f>Source!BO125</f>
        <v/>
      </c>
      <c r="J352" s="57"/>
      <c r="K352" s="56"/>
      <c r="L352" s="58"/>
      <c r="S352">
        <f>ROUND((Source!FX125/100)*((ROUND(Source!AF125*Source!I125, 2)+ROUND(Source!AE125*Source!I125, 2))), 2)</f>
        <v>12.88</v>
      </c>
      <c r="T352">
        <f>Source!X125</f>
        <v>433.23</v>
      </c>
      <c r="U352">
        <f>ROUND((Source!FY125/100)*((ROUND(Source!AF125*Source!I125, 2)+ROUND(Source!AE125*Source!I125, 2))), 2)</f>
        <v>7.36</v>
      </c>
      <c r="V352">
        <f>Source!Y125</f>
        <v>247.56</v>
      </c>
    </row>
    <row r="353" spans="1:26" ht="14.25" x14ac:dyDescent="0.2">
      <c r="A353" s="73"/>
      <c r="B353" s="73"/>
      <c r="C353" s="73" t="s">
        <v>953</v>
      </c>
      <c r="D353" s="55"/>
      <c r="E353" s="36"/>
      <c r="F353" s="56">
        <f>Source!AO125</f>
        <v>737.4</v>
      </c>
      <c r="G353" s="57" t="str">
        <f>Source!DG125</f>
        <v/>
      </c>
      <c r="H353" s="56">
        <f>ROUND(Source!AF125*Source!I125, 2)</f>
        <v>12.39</v>
      </c>
      <c r="I353" s="57"/>
      <c r="J353" s="57">
        <f>IF(Source!BA125&lt;&gt; 0, Source!BA125, 1)</f>
        <v>33.659999999999997</v>
      </c>
      <c r="K353" s="56">
        <f>Source!S125</f>
        <v>416.99</v>
      </c>
      <c r="L353" s="58"/>
      <c r="R353">
        <f>H353</f>
        <v>12.39</v>
      </c>
    </row>
    <row r="354" spans="1:26" ht="14.25" x14ac:dyDescent="0.2">
      <c r="A354" s="73"/>
      <c r="B354" s="73"/>
      <c r="C354" s="73" t="s">
        <v>324</v>
      </c>
      <c r="D354" s="55"/>
      <c r="E354" s="36"/>
      <c r="F354" s="56">
        <f>Source!AM125</f>
        <v>241.95</v>
      </c>
      <c r="G354" s="57" t="str">
        <f>Source!DE125</f>
        <v/>
      </c>
      <c r="H354" s="56">
        <f>ROUND((((Source!ET125)-(Source!EU125))+Source!AE125)*Source!I125, 2)</f>
        <v>4.0599999999999996</v>
      </c>
      <c r="I354" s="57"/>
      <c r="J354" s="57">
        <f>IF(Source!BB125&lt;&gt; 0, Source!BB125, 1)</f>
        <v>12.55</v>
      </c>
      <c r="K354" s="56">
        <f>Source!Q125</f>
        <v>51.01</v>
      </c>
      <c r="L354" s="58"/>
    </row>
    <row r="355" spans="1:26" ht="14.25" x14ac:dyDescent="0.2">
      <c r="A355" s="73"/>
      <c r="B355" s="73"/>
      <c r="C355" s="73" t="s">
        <v>954</v>
      </c>
      <c r="D355" s="55"/>
      <c r="E355" s="36"/>
      <c r="F355" s="56">
        <f>Source!AN125</f>
        <v>104.49</v>
      </c>
      <c r="G355" s="57" t="str">
        <f>Source!DF125</f>
        <v/>
      </c>
      <c r="H355" s="59">
        <f>ROUND(Source!AE125*Source!I125, 2)</f>
        <v>1.76</v>
      </c>
      <c r="I355" s="57"/>
      <c r="J355" s="57">
        <f>IF(Source!BS125&lt;&gt; 0, Source!BS125, 1)</f>
        <v>33.659999999999997</v>
      </c>
      <c r="K355" s="59">
        <f>Source!R125</f>
        <v>59.09</v>
      </c>
      <c r="L355" s="58"/>
      <c r="R355">
        <f>H355</f>
        <v>1.76</v>
      </c>
    </row>
    <row r="356" spans="1:26" ht="14.25" x14ac:dyDescent="0.2">
      <c r="A356" s="73"/>
      <c r="B356" s="73"/>
      <c r="C356" s="73" t="s">
        <v>955</v>
      </c>
      <c r="D356" s="55" t="s">
        <v>956</v>
      </c>
      <c r="E356" s="36">
        <f>Source!BZ125</f>
        <v>91</v>
      </c>
      <c r="F356" s="75"/>
      <c r="G356" s="57"/>
      <c r="H356" s="56">
        <f>SUM(S352:S358)</f>
        <v>12.88</v>
      </c>
      <c r="I356" s="60"/>
      <c r="J356" s="53">
        <f>Source!AT125</f>
        <v>91</v>
      </c>
      <c r="K356" s="56">
        <f>SUM(T352:T358)</f>
        <v>433.23</v>
      </c>
      <c r="L356" s="58"/>
    </row>
    <row r="357" spans="1:26" ht="14.25" x14ac:dyDescent="0.2">
      <c r="A357" s="73"/>
      <c r="B357" s="73"/>
      <c r="C357" s="73" t="s">
        <v>957</v>
      </c>
      <c r="D357" s="55" t="s">
        <v>956</v>
      </c>
      <c r="E357" s="36">
        <f>Source!CA125</f>
        <v>52</v>
      </c>
      <c r="F357" s="75"/>
      <c r="G357" s="57"/>
      <c r="H357" s="56">
        <f>SUM(U352:U358)</f>
        <v>7.36</v>
      </c>
      <c r="I357" s="60"/>
      <c r="J357" s="53">
        <f>Source!AU125</f>
        <v>52</v>
      </c>
      <c r="K357" s="56">
        <f>SUM(V352:V358)</f>
        <v>247.56</v>
      </c>
      <c r="L357" s="58"/>
    </row>
    <row r="358" spans="1:26" ht="14.25" x14ac:dyDescent="0.2">
      <c r="A358" s="74"/>
      <c r="B358" s="74"/>
      <c r="C358" s="74" t="s">
        <v>958</v>
      </c>
      <c r="D358" s="61" t="s">
        <v>959</v>
      </c>
      <c r="E358" s="62">
        <f>Source!AQ125</f>
        <v>91.15</v>
      </c>
      <c r="F358" s="63"/>
      <c r="G358" s="64" t="str">
        <f>Source!DI125</f>
        <v/>
      </c>
      <c r="H358" s="63"/>
      <c r="I358" s="64"/>
      <c r="J358" s="64"/>
      <c r="K358" s="63"/>
      <c r="L358" s="65">
        <f>Source!U125</f>
        <v>1.53132</v>
      </c>
    </row>
    <row r="359" spans="1:26" ht="15" x14ac:dyDescent="0.25">
      <c r="G359" s="66">
        <f>H353+H354+H356+H357</f>
        <v>36.69</v>
      </c>
      <c r="H359" s="66"/>
      <c r="J359" s="66">
        <f>K353+K354+K356+K357</f>
        <v>1148.79</v>
      </c>
      <c r="K359" s="66"/>
      <c r="L359" s="67">
        <f>Source!U125</f>
        <v>1.53132</v>
      </c>
      <c r="O359" s="42">
        <f>G359</f>
        <v>36.69</v>
      </c>
      <c r="P359" s="42">
        <f>J359</f>
        <v>1148.79</v>
      </c>
      <c r="Q359" s="42">
        <f>L359</f>
        <v>1.53132</v>
      </c>
      <c r="W359">
        <f>IF(Source!BI125&lt;=1,H353+H354+H356+H357, 0)</f>
        <v>36.69</v>
      </c>
      <c r="X359">
        <f>IF(Source!BI125=2,H353+H354+H356+H357, 0)</f>
        <v>0</v>
      </c>
      <c r="Y359">
        <f>IF(Source!BI125=3,H353+H354+H356+H357, 0)</f>
        <v>0</v>
      </c>
      <c r="Z359">
        <f>IF(Source!BI125=4,H353+H354+H356+H357, 0)</f>
        <v>0</v>
      </c>
    </row>
    <row r="360" spans="1:26" ht="28.5" x14ac:dyDescent="0.2">
      <c r="A360" s="73">
        <v>52</v>
      </c>
      <c r="B360" s="73" t="s">
        <v>962</v>
      </c>
      <c r="C360" s="73" t="str">
        <f>Source!G126</f>
        <v>Разборка покрытий полов: из линолеума и релина</v>
      </c>
      <c r="D360" s="55" t="str">
        <f>Source!H126</f>
        <v>100 м2</v>
      </c>
      <c r="E360" s="36">
        <f>Source!I126</f>
        <v>0.43</v>
      </c>
      <c r="F360" s="56">
        <f>Source!AL126+Source!AM126+Source!AO126</f>
        <v>92.9</v>
      </c>
      <c r="G360" s="57"/>
      <c r="H360" s="56"/>
      <c r="I360" s="57" t="str">
        <f>Source!BO126</f>
        <v/>
      </c>
      <c r="J360" s="57"/>
      <c r="K360" s="56"/>
      <c r="L360" s="58"/>
      <c r="S360">
        <f>ROUND((Source!FX126/100)*((ROUND(Source!AF126*Source!I126, 2)+ROUND(Source!AE126*Source!I126, 2))), 2)</f>
        <v>34.67</v>
      </c>
      <c r="T360">
        <f>Source!X126</f>
        <v>1167.07</v>
      </c>
      <c r="U360">
        <f>ROUND((Source!FY126/100)*((ROUND(Source!AF126*Source!I126, 2)+ROUND(Source!AE126*Source!I126, 2))), 2)</f>
        <v>19.09</v>
      </c>
      <c r="V360">
        <f>Source!Y126</f>
        <v>642.54999999999995</v>
      </c>
    </row>
    <row r="361" spans="1:26" x14ac:dyDescent="0.2">
      <c r="C361" s="41" t="str">
        <f>"Объем: "&amp;Source!I126&amp;"=43/"&amp;"100"</f>
        <v>Объем: 0.43=43/100</v>
      </c>
    </row>
    <row r="362" spans="1:26" ht="14.25" x14ac:dyDescent="0.2">
      <c r="A362" s="73"/>
      <c r="B362" s="73"/>
      <c r="C362" s="73" t="s">
        <v>953</v>
      </c>
      <c r="D362" s="55"/>
      <c r="E362" s="36"/>
      <c r="F362" s="56">
        <f>Source!AO126</f>
        <v>88.84</v>
      </c>
      <c r="G362" s="57" t="str">
        <f>Source!DG126</f>
        <v/>
      </c>
      <c r="H362" s="56">
        <f>ROUND(Source!AF126*Source!I126, 2)</f>
        <v>38.200000000000003</v>
      </c>
      <c r="I362" s="57"/>
      <c r="J362" s="57">
        <f>IF(Source!BA126&lt;&gt; 0, Source!BA126, 1)</f>
        <v>33.659999999999997</v>
      </c>
      <c r="K362" s="56">
        <f>Source!S126</f>
        <v>1285.8499999999999</v>
      </c>
      <c r="L362" s="58"/>
      <c r="R362">
        <f>H362</f>
        <v>38.200000000000003</v>
      </c>
    </row>
    <row r="363" spans="1:26" ht="14.25" x14ac:dyDescent="0.2">
      <c r="A363" s="73"/>
      <c r="B363" s="73"/>
      <c r="C363" s="73" t="s">
        <v>324</v>
      </c>
      <c r="D363" s="55"/>
      <c r="E363" s="36"/>
      <c r="F363" s="56">
        <f>Source!AM126</f>
        <v>4.0599999999999996</v>
      </c>
      <c r="G363" s="57" t="str">
        <f>Source!DE126</f>
        <v/>
      </c>
      <c r="H363" s="56">
        <f>ROUND((((Source!ET126)-(Source!EU126))+Source!AE126)*Source!I126, 2)</f>
        <v>1.75</v>
      </c>
      <c r="I363" s="57"/>
      <c r="J363" s="57">
        <f>IF(Source!BB126&lt;&gt; 0, Source!BB126, 1)</f>
        <v>12.55</v>
      </c>
      <c r="K363" s="56">
        <f>Source!Q126</f>
        <v>21.91</v>
      </c>
      <c r="L363" s="58"/>
    </row>
    <row r="364" spans="1:26" ht="14.25" x14ac:dyDescent="0.2">
      <c r="A364" s="73"/>
      <c r="B364" s="73"/>
      <c r="C364" s="73" t="s">
        <v>954</v>
      </c>
      <c r="D364" s="55"/>
      <c r="E364" s="36"/>
      <c r="F364" s="56">
        <f>Source!AN126</f>
        <v>1.76</v>
      </c>
      <c r="G364" s="57" t="str">
        <f>Source!DF126</f>
        <v/>
      </c>
      <c r="H364" s="59">
        <f>ROUND(Source!AE126*Source!I126, 2)</f>
        <v>0.76</v>
      </c>
      <c r="I364" s="57"/>
      <c r="J364" s="57">
        <f>IF(Source!BS126&lt;&gt; 0, Source!BS126, 1)</f>
        <v>33.659999999999997</v>
      </c>
      <c r="K364" s="59">
        <f>Source!R126</f>
        <v>25.47</v>
      </c>
      <c r="L364" s="58"/>
      <c r="R364">
        <f>H364</f>
        <v>0.76</v>
      </c>
    </row>
    <row r="365" spans="1:26" ht="14.25" x14ac:dyDescent="0.2">
      <c r="A365" s="73"/>
      <c r="B365" s="73"/>
      <c r="C365" s="73" t="s">
        <v>955</v>
      </c>
      <c r="D365" s="55" t="s">
        <v>956</v>
      </c>
      <c r="E365" s="36">
        <f>Source!BZ126</f>
        <v>89</v>
      </c>
      <c r="F365" s="75"/>
      <c r="G365" s="57"/>
      <c r="H365" s="56">
        <f>SUM(S360:S367)</f>
        <v>34.67</v>
      </c>
      <c r="I365" s="60"/>
      <c r="J365" s="53">
        <f>Source!AT126</f>
        <v>89</v>
      </c>
      <c r="K365" s="56">
        <f>SUM(T360:T367)</f>
        <v>1167.07</v>
      </c>
      <c r="L365" s="58"/>
    </row>
    <row r="366" spans="1:26" ht="14.25" x14ac:dyDescent="0.2">
      <c r="A366" s="73"/>
      <c r="B366" s="73"/>
      <c r="C366" s="73" t="s">
        <v>957</v>
      </c>
      <c r="D366" s="55" t="s">
        <v>956</v>
      </c>
      <c r="E366" s="36">
        <f>Source!CA126</f>
        <v>49</v>
      </c>
      <c r="F366" s="75"/>
      <c r="G366" s="57"/>
      <c r="H366" s="56">
        <f>SUM(U360:U367)</f>
        <v>19.09</v>
      </c>
      <c r="I366" s="60"/>
      <c r="J366" s="53">
        <f>Source!AU126</f>
        <v>49</v>
      </c>
      <c r="K366" s="56">
        <f>SUM(V360:V367)</f>
        <v>642.54999999999995</v>
      </c>
      <c r="L366" s="58"/>
    </row>
    <row r="367" spans="1:26" ht="14.25" x14ac:dyDescent="0.2">
      <c r="A367" s="74"/>
      <c r="B367" s="74"/>
      <c r="C367" s="74" t="s">
        <v>958</v>
      </c>
      <c r="D367" s="61" t="s">
        <v>959</v>
      </c>
      <c r="E367" s="62">
        <f>Source!AQ126</f>
        <v>11.39</v>
      </c>
      <c r="F367" s="63"/>
      <c r="G367" s="64" t="str">
        <f>Source!DI126</f>
        <v/>
      </c>
      <c r="H367" s="63"/>
      <c r="I367" s="64"/>
      <c r="J367" s="64"/>
      <c r="K367" s="63"/>
      <c r="L367" s="65">
        <f>Source!U126</f>
        <v>4.8977000000000004</v>
      </c>
    </row>
    <row r="368" spans="1:26" ht="15" x14ac:dyDescent="0.25">
      <c r="G368" s="66">
        <f>H362+H363+H365+H366</f>
        <v>93.710000000000008</v>
      </c>
      <c r="H368" s="66"/>
      <c r="J368" s="66">
        <f>K362+K363+K365+K366</f>
        <v>3117.38</v>
      </c>
      <c r="K368" s="66"/>
      <c r="L368" s="67">
        <f>Source!U126</f>
        <v>4.8977000000000004</v>
      </c>
      <c r="O368" s="42">
        <f>G368</f>
        <v>93.710000000000008</v>
      </c>
      <c r="P368" s="42">
        <f>J368</f>
        <v>3117.38</v>
      </c>
      <c r="Q368" s="42">
        <f>L368</f>
        <v>4.8977000000000004</v>
      </c>
      <c r="W368">
        <f>IF(Source!BI126&lt;=1,H362+H363+H365+H366, 0)</f>
        <v>93.710000000000008</v>
      </c>
      <c r="X368">
        <f>IF(Source!BI126=2,H362+H363+H365+H366, 0)</f>
        <v>0</v>
      </c>
      <c r="Y368">
        <f>IF(Source!BI126=3,H362+H363+H365+H366, 0)</f>
        <v>0</v>
      </c>
      <c r="Z368">
        <f>IF(Source!BI126=4,H362+H363+H365+H366, 0)</f>
        <v>0</v>
      </c>
    </row>
    <row r="369" spans="1:26" ht="28.5" x14ac:dyDescent="0.2">
      <c r="A369" s="73">
        <v>53</v>
      </c>
      <c r="B369" s="73" t="s">
        <v>963</v>
      </c>
      <c r="C369" s="73" t="str">
        <f>Source!G127</f>
        <v>Разборка покрытий полов: дощатых</v>
      </c>
      <c r="D369" s="55" t="str">
        <f>Source!H127</f>
        <v>100 м2</v>
      </c>
      <c r="E369" s="36">
        <f>Source!I127</f>
        <v>0.43</v>
      </c>
      <c r="F369" s="56">
        <f>Source!AL127+Source!AM127+Source!AO127</f>
        <v>352.23</v>
      </c>
      <c r="G369" s="57"/>
      <c r="H369" s="56"/>
      <c r="I369" s="57" t="str">
        <f>Source!BO127</f>
        <v/>
      </c>
      <c r="J369" s="57"/>
      <c r="K369" s="56"/>
      <c r="L369" s="58"/>
      <c r="S369">
        <f>ROUND((Source!FX127/100)*((ROUND(Source!AF127*Source!I127, 2)+ROUND(Source!AE127*Source!I127, 2))), 2)</f>
        <v>112.47</v>
      </c>
      <c r="T369">
        <f>Source!X127</f>
        <v>3785.53</v>
      </c>
      <c r="U369">
        <f>ROUND((Source!FY127/100)*((ROUND(Source!AF127*Source!I127, 2)+ROUND(Source!AE127*Source!I127, 2))), 2)</f>
        <v>64.27</v>
      </c>
      <c r="V369">
        <f>Source!Y127</f>
        <v>2163.16</v>
      </c>
    </row>
    <row r="370" spans="1:26" x14ac:dyDescent="0.2">
      <c r="C370" s="41" t="str">
        <f>"Объем: "&amp;Source!I127&amp;"=43/"&amp;"100"</f>
        <v>Объем: 0.43=43/100</v>
      </c>
    </row>
    <row r="371" spans="1:26" ht="14.25" x14ac:dyDescent="0.2">
      <c r="A371" s="73"/>
      <c r="B371" s="73"/>
      <c r="C371" s="73" t="s">
        <v>953</v>
      </c>
      <c r="D371" s="55"/>
      <c r="E371" s="36"/>
      <c r="F371" s="56">
        <f>Source!AO127</f>
        <v>238.13</v>
      </c>
      <c r="G371" s="57" t="str">
        <f>Source!DG127</f>
        <v/>
      </c>
      <c r="H371" s="56">
        <f>ROUND(Source!AF127*Source!I127, 2)</f>
        <v>102.4</v>
      </c>
      <c r="I371" s="57"/>
      <c r="J371" s="57">
        <f>IF(Source!BA127&lt;&gt; 0, Source!BA127, 1)</f>
        <v>33.659999999999997</v>
      </c>
      <c r="K371" s="56">
        <f>Source!S127</f>
        <v>3446.65</v>
      </c>
      <c r="L371" s="58"/>
      <c r="R371">
        <f>H371</f>
        <v>102.4</v>
      </c>
    </row>
    <row r="372" spans="1:26" ht="14.25" x14ac:dyDescent="0.2">
      <c r="A372" s="73"/>
      <c r="B372" s="73"/>
      <c r="C372" s="73" t="s">
        <v>324</v>
      </c>
      <c r="D372" s="55"/>
      <c r="E372" s="36"/>
      <c r="F372" s="56">
        <f>Source!AM127</f>
        <v>114.1</v>
      </c>
      <c r="G372" s="57" t="str">
        <f>Source!DE127</f>
        <v/>
      </c>
      <c r="H372" s="56">
        <f>ROUND((((Source!ET127)-(Source!EU127))+Source!AE127)*Source!I127, 2)</f>
        <v>49.06</v>
      </c>
      <c r="I372" s="57"/>
      <c r="J372" s="57">
        <f>IF(Source!BB127&lt;&gt; 0, Source!BB127, 1)</f>
        <v>12.55</v>
      </c>
      <c r="K372" s="56">
        <f>Source!Q127</f>
        <v>615.74</v>
      </c>
      <c r="L372" s="58"/>
    </row>
    <row r="373" spans="1:26" ht="14.25" x14ac:dyDescent="0.2">
      <c r="A373" s="73"/>
      <c r="B373" s="73"/>
      <c r="C373" s="73" t="s">
        <v>954</v>
      </c>
      <c r="D373" s="55"/>
      <c r="E373" s="36"/>
      <c r="F373" s="56">
        <f>Source!AN127</f>
        <v>49.28</v>
      </c>
      <c r="G373" s="57" t="str">
        <f>Source!DF127</f>
        <v/>
      </c>
      <c r="H373" s="59">
        <f>ROUND(Source!AE127*Source!I127, 2)</f>
        <v>21.19</v>
      </c>
      <c r="I373" s="57"/>
      <c r="J373" s="57">
        <f>IF(Source!BS127&lt;&gt; 0, Source!BS127, 1)</f>
        <v>33.659999999999997</v>
      </c>
      <c r="K373" s="59">
        <f>Source!R127</f>
        <v>713.27</v>
      </c>
      <c r="L373" s="58"/>
      <c r="R373">
        <f>H373</f>
        <v>21.19</v>
      </c>
    </row>
    <row r="374" spans="1:26" ht="14.25" x14ac:dyDescent="0.2">
      <c r="A374" s="73"/>
      <c r="B374" s="73"/>
      <c r="C374" s="73" t="s">
        <v>955</v>
      </c>
      <c r="D374" s="55" t="s">
        <v>956</v>
      </c>
      <c r="E374" s="36">
        <f>Source!BZ127</f>
        <v>91</v>
      </c>
      <c r="F374" s="75"/>
      <c r="G374" s="57"/>
      <c r="H374" s="56">
        <f>SUM(S369:S376)</f>
        <v>112.47</v>
      </c>
      <c r="I374" s="60"/>
      <c r="J374" s="53">
        <f>Source!AT127</f>
        <v>91</v>
      </c>
      <c r="K374" s="56">
        <f>SUM(T369:T376)</f>
        <v>3785.53</v>
      </c>
      <c r="L374" s="58"/>
    </row>
    <row r="375" spans="1:26" ht="14.25" x14ac:dyDescent="0.2">
      <c r="A375" s="73"/>
      <c r="B375" s="73"/>
      <c r="C375" s="73" t="s">
        <v>957</v>
      </c>
      <c r="D375" s="55" t="s">
        <v>956</v>
      </c>
      <c r="E375" s="36">
        <f>Source!CA127</f>
        <v>52</v>
      </c>
      <c r="F375" s="75"/>
      <c r="G375" s="57"/>
      <c r="H375" s="56">
        <f>SUM(U369:U376)</f>
        <v>64.27</v>
      </c>
      <c r="I375" s="60"/>
      <c r="J375" s="53">
        <f>Source!AU127</f>
        <v>52</v>
      </c>
      <c r="K375" s="56">
        <f>SUM(V369:V376)</f>
        <v>2163.16</v>
      </c>
      <c r="L375" s="58"/>
    </row>
    <row r="376" spans="1:26" ht="14.25" x14ac:dyDescent="0.2">
      <c r="A376" s="74"/>
      <c r="B376" s="74"/>
      <c r="C376" s="74" t="s">
        <v>958</v>
      </c>
      <c r="D376" s="61" t="s">
        <v>959</v>
      </c>
      <c r="E376" s="62">
        <f>Source!AQ127</f>
        <v>30.53</v>
      </c>
      <c r="F376" s="63"/>
      <c r="G376" s="64" t="str">
        <f>Source!DI127</f>
        <v/>
      </c>
      <c r="H376" s="63"/>
      <c r="I376" s="64"/>
      <c r="J376" s="64"/>
      <c r="K376" s="63"/>
      <c r="L376" s="65">
        <f>Source!U127</f>
        <v>13.1279</v>
      </c>
    </row>
    <row r="377" spans="1:26" ht="15" x14ac:dyDescent="0.25">
      <c r="G377" s="66">
        <f>H371+H372+H374+H375</f>
        <v>328.2</v>
      </c>
      <c r="H377" s="66"/>
      <c r="J377" s="66">
        <f>K371+K372+K374+K375</f>
        <v>10011.08</v>
      </c>
      <c r="K377" s="66"/>
      <c r="L377" s="67">
        <f>Source!U127</f>
        <v>13.1279</v>
      </c>
      <c r="O377" s="42">
        <f>G377</f>
        <v>328.2</v>
      </c>
      <c r="P377" s="42">
        <f>J377</f>
        <v>10011.08</v>
      </c>
      <c r="Q377" s="42">
        <f>L377</f>
        <v>13.1279</v>
      </c>
      <c r="W377">
        <f>IF(Source!BI127&lt;=1,H371+H372+H374+H375, 0)</f>
        <v>328.2</v>
      </c>
      <c r="X377">
        <f>IF(Source!BI127=2,H371+H372+H374+H375, 0)</f>
        <v>0</v>
      </c>
      <c r="Y377">
        <f>IF(Source!BI127=3,H371+H372+H374+H375, 0)</f>
        <v>0</v>
      </c>
      <c r="Z377">
        <f>IF(Source!BI127=4,H371+H372+H374+H375, 0)</f>
        <v>0</v>
      </c>
    </row>
    <row r="378" spans="1:26" ht="28.5" x14ac:dyDescent="0.2">
      <c r="A378" s="73">
        <v>54</v>
      </c>
      <c r="B378" s="73" t="s">
        <v>964</v>
      </c>
      <c r="C378" s="73" t="str">
        <f>Source!G128</f>
        <v>Демонтаж: выключателей, розеток</v>
      </c>
      <c r="D378" s="55" t="str">
        <f>Source!H128</f>
        <v>100 ШТ</v>
      </c>
      <c r="E378" s="36">
        <f>Source!I128</f>
        <v>7.0000000000000007E-2</v>
      </c>
      <c r="F378" s="56">
        <f>Source!AL128+Source!AM128+Source!AO128</f>
        <v>45.55</v>
      </c>
      <c r="G378" s="57"/>
      <c r="H378" s="56"/>
      <c r="I378" s="57" t="str">
        <f>Source!BO128</f>
        <v/>
      </c>
      <c r="J378" s="57"/>
      <c r="K378" s="56"/>
      <c r="L378" s="58"/>
      <c r="S378">
        <f>ROUND((Source!FX128/100)*((ROUND(Source!AF128*Source!I128, 2)+ROUND(Source!AE128*Source!I128, 2))), 2)</f>
        <v>2.9</v>
      </c>
      <c r="T378">
        <f>Source!X128</f>
        <v>97.66</v>
      </c>
      <c r="U378">
        <f>ROUND((Source!FY128/100)*((ROUND(Source!AF128*Source!I128, 2)+ROUND(Source!AE128*Source!I128, 2))), 2)</f>
        <v>1.53</v>
      </c>
      <c r="V378">
        <f>Source!Y128</f>
        <v>51.51</v>
      </c>
    </row>
    <row r="379" spans="1:26" x14ac:dyDescent="0.2">
      <c r="C379" s="41" t="str">
        <f>"Объем: "&amp;Source!I128&amp;"=7/"&amp;"100"</f>
        <v>Объем: 0.07=7/100</v>
      </c>
    </row>
    <row r="380" spans="1:26" ht="14.25" x14ac:dyDescent="0.2">
      <c r="A380" s="73"/>
      <c r="B380" s="73"/>
      <c r="C380" s="73" t="s">
        <v>953</v>
      </c>
      <c r="D380" s="55"/>
      <c r="E380" s="36"/>
      <c r="F380" s="56">
        <f>Source!AO128</f>
        <v>45.55</v>
      </c>
      <c r="G380" s="57" t="str">
        <f>Source!DG128</f>
        <v/>
      </c>
      <c r="H380" s="56">
        <f>ROUND(Source!AF128*Source!I128, 2)</f>
        <v>3.19</v>
      </c>
      <c r="I380" s="57"/>
      <c r="J380" s="57">
        <f>IF(Source!BA128&lt;&gt; 0, Source!BA128, 1)</f>
        <v>33.659999999999997</v>
      </c>
      <c r="K380" s="56">
        <f>Source!S128</f>
        <v>107.32</v>
      </c>
      <c r="L380" s="58"/>
      <c r="R380">
        <f>H380</f>
        <v>3.19</v>
      </c>
    </row>
    <row r="381" spans="1:26" ht="14.25" x14ac:dyDescent="0.2">
      <c r="A381" s="73"/>
      <c r="B381" s="73"/>
      <c r="C381" s="73" t="s">
        <v>955</v>
      </c>
      <c r="D381" s="55" t="s">
        <v>956</v>
      </c>
      <c r="E381" s="36">
        <f>Source!BZ128</f>
        <v>91</v>
      </c>
      <c r="F381" s="75"/>
      <c r="G381" s="57"/>
      <c r="H381" s="56">
        <f>SUM(S378:S383)</f>
        <v>2.9</v>
      </c>
      <c r="I381" s="60"/>
      <c r="J381" s="53">
        <f>Source!AT128</f>
        <v>91</v>
      </c>
      <c r="K381" s="56">
        <f>SUM(T378:T383)</f>
        <v>97.66</v>
      </c>
      <c r="L381" s="58"/>
    </row>
    <row r="382" spans="1:26" ht="14.25" x14ac:dyDescent="0.2">
      <c r="A382" s="73"/>
      <c r="B382" s="73"/>
      <c r="C382" s="73" t="s">
        <v>957</v>
      </c>
      <c r="D382" s="55" t="s">
        <v>956</v>
      </c>
      <c r="E382" s="36">
        <f>Source!CA128</f>
        <v>48</v>
      </c>
      <c r="F382" s="75"/>
      <c r="G382" s="57"/>
      <c r="H382" s="56">
        <f>SUM(U378:U383)</f>
        <v>1.53</v>
      </c>
      <c r="I382" s="60"/>
      <c r="J382" s="53">
        <f>Source!AU128</f>
        <v>48</v>
      </c>
      <c r="K382" s="56">
        <f>SUM(V378:V383)</f>
        <v>51.51</v>
      </c>
      <c r="L382" s="58"/>
    </row>
    <row r="383" spans="1:26" ht="14.25" x14ac:dyDescent="0.2">
      <c r="A383" s="74"/>
      <c r="B383" s="74"/>
      <c r="C383" s="74" t="s">
        <v>958</v>
      </c>
      <c r="D383" s="61" t="s">
        <v>959</v>
      </c>
      <c r="E383" s="62">
        <f>Source!AQ128</f>
        <v>5.84</v>
      </c>
      <c r="F383" s="63"/>
      <c r="G383" s="64" t="str">
        <f>Source!DI128</f>
        <v/>
      </c>
      <c r="H383" s="63"/>
      <c r="I383" s="64"/>
      <c r="J383" s="64"/>
      <c r="K383" s="63"/>
      <c r="L383" s="65">
        <f>Source!U128</f>
        <v>0.40880000000000005</v>
      </c>
    </row>
    <row r="384" spans="1:26" ht="15" x14ac:dyDescent="0.25">
      <c r="G384" s="66">
        <f>H380+H381+H382</f>
        <v>7.62</v>
      </c>
      <c r="H384" s="66"/>
      <c r="J384" s="66">
        <f>K380+K381+K382</f>
        <v>256.49</v>
      </c>
      <c r="K384" s="66"/>
      <c r="L384" s="67">
        <f>Source!U128</f>
        <v>0.40880000000000005</v>
      </c>
      <c r="O384" s="42">
        <f>G384</f>
        <v>7.62</v>
      </c>
      <c r="P384" s="42">
        <f>J384</f>
        <v>256.49</v>
      </c>
      <c r="Q384" s="42">
        <f>L384</f>
        <v>0.40880000000000005</v>
      </c>
      <c r="W384">
        <f>IF(Source!BI128&lt;=1,H380+H381+H382, 0)</f>
        <v>7.62</v>
      </c>
      <c r="X384">
        <f>IF(Source!BI128=2,H380+H381+H382, 0)</f>
        <v>0</v>
      </c>
      <c r="Y384">
        <f>IF(Source!BI128=3,H380+H381+H382, 0)</f>
        <v>0</v>
      </c>
      <c r="Z384">
        <f>IF(Source!BI128=4,H380+H381+H382, 0)</f>
        <v>0</v>
      </c>
    </row>
    <row r="385" spans="1:26" ht="28.5" x14ac:dyDescent="0.2">
      <c r="A385" s="73">
        <v>55</v>
      </c>
      <c r="B385" s="73" t="s">
        <v>965</v>
      </c>
      <c r="C385" s="73" t="str">
        <f>Source!G129</f>
        <v>Демонтаж кабеля</v>
      </c>
      <c r="D385" s="55" t="str">
        <f>Source!H129</f>
        <v>100 м</v>
      </c>
      <c r="E385" s="36">
        <f>Source!I129</f>
        <v>0.62</v>
      </c>
      <c r="F385" s="56">
        <f>Source!AL129+Source!AM129+Source!AO129</f>
        <v>75.5</v>
      </c>
      <c r="G385" s="57"/>
      <c r="H385" s="56"/>
      <c r="I385" s="57" t="str">
        <f>Source!BO129</f>
        <v/>
      </c>
      <c r="J385" s="57"/>
      <c r="K385" s="56"/>
      <c r="L385" s="58"/>
      <c r="S385">
        <f>ROUND((Source!FX129/100)*((ROUND(Source!AF129*Source!I129, 2)+ROUND(Source!AE129*Source!I129, 2))), 2)</f>
        <v>42.51</v>
      </c>
      <c r="T385">
        <f>Source!X129</f>
        <v>1430.59</v>
      </c>
      <c r="U385">
        <f>ROUND((Source!FY129/100)*((ROUND(Source!AF129*Source!I129, 2)+ROUND(Source!AE129*Source!I129, 2))), 2)</f>
        <v>22.42</v>
      </c>
      <c r="V385">
        <f>Source!Y129</f>
        <v>754.6</v>
      </c>
    </row>
    <row r="386" spans="1:26" x14ac:dyDescent="0.2">
      <c r="C386" s="41" t="str">
        <f>"Объем: "&amp;Source!I129&amp;"=62/"&amp;"100"</f>
        <v>Объем: 0.62=62/100</v>
      </c>
    </row>
    <row r="387" spans="1:26" ht="14.25" x14ac:dyDescent="0.2">
      <c r="A387" s="73"/>
      <c r="B387" s="73"/>
      <c r="C387" s="73" t="s">
        <v>953</v>
      </c>
      <c r="D387" s="55"/>
      <c r="E387" s="36"/>
      <c r="F387" s="56">
        <f>Source!AO129</f>
        <v>75.19</v>
      </c>
      <c r="G387" s="57" t="str">
        <f>Source!DG129</f>
        <v/>
      </c>
      <c r="H387" s="56">
        <f>ROUND(Source!AF129*Source!I129, 2)</f>
        <v>46.62</v>
      </c>
      <c r="I387" s="57"/>
      <c r="J387" s="57">
        <f>IF(Source!BA129&lt;&gt; 0, Source!BA129, 1)</f>
        <v>33.659999999999997</v>
      </c>
      <c r="K387" s="56">
        <f>Source!S129</f>
        <v>1569.16</v>
      </c>
      <c r="L387" s="58"/>
      <c r="R387">
        <f>H387</f>
        <v>46.62</v>
      </c>
    </row>
    <row r="388" spans="1:26" ht="14.25" x14ac:dyDescent="0.2">
      <c r="A388" s="73"/>
      <c r="B388" s="73"/>
      <c r="C388" s="73" t="s">
        <v>324</v>
      </c>
      <c r="D388" s="55"/>
      <c r="E388" s="36"/>
      <c r="F388" s="56">
        <f>Source!AM129</f>
        <v>0.31</v>
      </c>
      <c r="G388" s="57" t="str">
        <f>Source!DE129</f>
        <v/>
      </c>
      <c r="H388" s="56">
        <f>ROUND((((Source!ET129)-(Source!EU129))+Source!AE129)*Source!I129, 2)</f>
        <v>0.19</v>
      </c>
      <c r="I388" s="57"/>
      <c r="J388" s="57">
        <f>IF(Source!BB129&lt;&gt; 0, Source!BB129, 1)</f>
        <v>12.55</v>
      </c>
      <c r="K388" s="56">
        <f>Source!Q129</f>
        <v>2.41</v>
      </c>
      <c r="L388" s="58"/>
    </row>
    <row r="389" spans="1:26" ht="14.25" x14ac:dyDescent="0.2">
      <c r="A389" s="73"/>
      <c r="B389" s="73"/>
      <c r="C389" s="73" t="s">
        <v>954</v>
      </c>
      <c r="D389" s="55"/>
      <c r="E389" s="36"/>
      <c r="F389" s="56">
        <f>Source!AN129</f>
        <v>0.14000000000000001</v>
      </c>
      <c r="G389" s="57" t="str">
        <f>Source!DF129</f>
        <v/>
      </c>
      <c r="H389" s="59">
        <f>ROUND(Source!AE129*Source!I129, 2)</f>
        <v>0.09</v>
      </c>
      <c r="I389" s="57"/>
      <c r="J389" s="57">
        <f>IF(Source!BS129&lt;&gt; 0, Source!BS129, 1)</f>
        <v>33.659999999999997</v>
      </c>
      <c r="K389" s="59">
        <f>Source!R129</f>
        <v>2.92</v>
      </c>
      <c r="L389" s="58"/>
      <c r="R389">
        <f>H389</f>
        <v>0.09</v>
      </c>
    </row>
    <row r="390" spans="1:26" ht="14.25" x14ac:dyDescent="0.2">
      <c r="A390" s="73"/>
      <c r="B390" s="73"/>
      <c r="C390" s="73" t="s">
        <v>955</v>
      </c>
      <c r="D390" s="55" t="s">
        <v>956</v>
      </c>
      <c r="E390" s="36">
        <f>Source!BZ129</f>
        <v>91</v>
      </c>
      <c r="F390" s="75"/>
      <c r="G390" s="57"/>
      <c r="H390" s="56">
        <f>SUM(S385:S392)</f>
        <v>42.51</v>
      </c>
      <c r="I390" s="60"/>
      <c r="J390" s="53">
        <f>Source!AT129</f>
        <v>91</v>
      </c>
      <c r="K390" s="56">
        <f>SUM(T385:T392)</f>
        <v>1430.59</v>
      </c>
      <c r="L390" s="58"/>
    </row>
    <row r="391" spans="1:26" ht="14.25" x14ac:dyDescent="0.2">
      <c r="A391" s="73"/>
      <c r="B391" s="73"/>
      <c r="C391" s="73" t="s">
        <v>957</v>
      </c>
      <c r="D391" s="55" t="s">
        <v>956</v>
      </c>
      <c r="E391" s="36">
        <f>Source!CA129</f>
        <v>48</v>
      </c>
      <c r="F391" s="75"/>
      <c r="G391" s="57"/>
      <c r="H391" s="56">
        <f>SUM(U385:U392)</f>
        <v>22.42</v>
      </c>
      <c r="I391" s="60"/>
      <c r="J391" s="53">
        <f>Source!AU129</f>
        <v>48</v>
      </c>
      <c r="K391" s="56">
        <f>SUM(V385:V392)</f>
        <v>754.6</v>
      </c>
      <c r="L391" s="58"/>
    </row>
    <row r="392" spans="1:26" ht="14.25" x14ac:dyDescent="0.2">
      <c r="A392" s="74"/>
      <c r="B392" s="74"/>
      <c r="C392" s="74" t="s">
        <v>958</v>
      </c>
      <c r="D392" s="61" t="s">
        <v>959</v>
      </c>
      <c r="E392" s="62">
        <f>Source!AQ129</f>
        <v>9.64</v>
      </c>
      <c r="F392" s="63"/>
      <c r="G392" s="64" t="str">
        <f>Source!DI129</f>
        <v/>
      </c>
      <c r="H392" s="63"/>
      <c r="I392" s="64"/>
      <c r="J392" s="64"/>
      <c r="K392" s="63"/>
      <c r="L392" s="65">
        <f>Source!U129</f>
        <v>5.9767999999999999</v>
      </c>
    </row>
    <row r="393" spans="1:26" ht="15" x14ac:dyDescent="0.25">
      <c r="G393" s="66">
        <f>H387+H388+H390+H391</f>
        <v>111.74</v>
      </c>
      <c r="H393" s="66"/>
      <c r="J393" s="66">
        <f>K387+K388+K390+K391</f>
        <v>3756.7599999999998</v>
      </c>
      <c r="K393" s="66"/>
      <c r="L393" s="67">
        <f>Source!U129</f>
        <v>5.9767999999999999</v>
      </c>
      <c r="O393" s="42">
        <f>G393</f>
        <v>111.74</v>
      </c>
      <c r="P393" s="42">
        <f>J393</f>
        <v>3756.7599999999998</v>
      </c>
      <c r="Q393" s="42">
        <f>L393</f>
        <v>5.9767999999999999</v>
      </c>
      <c r="W393">
        <f>IF(Source!BI129&lt;=1,H387+H388+H390+H391, 0)</f>
        <v>111.74</v>
      </c>
      <c r="X393">
        <f>IF(Source!BI129=2,H387+H388+H390+H391, 0)</f>
        <v>0</v>
      </c>
      <c r="Y393">
        <f>IF(Source!BI129=3,H387+H388+H390+H391, 0)</f>
        <v>0</v>
      </c>
      <c r="Z393">
        <f>IF(Source!BI129=4,H387+H388+H390+H391, 0)</f>
        <v>0</v>
      </c>
    </row>
    <row r="394" spans="1:26" ht="28.5" x14ac:dyDescent="0.2">
      <c r="A394" s="73">
        <v>56</v>
      </c>
      <c r="B394" s="73" t="s">
        <v>1016</v>
      </c>
      <c r="C394" s="73" t="str">
        <f>Source!G130</f>
        <v>Демонтаж: моек</v>
      </c>
      <c r="D394" s="55" t="str">
        <f>Source!H130</f>
        <v>100 ШТ</v>
      </c>
      <c r="E394" s="36">
        <f>Source!I130</f>
        <v>0.02</v>
      </c>
      <c r="F394" s="56">
        <f>Source!AL130+Source!AM130+Source!AO130</f>
        <v>865.76</v>
      </c>
      <c r="G394" s="57"/>
      <c r="H394" s="56"/>
      <c r="I394" s="57" t="str">
        <f>Source!BO130</f>
        <v/>
      </c>
      <c r="J394" s="57"/>
      <c r="K394" s="56"/>
      <c r="L394" s="58"/>
      <c r="S394">
        <f>ROUND((Source!FX130/100)*((ROUND(Source!AF130*Source!I130, 2)+ROUND(Source!AE130*Source!I130, 2))), 2)</f>
        <v>14.82</v>
      </c>
      <c r="T394">
        <f>Source!X130</f>
        <v>498.84</v>
      </c>
      <c r="U394">
        <f>ROUND((Source!FY130/100)*((ROUND(Source!AF130*Source!I130, 2)+ROUND(Source!AE130*Source!I130, 2))), 2)</f>
        <v>7.49</v>
      </c>
      <c r="V394">
        <f>Source!Y130</f>
        <v>252.29</v>
      </c>
    </row>
    <row r="395" spans="1:26" x14ac:dyDescent="0.2">
      <c r="C395" s="41" t="str">
        <f>"Объем: "&amp;Source!I130&amp;"=2/"&amp;"100"</f>
        <v>Объем: 0.02=2/100</v>
      </c>
    </row>
    <row r="396" spans="1:26" ht="14.25" x14ac:dyDescent="0.2">
      <c r="A396" s="73"/>
      <c r="B396" s="73"/>
      <c r="C396" s="73" t="s">
        <v>953</v>
      </c>
      <c r="D396" s="55"/>
      <c r="E396" s="36"/>
      <c r="F396" s="56">
        <f>Source!AO130</f>
        <v>841.06</v>
      </c>
      <c r="G396" s="57" t="str">
        <f>Source!DG130</f>
        <v/>
      </c>
      <c r="H396" s="56">
        <f>ROUND(Source!AF130*Source!I130, 2)</f>
        <v>16.82</v>
      </c>
      <c r="I396" s="57"/>
      <c r="J396" s="57">
        <f>IF(Source!BA130&lt;&gt; 0, Source!BA130, 1)</f>
        <v>33.659999999999997</v>
      </c>
      <c r="K396" s="56">
        <f>Source!S130</f>
        <v>566.20000000000005</v>
      </c>
      <c r="L396" s="58"/>
      <c r="R396">
        <f>H396</f>
        <v>16.82</v>
      </c>
    </row>
    <row r="397" spans="1:26" ht="14.25" x14ac:dyDescent="0.2">
      <c r="A397" s="73"/>
      <c r="B397" s="73"/>
      <c r="C397" s="73" t="s">
        <v>324</v>
      </c>
      <c r="D397" s="55"/>
      <c r="E397" s="36"/>
      <c r="F397" s="56">
        <f>Source!AM130</f>
        <v>24.7</v>
      </c>
      <c r="G397" s="57" t="str">
        <f>Source!DE130</f>
        <v/>
      </c>
      <c r="H397" s="56">
        <f>ROUND((((Source!ET130)-(Source!EU130))+Source!AE130)*Source!I130, 2)</f>
        <v>0.49</v>
      </c>
      <c r="I397" s="57"/>
      <c r="J397" s="57">
        <f>IF(Source!BB130&lt;&gt; 0, Source!BB130, 1)</f>
        <v>12.55</v>
      </c>
      <c r="K397" s="56">
        <f>Source!Q130</f>
        <v>6.2</v>
      </c>
      <c r="L397" s="58"/>
    </row>
    <row r="398" spans="1:26" ht="14.25" x14ac:dyDescent="0.2">
      <c r="A398" s="73"/>
      <c r="B398" s="73"/>
      <c r="C398" s="73" t="s">
        <v>954</v>
      </c>
      <c r="D398" s="55"/>
      <c r="E398" s="36"/>
      <c r="F398" s="56">
        <f>Source!AN130</f>
        <v>10.67</v>
      </c>
      <c r="G398" s="57" t="str">
        <f>Source!DF130</f>
        <v/>
      </c>
      <c r="H398" s="59">
        <f>ROUND(Source!AE130*Source!I130, 2)</f>
        <v>0.21</v>
      </c>
      <c r="I398" s="57"/>
      <c r="J398" s="57">
        <f>IF(Source!BS130&lt;&gt; 0, Source!BS130, 1)</f>
        <v>33.659999999999997</v>
      </c>
      <c r="K398" s="59">
        <f>Source!R130</f>
        <v>7.18</v>
      </c>
      <c r="L398" s="58"/>
      <c r="R398">
        <f>H398</f>
        <v>0.21</v>
      </c>
    </row>
    <row r="399" spans="1:26" ht="14.25" x14ac:dyDescent="0.2">
      <c r="A399" s="73"/>
      <c r="B399" s="73"/>
      <c r="C399" s="73" t="s">
        <v>955</v>
      </c>
      <c r="D399" s="55" t="s">
        <v>956</v>
      </c>
      <c r="E399" s="36">
        <f>Source!BZ130</f>
        <v>87</v>
      </c>
      <c r="F399" s="75"/>
      <c r="G399" s="57"/>
      <c r="H399" s="56">
        <f>SUM(S394:S402)</f>
        <v>14.82</v>
      </c>
      <c r="I399" s="60"/>
      <c r="J399" s="53">
        <f>Source!AT130</f>
        <v>87</v>
      </c>
      <c r="K399" s="56">
        <f>SUM(T394:T402)</f>
        <v>498.84</v>
      </c>
      <c r="L399" s="58"/>
    </row>
    <row r="400" spans="1:26" ht="14.25" x14ac:dyDescent="0.2">
      <c r="A400" s="73"/>
      <c r="B400" s="73"/>
      <c r="C400" s="73" t="s">
        <v>957</v>
      </c>
      <c r="D400" s="55" t="s">
        <v>956</v>
      </c>
      <c r="E400" s="36">
        <f>Source!CA130</f>
        <v>44</v>
      </c>
      <c r="F400" s="75"/>
      <c r="G400" s="57"/>
      <c r="H400" s="56">
        <f>SUM(U394:U402)</f>
        <v>7.49</v>
      </c>
      <c r="I400" s="60"/>
      <c r="J400" s="53">
        <f>Source!AU130</f>
        <v>44</v>
      </c>
      <c r="K400" s="56">
        <f>SUM(V394:V402)</f>
        <v>252.29</v>
      </c>
      <c r="L400" s="58"/>
    </row>
    <row r="401" spans="1:26" ht="14.25" x14ac:dyDescent="0.2">
      <c r="A401" s="73"/>
      <c r="B401" s="73"/>
      <c r="C401" s="73" t="s">
        <v>958</v>
      </c>
      <c r="D401" s="55" t="s">
        <v>959</v>
      </c>
      <c r="E401" s="36">
        <f>Source!AQ130</f>
        <v>98.6</v>
      </c>
      <c r="F401" s="56"/>
      <c r="G401" s="57" t="str">
        <f>Source!DI130</f>
        <v/>
      </c>
      <c r="H401" s="56"/>
      <c r="I401" s="57"/>
      <c r="J401" s="57"/>
      <c r="K401" s="56"/>
      <c r="L401" s="69">
        <f>Source!U130</f>
        <v>1.972</v>
      </c>
    </row>
    <row r="402" spans="1:26" ht="28.5" x14ac:dyDescent="0.2">
      <c r="A402" s="74">
        <v>56.1</v>
      </c>
      <c r="B402" s="74" t="s">
        <v>374</v>
      </c>
      <c r="C402" s="74" t="str">
        <f>Source!G131</f>
        <v>Строительный мусор и масса возвратных материалов</v>
      </c>
      <c r="D402" s="61" t="str">
        <f>Source!H131</f>
        <v>т</v>
      </c>
      <c r="E402" s="62">
        <f>Source!I131</f>
        <v>2.3599999999999999E-2</v>
      </c>
      <c r="F402" s="63">
        <f>Source!AL131+Source!AM131+Source!AO131</f>
        <v>0</v>
      </c>
      <c r="G402" s="71" t="s">
        <v>3</v>
      </c>
      <c r="H402" s="63">
        <f>ROUND(Source!AC131*Source!I131, 2)+ROUND((((Source!ET131)-(Source!EU131))+Source!AE131)*Source!I131, 2)+ROUND(Source!AF131*Source!I131, 2)</f>
        <v>0</v>
      </c>
      <c r="I402" s="64"/>
      <c r="J402" s="64">
        <f>IF(Source!BC131&lt;&gt; 0, Source!BC131, 1)</f>
        <v>8.98</v>
      </c>
      <c r="K402" s="63">
        <f>Source!O131</f>
        <v>0</v>
      </c>
      <c r="L402" s="68"/>
      <c r="S402">
        <f>ROUND((Source!FX131/100)*((ROUND(Source!AF131*Source!I131, 2)+ROUND(Source!AE131*Source!I131, 2))), 2)</f>
        <v>0</v>
      </c>
      <c r="T402">
        <f>Source!X131</f>
        <v>0</v>
      </c>
      <c r="U402">
        <f>ROUND((Source!FY131/100)*((ROUND(Source!AF131*Source!I131, 2)+ROUND(Source!AE131*Source!I131, 2))), 2)</f>
        <v>0</v>
      </c>
      <c r="V402">
        <f>Source!Y131</f>
        <v>0</v>
      </c>
      <c r="W402">
        <f>IF(Source!BI131&lt;=1,H402, 0)</f>
        <v>0</v>
      </c>
      <c r="X402">
        <f>IF(Source!BI131=2,H402, 0)</f>
        <v>0</v>
      </c>
      <c r="Y402">
        <f>IF(Source!BI131=3,H402, 0)</f>
        <v>0</v>
      </c>
      <c r="Z402">
        <f>IF(Source!BI131=4,H402, 0)</f>
        <v>0</v>
      </c>
    </row>
    <row r="403" spans="1:26" ht="15" x14ac:dyDescent="0.25">
      <c r="G403" s="66">
        <f>H396+H397+H399+H400+SUM(H402:H402)</f>
        <v>39.619999999999997</v>
      </c>
      <c r="H403" s="66"/>
      <c r="J403" s="66">
        <f>K396+K397+K399+K400+SUM(K402:K402)</f>
        <v>1323.53</v>
      </c>
      <c r="K403" s="66"/>
      <c r="L403" s="67">
        <f>Source!U130</f>
        <v>1.972</v>
      </c>
      <c r="O403" s="42">
        <f>G403</f>
        <v>39.619999999999997</v>
      </c>
      <c r="P403" s="42">
        <f>J403</f>
        <v>1323.53</v>
      </c>
      <c r="Q403" s="42">
        <f>L403</f>
        <v>1.972</v>
      </c>
      <c r="W403">
        <f>IF(Source!BI130&lt;=1,H396+H397+H399+H400, 0)</f>
        <v>39.619999999999997</v>
      </c>
      <c r="X403">
        <f>IF(Source!BI130=2,H396+H397+H399+H400, 0)</f>
        <v>0</v>
      </c>
      <c r="Y403">
        <f>IF(Source!BI130=3,H396+H397+H399+H400, 0)</f>
        <v>0</v>
      </c>
      <c r="Z403">
        <f>IF(Source!BI130=4,H396+H397+H399+H400, 0)</f>
        <v>0</v>
      </c>
    </row>
    <row r="404" spans="1:26" ht="28.5" x14ac:dyDescent="0.2">
      <c r="A404" s="73">
        <v>57</v>
      </c>
      <c r="B404" s="73" t="s">
        <v>1017</v>
      </c>
      <c r="C404" s="73" t="str">
        <f>Source!G132</f>
        <v>Снятие смесителя: без душевой сетки</v>
      </c>
      <c r="D404" s="55" t="str">
        <f>Source!H132</f>
        <v>100 ШТ</v>
      </c>
      <c r="E404" s="36">
        <f>Source!I132</f>
        <v>0.02</v>
      </c>
      <c r="F404" s="56">
        <f>Source!AL132+Source!AM132+Source!AO132</f>
        <v>315.33</v>
      </c>
      <c r="G404" s="57"/>
      <c r="H404" s="56"/>
      <c r="I404" s="57" t="str">
        <f>Source!BO132</f>
        <v/>
      </c>
      <c r="J404" s="57"/>
      <c r="K404" s="56"/>
      <c r="L404" s="58"/>
      <c r="S404">
        <f>ROUND((Source!FX132/100)*((ROUND(Source!AF132*Source!I132, 2)+ROUND(Source!AE132*Source!I132, 2))), 2)</f>
        <v>5.46</v>
      </c>
      <c r="T404">
        <f>Source!X132</f>
        <v>183.96</v>
      </c>
      <c r="U404">
        <f>ROUND((Source!FY132/100)*((ROUND(Source!AF132*Source!I132, 2)+ROUND(Source!AE132*Source!I132, 2))), 2)</f>
        <v>2.76</v>
      </c>
      <c r="V404">
        <f>Source!Y132</f>
        <v>93.04</v>
      </c>
    </row>
    <row r="405" spans="1:26" x14ac:dyDescent="0.2">
      <c r="C405" s="41" t="str">
        <f>"Объем: "&amp;Source!I132&amp;"=2/"&amp;"100"</f>
        <v>Объем: 0.02=2/100</v>
      </c>
    </row>
    <row r="406" spans="1:26" ht="14.25" x14ac:dyDescent="0.2">
      <c r="A406" s="73"/>
      <c r="B406" s="73"/>
      <c r="C406" s="73" t="s">
        <v>953</v>
      </c>
      <c r="D406" s="55"/>
      <c r="E406" s="36"/>
      <c r="F406" s="56">
        <f>Source!AO132</f>
        <v>313.14</v>
      </c>
      <c r="G406" s="57" t="str">
        <f>Source!DG132</f>
        <v/>
      </c>
      <c r="H406" s="56">
        <f>ROUND(Source!AF132*Source!I132, 2)</f>
        <v>6.26</v>
      </c>
      <c r="I406" s="57"/>
      <c r="J406" s="57">
        <f>IF(Source!BA132&lt;&gt; 0, Source!BA132, 1)</f>
        <v>33.659999999999997</v>
      </c>
      <c r="K406" s="56">
        <f>Source!S132</f>
        <v>210.81</v>
      </c>
      <c r="L406" s="58"/>
      <c r="R406">
        <f>H406</f>
        <v>6.26</v>
      </c>
    </row>
    <row r="407" spans="1:26" ht="14.25" x14ac:dyDescent="0.2">
      <c r="A407" s="73"/>
      <c r="B407" s="73"/>
      <c r="C407" s="73" t="s">
        <v>324</v>
      </c>
      <c r="D407" s="55"/>
      <c r="E407" s="36"/>
      <c r="F407" s="56">
        <f>Source!AM132</f>
        <v>2.19</v>
      </c>
      <c r="G407" s="57" t="str">
        <f>Source!DE132</f>
        <v/>
      </c>
      <c r="H407" s="56">
        <f>ROUND((((Source!ET132)-(Source!EU132))+Source!AE132)*Source!I132, 2)</f>
        <v>0.04</v>
      </c>
      <c r="I407" s="57"/>
      <c r="J407" s="57">
        <f>IF(Source!BB132&lt;&gt; 0, Source!BB132, 1)</f>
        <v>12.55</v>
      </c>
      <c r="K407" s="56">
        <f>Source!Q132</f>
        <v>0.55000000000000004</v>
      </c>
      <c r="L407" s="58"/>
    </row>
    <row r="408" spans="1:26" ht="14.25" x14ac:dyDescent="0.2">
      <c r="A408" s="73"/>
      <c r="B408" s="73"/>
      <c r="C408" s="73" t="s">
        <v>954</v>
      </c>
      <c r="D408" s="55"/>
      <c r="E408" s="36"/>
      <c r="F408" s="56">
        <f>Source!AN132</f>
        <v>0.95</v>
      </c>
      <c r="G408" s="57" t="str">
        <f>Source!DF132</f>
        <v/>
      </c>
      <c r="H408" s="59">
        <f>ROUND(Source!AE132*Source!I132, 2)</f>
        <v>0.02</v>
      </c>
      <c r="I408" s="57"/>
      <c r="J408" s="57">
        <f>IF(Source!BS132&lt;&gt; 0, Source!BS132, 1)</f>
        <v>33.659999999999997</v>
      </c>
      <c r="K408" s="59">
        <f>Source!R132</f>
        <v>0.64</v>
      </c>
      <c r="L408" s="58"/>
      <c r="R408">
        <f>H408</f>
        <v>0.02</v>
      </c>
    </row>
    <row r="409" spans="1:26" ht="14.25" x14ac:dyDescent="0.2">
      <c r="A409" s="73"/>
      <c r="B409" s="73"/>
      <c r="C409" s="73" t="s">
        <v>955</v>
      </c>
      <c r="D409" s="55" t="s">
        <v>956</v>
      </c>
      <c r="E409" s="36">
        <f>Source!BZ132</f>
        <v>87</v>
      </c>
      <c r="F409" s="75"/>
      <c r="G409" s="57"/>
      <c r="H409" s="56">
        <f>SUM(S404:S412)</f>
        <v>5.46</v>
      </c>
      <c r="I409" s="60"/>
      <c r="J409" s="53">
        <f>Source!AT132</f>
        <v>87</v>
      </c>
      <c r="K409" s="56">
        <f>SUM(T404:T412)</f>
        <v>183.96</v>
      </c>
      <c r="L409" s="58"/>
    </row>
    <row r="410" spans="1:26" ht="14.25" x14ac:dyDescent="0.2">
      <c r="A410" s="73"/>
      <c r="B410" s="73"/>
      <c r="C410" s="73" t="s">
        <v>957</v>
      </c>
      <c r="D410" s="55" t="s">
        <v>956</v>
      </c>
      <c r="E410" s="36">
        <f>Source!CA132</f>
        <v>44</v>
      </c>
      <c r="F410" s="75"/>
      <c r="G410" s="57"/>
      <c r="H410" s="56">
        <f>SUM(U404:U412)</f>
        <v>2.76</v>
      </c>
      <c r="I410" s="60"/>
      <c r="J410" s="53">
        <f>Source!AU132</f>
        <v>44</v>
      </c>
      <c r="K410" s="56">
        <f>SUM(V404:V412)</f>
        <v>93.04</v>
      </c>
      <c r="L410" s="58"/>
    </row>
    <row r="411" spans="1:26" ht="14.25" x14ac:dyDescent="0.2">
      <c r="A411" s="73"/>
      <c r="B411" s="73"/>
      <c r="C411" s="73" t="s">
        <v>958</v>
      </c>
      <c r="D411" s="55" t="s">
        <v>959</v>
      </c>
      <c r="E411" s="36">
        <f>Source!AQ132</f>
        <v>36.71</v>
      </c>
      <c r="F411" s="56"/>
      <c r="G411" s="57" t="str">
        <f>Source!DI132</f>
        <v/>
      </c>
      <c r="H411" s="56"/>
      <c r="I411" s="57"/>
      <c r="J411" s="57"/>
      <c r="K411" s="56"/>
      <c r="L411" s="69">
        <f>Source!U132</f>
        <v>0.73420000000000007</v>
      </c>
    </row>
    <row r="412" spans="1:26" ht="28.5" x14ac:dyDescent="0.2">
      <c r="A412" s="74">
        <v>57.1</v>
      </c>
      <c r="B412" s="74" t="s">
        <v>374</v>
      </c>
      <c r="C412" s="74" t="str">
        <f>Source!G133</f>
        <v>Строительный мусор и масса возвратных материалов</v>
      </c>
      <c r="D412" s="61" t="str">
        <f>Source!H133</f>
        <v>т</v>
      </c>
      <c r="E412" s="62">
        <f>Source!I133</f>
        <v>4.4000000000000003E-3</v>
      </c>
      <c r="F412" s="63">
        <f>Source!AL133+Source!AM133+Source!AO133</f>
        <v>0</v>
      </c>
      <c r="G412" s="71" t="s">
        <v>3</v>
      </c>
      <c r="H412" s="63">
        <f>ROUND(Source!AC133*Source!I133, 2)+ROUND((((Source!ET133)-(Source!EU133))+Source!AE133)*Source!I133, 2)+ROUND(Source!AF133*Source!I133, 2)</f>
        <v>0</v>
      </c>
      <c r="I412" s="64"/>
      <c r="J412" s="64">
        <f>IF(Source!BC133&lt;&gt; 0, Source!BC133, 1)</f>
        <v>8.98</v>
      </c>
      <c r="K412" s="63">
        <f>Source!O133</f>
        <v>0</v>
      </c>
      <c r="L412" s="68"/>
      <c r="S412">
        <f>ROUND((Source!FX133/100)*((ROUND(Source!AF133*Source!I133, 2)+ROUND(Source!AE133*Source!I133, 2))), 2)</f>
        <v>0</v>
      </c>
      <c r="T412">
        <f>Source!X133</f>
        <v>0</v>
      </c>
      <c r="U412">
        <f>ROUND((Source!FY133/100)*((ROUND(Source!AF133*Source!I133, 2)+ROUND(Source!AE133*Source!I133, 2))), 2)</f>
        <v>0</v>
      </c>
      <c r="V412">
        <f>Source!Y133</f>
        <v>0</v>
      </c>
      <c r="W412">
        <f>IF(Source!BI133&lt;=1,H412, 0)</f>
        <v>0</v>
      </c>
      <c r="X412">
        <f>IF(Source!BI133=2,H412, 0)</f>
        <v>0</v>
      </c>
      <c r="Y412">
        <f>IF(Source!BI133=3,H412, 0)</f>
        <v>0</v>
      </c>
      <c r="Z412">
        <f>IF(Source!BI133=4,H412, 0)</f>
        <v>0</v>
      </c>
    </row>
    <row r="413" spans="1:26" ht="15" x14ac:dyDescent="0.25">
      <c r="G413" s="66">
        <f>H406+H407+H409+H410+SUM(H412:H412)</f>
        <v>14.52</v>
      </c>
      <c r="H413" s="66"/>
      <c r="J413" s="66">
        <f>K406+K407+K409+K410+SUM(K412:K412)</f>
        <v>488.36000000000007</v>
      </c>
      <c r="K413" s="66"/>
      <c r="L413" s="67">
        <f>Source!U132</f>
        <v>0.73420000000000007</v>
      </c>
      <c r="O413" s="42">
        <f>G413</f>
        <v>14.52</v>
      </c>
      <c r="P413" s="42">
        <f>J413</f>
        <v>488.36000000000007</v>
      </c>
      <c r="Q413" s="42">
        <f>L413</f>
        <v>0.73420000000000007</v>
      </c>
      <c r="W413">
        <f>IF(Source!BI132&lt;=1,H406+H407+H409+H410, 0)</f>
        <v>14.52</v>
      </c>
      <c r="X413">
        <f>IF(Source!BI132=2,H406+H407+H409+H410, 0)</f>
        <v>0</v>
      </c>
      <c r="Y413">
        <f>IF(Source!BI132=3,H406+H407+H409+H410, 0)</f>
        <v>0</v>
      </c>
      <c r="Z413">
        <f>IF(Source!BI132=4,H406+H407+H409+H410, 0)</f>
        <v>0</v>
      </c>
    </row>
    <row r="414" spans="1:26" ht="42.75" x14ac:dyDescent="0.2">
      <c r="A414" s="73">
        <v>58</v>
      </c>
      <c r="B414" s="73" t="s">
        <v>1018</v>
      </c>
      <c r="C414" s="73" t="str">
        <f>Source!G134</f>
        <v>Разборка трубопроводов из водогазопроводных труб диаметром: до 25 мм</v>
      </c>
      <c r="D414" s="55" t="str">
        <f>Source!H134</f>
        <v>100 м</v>
      </c>
      <c r="E414" s="36">
        <f>Source!I134</f>
        <v>0.08</v>
      </c>
      <c r="F414" s="56">
        <f>Source!AL134+Source!AM134+Source!AO134</f>
        <v>263.63</v>
      </c>
      <c r="G414" s="57"/>
      <c r="H414" s="56"/>
      <c r="I414" s="57" t="str">
        <f>Source!BO134</f>
        <v/>
      </c>
      <c r="J414" s="57"/>
      <c r="K414" s="56"/>
      <c r="L414" s="58"/>
      <c r="S414">
        <f>ROUND((Source!FX134/100)*((ROUND(Source!AF134*Source!I134, 2)+ROUND(Source!AE134*Source!I134, 2))), 2)</f>
        <v>16.12</v>
      </c>
      <c r="T414">
        <f>Source!X134</f>
        <v>542.70000000000005</v>
      </c>
      <c r="U414">
        <f>ROUND((Source!FY134/100)*((ROUND(Source!AF134*Source!I134, 2)+ROUND(Source!AE134*Source!I134, 2))), 2)</f>
        <v>8.15</v>
      </c>
      <c r="V414">
        <f>Source!Y134</f>
        <v>274.47000000000003</v>
      </c>
    </row>
    <row r="415" spans="1:26" x14ac:dyDescent="0.2">
      <c r="C415" s="41" t="str">
        <f>"Объем: "&amp;Source!I134&amp;"=8/"&amp;"100"</f>
        <v>Объем: 0.08=8/100</v>
      </c>
    </row>
    <row r="416" spans="1:26" ht="14.25" x14ac:dyDescent="0.2">
      <c r="A416" s="73"/>
      <c r="B416" s="73"/>
      <c r="C416" s="73" t="s">
        <v>953</v>
      </c>
      <c r="D416" s="55"/>
      <c r="E416" s="36"/>
      <c r="F416" s="56">
        <f>Source!AO134</f>
        <v>230.97</v>
      </c>
      <c r="G416" s="57" t="str">
        <f>Source!DG134</f>
        <v/>
      </c>
      <c r="H416" s="56">
        <f>ROUND(Source!AF134*Source!I134, 2)</f>
        <v>18.48</v>
      </c>
      <c r="I416" s="57"/>
      <c r="J416" s="57">
        <f>IF(Source!BA134&lt;&gt; 0, Source!BA134, 1)</f>
        <v>33.659999999999997</v>
      </c>
      <c r="K416" s="56">
        <f>Source!S134</f>
        <v>621.96</v>
      </c>
      <c r="L416" s="58"/>
      <c r="R416">
        <f>H416</f>
        <v>18.48</v>
      </c>
    </row>
    <row r="417" spans="1:26" ht="14.25" x14ac:dyDescent="0.2">
      <c r="A417" s="73"/>
      <c r="B417" s="73"/>
      <c r="C417" s="73" t="s">
        <v>324</v>
      </c>
      <c r="D417" s="55"/>
      <c r="E417" s="36"/>
      <c r="F417" s="56">
        <f>Source!AM134</f>
        <v>4.5599999999999996</v>
      </c>
      <c r="G417" s="57" t="str">
        <f>Source!DE134</f>
        <v/>
      </c>
      <c r="H417" s="56">
        <f>ROUND((((Source!ET134)-(Source!EU134))+Source!AE134)*Source!I134, 2)</f>
        <v>0.36</v>
      </c>
      <c r="I417" s="57"/>
      <c r="J417" s="57">
        <f>IF(Source!BB134&lt;&gt; 0, Source!BB134, 1)</f>
        <v>12.55</v>
      </c>
      <c r="K417" s="56">
        <f>Source!Q134</f>
        <v>4.58</v>
      </c>
      <c r="L417" s="58"/>
    </row>
    <row r="418" spans="1:26" ht="14.25" x14ac:dyDescent="0.2">
      <c r="A418" s="73"/>
      <c r="B418" s="73"/>
      <c r="C418" s="73" t="s">
        <v>954</v>
      </c>
      <c r="D418" s="55"/>
      <c r="E418" s="36"/>
      <c r="F418" s="56">
        <f>Source!AN134</f>
        <v>0.68</v>
      </c>
      <c r="G418" s="57" t="str">
        <f>Source!DF134</f>
        <v/>
      </c>
      <c r="H418" s="59">
        <f>ROUND(Source!AE134*Source!I134, 2)</f>
        <v>0.05</v>
      </c>
      <c r="I418" s="57"/>
      <c r="J418" s="57">
        <f>IF(Source!BS134&lt;&gt; 0, Source!BS134, 1)</f>
        <v>33.659999999999997</v>
      </c>
      <c r="K418" s="59">
        <f>Source!R134</f>
        <v>1.83</v>
      </c>
      <c r="L418" s="58"/>
      <c r="R418">
        <f>H418</f>
        <v>0.05</v>
      </c>
    </row>
    <row r="419" spans="1:26" ht="14.25" x14ac:dyDescent="0.2">
      <c r="A419" s="73"/>
      <c r="B419" s="73"/>
      <c r="C419" s="73" t="s">
        <v>968</v>
      </c>
      <c r="D419" s="55"/>
      <c r="E419" s="36"/>
      <c r="F419" s="56">
        <f>Source!AL134</f>
        <v>28.1</v>
      </c>
      <c r="G419" s="57" t="str">
        <f>Source!DD134</f>
        <v/>
      </c>
      <c r="H419" s="56">
        <f>ROUND(Source!AC134*Source!I134, 2)</f>
        <v>2.25</v>
      </c>
      <c r="I419" s="57"/>
      <c r="J419" s="57">
        <f>IF(Source!BC134&lt;&gt; 0, Source!BC134, 1)</f>
        <v>8.98</v>
      </c>
      <c r="K419" s="56">
        <f>Source!P134</f>
        <v>20.190000000000001</v>
      </c>
      <c r="L419" s="58"/>
    </row>
    <row r="420" spans="1:26" ht="14.25" x14ac:dyDescent="0.2">
      <c r="A420" s="73"/>
      <c r="B420" s="73"/>
      <c r="C420" s="73" t="s">
        <v>955</v>
      </c>
      <c r="D420" s="55" t="s">
        <v>956</v>
      </c>
      <c r="E420" s="36">
        <f>Source!BZ134</f>
        <v>87</v>
      </c>
      <c r="F420" s="75"/>
      <c r="G420" s="57"/>
      <c r="H420" s="56">
        <f>SUM(S414:S423)</f>
        <v>16.12</v>
      </c>
      <c r="I420" s="60"/>
      <c r="J420" s="53">
        <f>Source!AT134</f>
        <v>87</v>
      </c>
      <c r="K420" s="56">
        <f>SUM(T414:T423)</f>
        <v>542.70000000000005</v>
      </c>
      <c r="L420" s="58"/>
    </row>
    <row r="421" spans="1:26" ht="14.25" x14ac:dyDescent="0.2">
      <c r="A421" s="73"/>
      <c r="B421" s="73"/>
      <c r="C421" s="73" t="s">
        <v>957</v>
      </c>
      <c r="D421" s="55" t="s">
        <v>956</v>
      </c>
      <c r="E421" s="36">
        <f>Source!CA134</f>
        <v>44</v>
      </c>
      <c r="F421" s="75"/>
      <c r="G421" s="57"/>
      <c r="H421" s="56">
        <f>SUM(U414:U423)</f>
        <v>8.15</v>
      </c>
      <c r="I421" s="60"/>
      <c r="J421" s="53">
        <f>Source!AU134</f>
        <v>44</v>
      </c>
      <c r="K421" s="56">
        <f>SUM(V414:V423)</f>
        <v>274.47000000000003</v>
      </c>
      <c r="L421" s="58"/>
    </row>
    <row r="422" spans="1:26" ht="14.25" x14ac:dyDescent="0.2">
      <c r="A422" s="73"/>
      <c r="B422" s="73"/>
      <c r="C422" s="73" t="s">
        <v>958</v>
      </c>
      <c r="D422" s="55" t="s">
        <v>959</v>
      </c>
      <c r="E422" s="36">
        <f>Source!AQ134</f>
        <v>28.03</v>
      </c>
      <c r="F422" s="56"/>
      <c r="G422" s="57" t="str">
        <f>Source!DI134</f>
        <v/>
      </c>
      <c r="H422" s="56"/>
      <c r="I422" s="57"/>
      <c r="J422" s="57"/>
      <c r="K422" s="56"/>
      <c r="L422" s="69">
        <f>Source!U134</f>
        <v>2.2423999999999999</v>
      </c>
    </row>
    <row r="423" spans="1:26" ht="28.5" x14ac:dyDescent="0.2">
      <c r="A423" s="74">
        <v>58.1</v>
      </c>
      <c r="B423" s="74" t="s">
        <v>374</v>
      </c>
      <c r="C423" s="74" t="str">
        <f>Source!G135</f>
        <v>Строительный мусор и масса возвратных материалов</v>
      </c>
      <c r="D423" s="61" t="str">
        <f>Source!H135</f>
        <v>т</v>
      </c>
      <c r="E423" s="62">
        <f>Source!I135</f>
        <v>1.52E-2</v>
      </c>
      <c r="F423" s="63">
        <f>Source!AL135+Source!AM135+Source!AO135</f>
        <v>0</v>
      </c>
      <c r="G423" s="71" t="s">
        <v>3</v>
      </c>
      <c r="H423" s="63">
        <f>ROUND(Source!AC135*Source!I135, 2)+ROUND((((Source!ET135)-(Source!EU135))+Source!AE135)*Source!I135, 2)+ROUND(Source!AF135*Source!I135, 2)</f>
        <v>0</v>
      </c>
      <c r="I423" s="64"/>
      <c r="J423" s="64">
        <f>IF(Source!BC135&lt;&gt; 0, Source!BC135, 1)</f>
        <v>8.98</v>
      </c>
      <c r="K423" s="63">
        <f>Source!O135</f>
        <v>0</v>
      </c>
      <c r="L423" s="68"/>
      <c r="S423">
        <f>ROUND((Source!FX135/100)*((ROUND(Source!AF135*Source!I135, 2)+ROUND(Source!AE135*Source!I135, 2))), 2)</f>
        <v>0</v>
      </c>
      <c r="T423">
        <f>Source!X135</f>
        <v>0</v>
      </c>
      <c r="U423">
        <f>ROUND((Source!FY135/100)*((ROUND(Source!AF135*Source!I135, 2)+ROUND(Source!AE135*Source!I135, 2))), 2)</f>
        <v>0</v>
      </c>
      <c r="V423">
        <f>Source!Y135</f>
        <v>0</v>
      </c>
      <c r="W423">
        <f>IF(Source!BI135&lt;=1,H423, 0)</f>
        <v>0</v>
      </c>
      <c r="X423">
        <f>IF(Source!BI135=2,H423, 0)</f>
        <v>0</v>
      </c>
      <c r="Y423">
        <f>IF(Source!BI135=3,H423, 0)</f>
        <v>0</v>
      </c>
      <c r="Z423">
        <f>IF(Source!BI135=4,H423, 0)</f>
        <v>0</v>
      </c>
    </row>
    <row r="424" spans="1:26" ht="15" x14ac:dyDescent="0.25">
      <c r="G424" s="66">
        <f>H416+H417+H419+H420+H421+SUM(H423:H423)</f>
        <v>45.36</v>
      </c>
      <c r="H424" s="66"/>
      <c r="J424" s="66">
        <f>K416+K417+K419+K420+K421+SUM(K423:K423)</f>
        <v>1463.9000000000003</v>
      </c>
      <c r="K424" s="66"/>
      <c r="L424" s="67">
        <f>Source!U134</f>
        <v>2.2423999999999999</v>
      </c>
      <c r="O424" s="42">
        <f>G424</f>
        <v>45.36</v>
      </c>
      <c r="P424" s="42">
        <f>J424</f>
        <v>1463.9000000000003</v>
      </c>
      <c r="Q424" s="42">
        <f>L424</f>
        <v>2.2423999999999999</v>
      </c>
      <c r="W424">
        <f>IF(Source!BI134&lt;=1,H416+H417+H419+H420+H421, 0)</f>
        <v>45.36</v>
      </c>
      <c r="X424">
        <f>IF(Source!BI134=2,H416+H417+H419+H420+H421, 0)</f>
        <v>0</v>
      </c>
      <c r="Y424">
        <f>IF(Source!BI134=3,H416+H417+H419+H420+H421, 0)</f>
        <v>0</v>
      </c>
      <c r="Z424">
        <f>IF(Source!BI134=4,H416+H417+H419+H420+H421, 0)</f>
        <v>0</v>
      </c>
    </row>
    <row r="425" spans="1:26" ht="28.5" x14ac:dyDescent="0.2">
      <c r="A425" s="73">
        <v>59</v>
      </c>
      <c r="B425" s="73" t="s">
        <v>966</v>
      </c>
      <c r="C425" s="73" t="str">
        <f>Source!G136</f>
        <v>Расчистка поверхностей шпателем, щетками от старых покрасок/прим.стен</v>
      </c>
      <c r="D425" s="55" t="str">
        <f>Source!H136</f>
        <v>м2</v>
      </c>
      <c r="E425" s="36">
        <f>Source!I136</f>
        <v>61</v>
      </c>
      <c r="F425" s="56">
        <f>Source!AL136+Source!AM136+Source!AO136</f>
        <v>4.38</v>
      </c>
      <c r="G425" s="57"/>
      <c r="H425" s="56"/>
      <c r="I425" s="57" t="str">
        <f>Source!BO136</f>
        <v/>
      </c>
      <c r="J425" s="57"/>
      <c r="K425" s="56"/>
      <c r="L425" s="58"/>
      <c r="S425">
        <f>ROUND((Source!FX136/100)*((ROUND(Source!AF136*Source!I136, 2)+ROUND(Source!AE136*Source!I136, 2))), 2)</f>
        <v>240.46</v>
      </c>
      <c r="T425">
        <f>Source!X136</f>
        <v>8093.95</v>
      </c>
      <c r="U425">
        <f>ROUND((Source!FY136/100)*((ROUND(Source!AF136*Source!I136, 2)+ROUND(Source!AE136*Source!I136, 2))), 2)</f>
        <v>122.9</v>
      </c>
      <c r="V425">
        <f>Source!Y136</f>
        <v>4136.91</v>
      </c>
    </row>
    <row r="426" spans="1:26" ht="14.25" x14ac:dyDescent="0.2">
      <c r="A426" s="73"/>
      <c r="B426" s="73"/>
      <c r="C426" s="73" t="s">
        <v>953</v>
      </c>
      <c r="D426" s="55"/>
      <c r="E426" s="36"/>
      <c r="F426" s="56">
        <f>Source!AO136</f>
        <v>4.38</v>
      </c>
      <c r="G426" s="57" t="str">
        <f>Source!DG136</f>
        <v/>
      </c>
      <c r="H426" s="56">
        <f>ROUND(Source!AF136*Source!I136, 2)</f>
        <v>267.18</v>
      </c>
      <c r="I426" s="57"/>
      <c r="J426" s="57">
        <f>IF(Source!BA136&lt;&gt; 0, Source!BA136, 1)</f>
        <v>33.659999999999997</v>
      </c>
      <c r="K426" s="56">
        <f>Source!S136</f>
        <v>8993.2800000000007</v>
      </c>
      <c r="L426" s="58"/>
      <c r="R426">
        <f>H426</f>
        <v>267.18</v>
      </c>
    </row>
    <row r="427" spans="1:26" ht="14.25" x14ac:dyDescent="0.2">
      <c r="A427" s="73"/>
      <c r="B427" s="73"/>
      <c r="C427" s="73" t="s">
        <v>955</v>
      </c>
      <c r="D427" s="55" t="s">
        <v>956</v>
      </c>
      <c r="E427" s="36">
        <f>Source!BZ136</f>
        <v>90</v>
      </c>
      <c r="F427" s="75"/>
      <c r="G427" s="57"/>
      <c r="H427" s="56">
        <f>SUM(S425:S429)</f>
        <v>240.46</v>
      </c>
      <c r="I427" s="60"/>
      <c r="J427" s="53">
        <f>Source!AT136</f>
        <v>90</v>
      </c>
      <c r="K427" s="56">
        <f>SUM(T425:T429)</f>
        <v>8093.95</v>
      </c>
      <c r="L427" s="58"/>
    </row>
    <row r="428" spans="1:26" ht="14.25" x14ac:dyDescent="0.2">
      <c r="A428" s="73"/>
      <c r="B428" s="73"/>
      <c r="C428" s="73" t="s">
        <v>957</v>
      </c>
      <c r="D428" s="55" t="s">
        <v>956</v>
      </c>
      <c r="E428" s="36">
        <f>Source!CA136</f>
        <v>46</v>
      </c>
      <c r="F428" s="75"/>
      <c r="G428" s="57"/>
      <c r="H428" s="56">
        <f>SUM(U425:U429)</f>
        <v>122.9</v>
      </c>
      <c r="I428" s="60"/>
      <c r="J428" s="53">
        <f>Source!AU136</f>
        <v>46</v>
      </c>
      <c r="K428" s="56">
        <f>SUM(V425:V429)</f>
        <v>4136.91</v>
      </c>
      <c r="L428" s="58"/>
    </row>
    <row r="429" spans="1:26" ht="14.25" x14ac:dyDescent="0.2">
      <c r="A429" s="74"/>
      <c r="B429" s="74"/>
      <c r="C429" s="74" t="s">
        <v>958</v>
      </c>
      <c r="D429" s="61" t="s">
        <v>959</v>
      </c>
      <c r="E429" s="62">
        <f>Source!AQ136</f>
        <v>0.57999999999999996</v>
      </c>
      <c r="F429" s="63"/>
      <c r="G429" s="64" t="str">
        <f>Source!DI136</f>
        <v/>
      </c>
      <c r="H429" s="63"/>
      <c r="I429" s="64"/>
      <c r="J429" s="64"/>
      <c r="K429" s="63"/>
      <c r="L429" s="65">
        <f>Source!U136</f>
        <v>35.379999999999995</v>
      </c>
    </row>
    <row r="430" spans="1:26" ht="15" x14ac:dyDescent="0.25">
      <c r="G430" s="66">
        <f>H426+H427+H428</f>
        <v>630.54</v>
      </c>
      <c r="H430" s="66"/>
      <c r="J430" s="66">
        <f>K426+K427+K428</f>
        <v>21224.14</v>
      </c>
      <c r="K430" s="66"/>
      <c r="L430" s="67">
        <f>Source!U136</f>
        <v>35.379999999999995</v>
      </c>
      <c r="O430" s="42">
        <f>G430</f>
        <v>630.54</v>
      </c>
      <c r="P430" s="42">
        <f>J430</f>
        <v>21224.14</v>
      </c>
      <c r="Q430" s="42">
        <f>L430</f>
        <v>35.379999999999995</v>
      </c>
      <c r="W430">
        <f>IF(Source!BI136&lt;=1,H426+H427+H428, 0)</f>
        <v>630.54</v>
      </c>
      <c r="X430">
        <f>IF(Source!BI136=2,H426+H427+H428, 0)</f>
        <v>0</v>
      </c>
      <c r="Y430">
        <f>IF(Source!BI136=3,H426+H427+H428, 0)</f>
        <v>0</v>
      </c>
      <c r="Z430">
        <f>IF(Source!BI136=4,H426+H427+H428, 0)</f>
        <v>0</v>
      </c>
    </row>
    <row r="431" spans="1:26" ht="42.75" x14ac:dyDescent="0.2">
      <c r="A431" s="73">
        <v>60</v>
      </c>
      <c r="B431" s="73" t="s">
        <v>966</v>
      </c>
      <c r="C431" s="73" t="str">
        <f>Source!G137</f>
        <v>Расчистка поверхностей шпателем, щетками от старых покрасок/прим.потолков</v>
      </c>
      <c r="D431" s="55" t="str">
        <f>Source!H137</f>
        <v>м2</v>
      </c>
      <c r="E431" s="36">
        <f>Source!I137</f>
        <v>43</v>
      </c>
      <c r="F431" s="56">
        <f>Source!AL137+Source!AM137+Source!AO137</f>
        <v>4.38</v>
      </c>
      <c r="G431" s="57"/>
      <c r="H431" s="56"/>
      <c r="I431" s="57" t="str">
        <f>Source!BO137</f>
        <v/>
      </c>
      <c r="J431" s="57"/>
      <c r="K431" s="56"/>
      <c r="L431" s="58"/>
      <c r="S431">
        <f>ROUND((Source!FX137/100)*((ROUND(Source!AF137*Source!I137, 2)+ROUND(Source!AE137*Source!I137, 2))), 2)</f>
        <v>169.51</v>
      </c>
      <c r="T431">
        <f>Source!X137</f>
        <v>5705.57</v>
      </c>
      <c r="U431">
        <f>ROUND((Source!FY137/100)*((ROUND(Source!AF137*Source!I137, 2)+ROUND(Source!AE137*Source!I137, 2))), 2)</f>
        <v>86.64</v>
      </c>
      <c r="V431">
        <f>Source!Y137</f>
        <v>2916.18</v>
      </c>
    </row>
    <row r="432" spans="1:26" ht="14.25" x14ac:dyDescent="0.2">
      <c r="A432" s="73"/>
      <c r="B432" s="73"/>
      <c r="C432" s="73" t="s">
        <v>953</v>
      </c>
      <c r="D432" s="55"/>
      <c r="E432" s="36"/>
      <c r="F432" s="56">
        <f>Source!AO137</f>
        <v>4.38</v>
      </c>
      <c r="G432" s="57" t="str">
        <f>Source!DG137</f>
        <v/>
      </c>
      <c r="H432" s="56">
        <f>ROUND(Source!AF137*Source!I137, 2)</f>
        <v>188.34</v>
      </c>
      <c r="I432" s="57"/>
      <c r="J432" s="57">
        <f>IF(Source!BA137&lt;&gt; 0, Source!BA137, 1)</f>
        <v>33.659999999999997</v>
      </c>
      <c r="K432" s="56">
        <f>Source!S137</f>
        <v>6339.52</v>
      </c>
      <c r="L432" s="58"/>
      <c r="R432">
        <f>H432</f>
        <v>188.34</v>
      </c>
    </row>
    <row r="433" spans="1:26" ht="14.25" x14ac:dyDescent="0.2">
      <c r="A433" s="73"/>
      <c r="B433" s="73"/>
      <c r="C433" s="73" t="s">
        <v>955</v>
      </c>
      <c r="D433" s="55" t="s">
        <v>956</v>
      </c>
      <c r="E433" s="36">
        <f>Source!BZ137</f>
        <v>90</v>
      </c>
      <c r="F433" s="75"/>
      <c r="G433" s="57"/>
      <c r="H433" s="56">
        <f>SUM(S431:S435)</f>
        <v>169.51</v>
      </c>
      <c r="I433" s="60"/>
      <c r="J433" s="53">
        <f>Source!AT137</f>
        <v>90</v>
      </c>
      <c r="K433" s="56">
        <f>SUM(T431:T435)</f>
        <v>5705.57</v>
      </c>
      <c r="L433" s="58"/>
    </row>
    <row r="434" spans="1:26" ht="14.25" x14ac:dyDescent="0.2">
      <c r="A434" s="73"/>
      <c r="B434" s="73"/>
      <c r="C434" s="73" t="s">
        <v>957</v>
      </c>
      <c r="D434" s="55" t="s">
        <v>956</v>
      </c>
      <c r="E434" s="36">
        <f>Source!CA137</f>
        <v>46</v>
      </c>
      <c r="F434" s="75"/>
      <c r="G434" s="57"/>
      <c r="H434" s="56">
        <f>SUM(U431:U435)</f>
        <v>86.64</v>
      </c>
      <c r="I434" s="60"/>
      <c r="J434" s="53">
        <f>Source!AU137</f>
        <v>46</v>
      </c>
      <c r="K434" s="56">
        <f>SUM(V431:V435)</f>
        <v>2916.18</v>
      </c>
      <c r="L434" s="58"/>
    </row>
    <row r="435" spans="1:26" ht="14.25" x14ac:dyDescent="0.2">
      <c r="A435" s="74"/>
      <c r="B435" s="74"/>
      <c r="C435" s="74" t="s">
        <v>958</v>
      </c>
      <c r="D435" s="61" t="s">
        <v>959</v>
      </c>
      <c r="E435" s="62">
        <f>Source!AQ137</f>
        <v>0.57999999999999996</v>
      </c>
      <c r="F435" s="63"/>
      <c r="G435" s="64" t="str">
        <f>Source!DI137</f>
        <v/>
      </c>
      <c r="H435" s="63"/>
      <c r="I435" s="64"/>
      <c r="J435" s="64"/>
      <c r="K435" s="63"/>
      <c r="L435" s="65">
        <f>Source!U137</f>
        <v>24.939999999999998</v>
      </c>
    </row>
    <row r="436" spans="1:26" ht="15" x14ac:dyDescent="0.25">
      <c r="G436" s="66">
        <f>H432+H433+H434</f>
        <v>444.49</v>
      </c>
      <c r="H436" s="66"/>
      <c r="J436" s="66">
        <f>K432+K433+K434</f>
        <v>14961.27</v>
      </c>
      <c r="K436" s="66"/>
      <c r="L436" s="67">
        <f>Source!U137</f>
        <v>24.939999999999998</v>
      </c>
      <c r="O436" s="42">
        <f>G436</f>
        <v>444.49</v>
      </c>
      <c r="P436" s="42">
        <f>J436</f>
        <v>14961.27</v>
      </c>
      <c r="Q436" s="42">
        <f>L436</f>
        <v>24.939999999999998</v>
      </c>
      <c r="W436">
        <f>IF(Source!BI137&lt;=1,H432+H433+H434, 0)</f>
        <v>444.49</v>
      </c>
      <c r="X436">
        <f>IF(Source!BI137=2,H432+H433+H434, 0)</f>
        <v>0</v>
      </c>
      <c r="Y436">
        <f>IF(Source!BI137=3,H432+H433+H434, 0)</f>
        <v>0</v>
      </c>
      <c r="Z436">
        <f>IF(Source!BI137=4,H432+H433+H434, 0)</f>
        <v>0</v>
      </c>
    </row>
    <row r="437" spans="1:26" ht="42.75" x14ac:dyDescent="0.2">
      <c r="A437" s="73">
        <v>61</v>
      </c>
      <c r="B437" s="73" t="s">
        <v>967</v>
      </c>
      <c r="C437" s="73" t="str">
        <f>Source!G138</f>
        <v>Окраска масляными составами ранее окрашенных поверхностей радиаторов и ребристых труб отопления: за 2 раза</v>
      </c>
      <c r="D437" s="55" t="str">
        <f>Source!H138</f>
        <v>100 м2</v>
      </c>
      <c r="E437" s="36">
        <f>Source!I138</f>
        <v>8.5000000000000006E-2</v>
      </c>
      <c r="F437" s="56">
        <f>Source!AL138+Source!AM138+Source!AO138</f>
        <v>700.73</v>
      </c>
      <c r="G437" s="57"/>
      <c r="H437" s="56"/>
      <c r="I437" s="57" t="str">
        <f>Source!BO138</f>
        <v/>
      </c>
      <c r="J437" s="57"/>
      <c r="K437" s="56"/>
      <c r="L437" s="58"/>
      <c r="S437">
        <f>ROUND((Source!FX138/100)*((ROUND(Source!AF138*Source!I138, 2)+ROUND(Source!AE138*Source!I138, 2))), 2)</f>
        <v>42.4</v>
      </c>
      <c r="T437">
        <f>Source!X138</f>
        <v>1427.16</v>
      </c>
      <c r="U437">
        <f>ROUND((Source!FY138/100)*((ROUND(Source!AF138*Source!I138, 2)+ROUND(Source!AE138*Source!I138, 2))), 2)</f>
        <v>21.67</v>
      </c>
      <c r="V437">
        <f>Source!Y138</f>
        <v>729.44</v>
      </c>
    </row>
    <row r="438" spans="1:26" ht="14.25" x14ac:dyDescent="0.2">
      <c r="A438" s="73"/>
      <c r="B438" s="73"/>
      <c r="C438" s="73" t="s">
        <v>953</v>
      </c>
      <c r="D438" s="55"/>
      <c r="E438" s="36"/>
      <c r="F438" s="56">
        <f>Source!AO138</f>
        <v>554.12</v>
      </c>
      <c r="G438" s="57" t="str">
        <f>Source!DG138</f>
        <v/>
      </c>
      <c r="H438" s="56">
        <f>ROUND(Source!AF138*Source!I138, 2)</f>
        <v>47.1</v>
      </c>
      <c r="I438" s="57"/>
      <c r="J438" s="57">
        <f>IF(Source!BA138&lt;&gt; 0, Source!BA138, 1)</f>
        <v>33.659999999999997</v>
      </c>
      <c r="K438" s="56">
        <f>Source!S138</f>
        <v>1585.39</v>
      </c>
      <c r="L438" s="58"/>
      <c r="R438">
        <f>H438</f>
        <v>47.1</v>
      </c>
    </row>
    <row r="439" spans="1:26" ht="14.25" x14ac:dyDescent="0.2">
      <c r="A439" s="73"/>
      <c r="B439" s="73"/>
      <c r="C439" s="73" t="s">
        <v>324</v>
      </c>
      <c r="D439" s="55"/>
      <c r="E439" s="36"/>
      <c r="F439" s="56">
        <f>Source!AM138</f>
        <v>0.66</v>
      </c>
      <c r="G439" s="57" t="str">
        <f>Source!DE138</f>
        <v/>
      </c>
      <c r="H439" s="56">
        <f>ROUND((((Source!ET138)-(Source!EU138))+Source!AE138)*Source!I138, 2)</f>
        <v>0.06</v>
      </c>
      <c r="I439" s="57"/>
      <c r="J439" s="57">
        <f>IF(Source!BB138&lt;&gt; 0, Source!BB138, 1)</f>
        <v>12.55</v>
      </c>
      <c r="K439" s="56">
        <f>Source!Q138</f>
        <v>0.7</v>
      </c>
      <c r="L439" s="58"/>
    </row>
    <row r="440" spans="1:26" ht="14.25" x14ac:dyDescent="0.2">
      <c r="A440" s="73"/>
      <c r="B440" s="73"/>
      <c r="C440" s="73" t="s">
        <v>954</v>
      </c>
      <c r="D440" s="55"/>
      <c r="E440" s="36"/>
      <c r="F440" s="56">
        <f>Source!AN138</f>
        <v>0.12</v>
      </c>
      <c r="G440" s="57" t="str">
        <f>Source!DF138</f>
        <v/>
      </c>
      <c r="H440" s="59">
        <f>ROUND(Source!AE138*Source!I138, 2)</f>
        <v>0.01</v>
      </c>
      <c r="I440" s="57"/>
      <c r="J440" s="57">
        <f>IF(Source!BS138&lt;&gt; 0, Source!BS138, 1)</f>
        <v>33.659999999999997</v>
      </c>
      <c r="K440" s="59">
        <f>Source!R138</f>
        <v>0.34</v>
      </c>
      <c r="L440" s="58"/>
      <c r="R440">
        <f>H440</f>
        <v>0.01</v>
      </c>
    </row>
    <row r="441" spans="1:26" ht="14.25" x14ac:dyDescent="0.2">
      <c r="A441" s="73"/>
      <c r="B441" s="73"/>
      <c r="C441" s="73" t="s">
        <v>968</v>
      </c>
      <c r="D441" s="55"/>
      <c r="E441" s="36"/>
      <c r="F441" s="56">
        <f>Source!AL138</f>
        <v>145.94999999999999</v>
      </c>
      <c r="G441" s="57" t="str">
        <f>Source!DD138</f>
        <v/>
      </c>
      <c r="H441" s="56">
        <f>ROUND(Source!AC138*Source!I138, 2)</f>
        <v>12.41</v>
      </c>
      <c r="I441" s="57"/>
      <c r="J441" s="57">
        <f>IF(Source!BC138&lt;&gt; 0, Source!BC138, 1)</f>
        <v>8.98</v>
      </c>
      <c r="K441" s="56">
        <f>Source!P138</f>
        <v>111.4</v>
      </c>
      <c r="L441" s="58"/>
    </row>
    <row r="442" spans="1:26" ht="14.25" x14ac:dyDescent="0.2">
      <c r="A442" s="73"/>
      <c r="B442" s="73"/>
      <c r="C442" s="73" t="s">
        <v>955</v>
      </c>
      <c r="D442" s="55" t="s">
        <v>956</v>
      </c>
      <c r="E442" s="36">
        <f>Source!BZ138</f>
        <v>90</v>
      </c>
      <c r="F442" s="75"/>
      <c r="G442" s="57"/>
      <c r="H442" s="56">
        <f>SUM(S437:S445)</f>
        <v>42.4</v>
      </c>
      <c r="I442" s="60"/>
      <c r="J442" s="53">
        <f>Source!AT138</f>
        <v>90</v>
      </c>
      <c r="K442" s="56">
        <f>SUM(T437:T445)</f>
        <v>1427.16</v>
      </c>
      <c r="L442" s="58"/>
    </row>
    <row r="443" spans="1:26" ht="14.25" x14ac:dyDescent="0.2">
      <c r="A443" s="73"/>
      <c r="B443" s="73"/>
      <c r="C443" s="73" t="s">
        <v>957</v>
      </c>
      <c r="D443" s="55" t="s">
        <v>956</v>
      </c>
      <c r="E443" s="36">
        <f>Source!CA138</f>
        <v>46</v>
      </c>
      <c r="F443" s="75"/>
      <c r="G443" s="57"/>
      <c r="H443" s="56">
        <f>SUM(U437:U445)</f>
        <v>21.67</v>
      </c>
      <c r="I443" s="60"/>
      <c r="J443" s="53">
        <f>Source!AU138</f>
        <v>46</v>
      </c>
      <c r="K443" s="56">
        <f>SUM(V437:V445)</f>
        <v>729.44</v>
      </c>
      <c r="L443" s="58"/>
    </row>
    <row r="444" spans="1:26" ht="14.25" x14ac:dyDescent="0.2">
      <c r="A444" s="73"/>
      <c r="B444" s="73"/>
      <c r="C444" s="73" t="s">
        <v>958</v>
      </c>
      <c r="D444" s="55" t="s">
        <v>959</v>
      </c>
      <c r="E444" s="36">
        <f>Source!AQ138</f>
        <v>63.4</v>
      </c>
      <c r="F444" s="56"/>
      <c r="G444" s="57" t="str">
        <f>Source!DI138</f>
        <v/>
      </c>
      <c r="H444" s="56"/>
      <c r="I444" s="57"/>
      <c r="J444" s="57"/>
      <c r="K444" s="56"/>
      <c r="L444" s="69">
        <f>Source!U138</f>
        <v>5.3890000000000002</v>
      </c>
    </row>
    <row r="445" spans="1:26" ht="57" x14ac:dyDescent="0.2">
      <c r="A445" s="74">
        <v>61.1</v>
      </c>
      <c r="B445" s="74" t="s">
        <v>1019</v>
      </c>
      <c r="C445" s="74" t="str">
        <f>Source!G139</f>
        <v>Олифа комбинированная для разведения масляных густотертых красок и для внешних работ по деревянным поверхностям</v>
      </c>
      <c r="D445" s="61" t="str">
        <f>Source!H139</f>
        <v>т</v>
      </c>
      <c r="E445" s="62">
        <f>Source!I139</f>
        <v>-7.310000000000001E-4</v>
      </c>
      <c r="F445" s="63">
        <f>Source!AL139+Source!AM139+Source!AO139</f>
        <v>16950</v>
      </c>
      <c r="G445" s="71" t="s">
        <v>3</v>
      </c>
      <c r="H445" s="63">
        <f>ROUND(Source!AC139*Source!I139, 2)+ROUND((((Source!ET139)-(Source!EU139))+Source!AE139)*Source!I139, 2)+ROUND(Source!AF139*Source!I139, 2)</f>
        <v>-12.39</v>
      </c>
      <c r="I445" s="64"/>
      <c r="J445" s="64">
        <f>IF(Source!BC139&lt;&gt; 0, Source!BC139, 1)</f>
        <v>8.98</v>
      </c>
      <c r="K445" s="63">
        <f>Source!O139</f>
        <v>-111.27</v>
      </c>
      <c r="L445" s="68"/>
      <c r="S445">
        <f>ROUND((Source!FX139/100)*((ROUND(Source!AF139*Source!I139, 2)+ROUND(Source!AE139*Source!I139, 2))), 2)</f>
        <v>0</v>
      </c>
      <c r="T445">
        <f>Source!X139</f>
        <v>0</v>
      </c>
      <c r="U445">
        <f>ROUND((Source!FY139/100)*((ROUND(Source!AF139*Source!I139, 2)+ROUND(Source!AE139*Source!I139, 2))), 2)</f>
        <v>0</v>
      </c>
      <c r="V445">
        <f>Source!Y139</f>
        <v>0</v>
      </c>
      <c r="W445">
        <f>IF(Source!BI139&lt;=1,H445, 0)</f>
        <v>-12.39</v>
      </c>
      <c r="X445">
        <f>IF(Source!BI139=2,H445, 0)</f>
        <v>0</v>
      </c>
      <c r="Y445">
        <f>IF(Source!BI139=3,H445, 0)</f>
        <v>0</v>
      </c>
      <c r="Z445">
        <f>IF(Source!BI139=4,H445, 0)</f>
        <v>0</v>
      </c>
    </row>
    <row r="446" spans="1:26" ht="15" x14ac:dyDescent="0.25">
      <c r="G446" s="66">
        <f>H438+H439+H441+H442+H443+SUM(H445:H445)</f>
        <v>111.25</v>
      </c>
      <c r="H446" s="66"/>
      <c r="J446" s="66">
        <f>K438+K439+K441+K442+K443+SUM(K445:K445)</f>
        <v>3742.8200000000006</v>
      </c>
      <c r="K446" s="66"/>
      <c r="L446" s="67">
        <f>Source!U138</f>
        <v>5.3890000000000002</v>
      </c>
      <c r="O446" s="42">
        <f>G446</f>
        <v>111.25</v>
      </c>
      <c r="P446" s="42">
        <f>J446</f>
        <v>3742.8200000000006</v>
      </c>
      <c r="Q446" s="42">
        <f>L446</f>
        <v>5.3890000000000002</v>
      </c>
      <c r="W446">
        <f>IF(Source!BI138&lt;=1,H438+H439+H441+H442+H443, 0)</f>
        <v>123.64</v>
      </c>
      <c r="X446">
        <f>IF(Source!BI138=2,H438+H439+H441+H442+H443, 0)</f>
        <v>0</v>
      </c>
      <c r="Y446">
        <f>IF(Source!BI138=3,H438+H439+H441+H442+H443, 0)</f>
        <v>0</v>
      </c>
      <c r="Z446">
        <f>IF(Source!BI138=4,H438+H439+H441+H442+H443, 0)</f>
        <v>0</v>
      </c>
    </row>
    <row r="447" spans="1:26" ht="54" x14ac:dyDescent="0.2">
      <c r="A447" s="74">
        <v>62</v>
      </c>
      <c r="B447" s="74" t="s">
        <v>89</v>
      </c>
      <c r="C447" s="74" t="s">
        <v>969</v>
      </c>
      <c r="D447" s="61" t="str">
        <f>Source!H140</f>
        <v>кг</v>
      </c>
      <c r="E447" s="62">
        <f>Source!I140</f>
        <v>2.5499999999999998</v>
      </c>
      <c r="F447" s="63">
        <f>Source!AL140</f>
        <v>32.51</v>
      </c>
      <c r="G447" s="64" t="str">
        <f>Source!DD140</f>
        <v/>
      </c>
      <c r="H447" s="63">
        <f>ROUND(Source!AC140*Source!I140, 2)</f>
        <v>82.9</v>
      </c>
      <c r="I447" s="64" t="str">
        <f>Source!BO140</f>
        <v/>
      </c>
      <c r="J447" s="64">
        <f>IF(Source!BC140&lt;&gt; 0, Source!BC140, 1)</f>
        <v>8.98</v>
      </c>
      <c r="K447" s="63">
        <f>Source!P140</f>
        <v>744.45</v>
      </c>
      <c r="L447" s="68"/>
      <c r="S447">
        <f>ROUND((Source!FX140/100)*((ROUND(Source!AF140*Source!I140, 2)+ROUND(Source!AE140*Source!I140, 2))), 2)</f>
        <v>0</v>
      </c>
      <c r="T447">
        <f>Source!X140</f>
        <v>0</v>
      </c>
      <c r="U447">
        <f>ROUND((Source!FY140/100)*((ROUND(Source!AF140*Source!I140, 2)+ROUND(Source!AE140*Source!I140, 2))), 2)</f>
        <v>0</v>
      </c>
      <c r="V447">
        <f>Source!Y140</f>
        <v>0</v>
      </c>
    </row>
    <row r="448" spans="1:26" ht="15" x14ac:dyDescent="0.25">
      <c r="G448" s="66">
        <f>H447</f>
        <v>82.9</v>
      </c>
      <c r="H448" s="66"/>
      <c r="J448" s="66">
        <f>K447</f>
        <v>744.45</v>
      </c>
      <c r="K448" s="66"/>
      <c r="L448" s="67">
        <f>Source!U140</f>
        <v>0</v>
      </c>
      <c r="O448" s="42">
        <f>G448</f>
        <v>82.9</v>
      </c>
      <c r="P448" s="42">
        <f>J448</f>
        <v>744.45</v>
      </c>
      <c r="Q448" s="42">
        <f>L448</f>
        <v>0</v>
      </c>
      <c r="W448">
        <f>IF(Source!BI140&lt;=1,H447, 0)</f>
        <v>82.9</v>
      </c>
      <c r="X448">
        <f>IF(Source!BI140=2,H447, 0)</f>
        <v>0</v>
      </c>
      <c r="Y448">
        <f>IF(Source!BI140=3,H447, 0)</f>
        <v>0</v>
      </c>
      <c r="Z448">
        <f>IF(Source!BI140=4,H447, 0)</f>
        <v>0</v>
      </c>
    </row>
    <row r="449" spans="1:26" ht="28.5" x14ac:dyDescent="0.2">
      <c r="A449" s="73">
        <v>63</v>
      </c>
      <c r="B449" s="73" t="s">
        <v>970</v>
      </c>
      <c r="C449" s="73" t="str">
        <f>Source!G141</f>
        <v>Покрытие поверхностей грунтовкой глубокого проникновения: за 1 раз стен</v>
      </c>
      <c r="D449" s="55" t="str">
        <f>Source!H141</f>
        <v>100 м2</v>
      </c>
      <c r="E449" s="36">
        <f>Source!I141</f>
        <v>0.61</v>
      </c>
      <c r="F449" s="56">
        <f>Source!AL141+Source!AM141+Source!AO141</f>
        <v>45.879999999999995</v>
      </c>
      <c r="G449" s="57"/>
      <c r="H449" s="56"/>
      <c r="I449" s="57" t="str">
        <f>Source!BO141</f>
        <v/>
      </c>
      <c r="J449" s="57"/>
      <c r="K449" s="56"/>
      <c r="L449" s="58"/>
      <c r="S449">
        <f>ROUND((Source!FX141/100)*((ROUND(Source!AF141*Source!I141, 2)+ROUND(Source!AE141*Source!I141, 2))), 2)</f>
        <v>28.42</v>
      </c>
      <c r="T449">
        <f>Source!X141</f>
        <v>956.68</v>
      </c>
      <c r="U449">
        <f>ROUND((Source!FY141/100)*((ROUND(Source!AF141*Source!I141, 2)+ROUND(Source!AE141*Source!I141, 2))), 2)</f>
        <v>13.15</v>
      </c>
      <c r="V449">
        <f>Source!Y141</f>
        <v>442.73</v>
      </c>
    </row>
    <row r="450" spans="1:26" x14ac:dyDescent="0.2">
      <c r="C450" s="41" t="str">
        <f>"Объем: "&amp;Source!I141&amp;"=61/"&amp;"100"</f>
        <v>Объем: 0.61=61/100</v>
      </c>
    </row>
    <row r="451" spans="1:26" ht="14.25" x14ac:dyDescent="0.2">
      <c r="A451" s="73"/>
      <c r="B451" s="73"/>
      <c r="C451" s="73" t="s">
        <v>953</v>
      </c>
      <c r="D451" s="55"/>
      <c r="E451" s="36"/>
      <c r="F451" s="56">
        <f>Source!AO141</f>
        <v>44.73</v>
      </c>
      <c r="G451" s="57" t="str">
        <f>Source!DG141</f>
        <v>)*1,15</v>
      </c>
      <c r="H451" s="56">
        <f>ROUND(Source!AF141*Source!I141, 2)</f>
        <v>31.38</v>
      </c>
      <c r="I451" s="57"/>
      <c r="J451" s="57">
        <f>IF(Source!BA141&lt;&gt; 0, Source!BA141, 1)</f>
        <v>33.659999999999997</v>
      </c>
      <c r="K451" s="56">
        <f>Source!S141</f>
        <v>1056.2</v>
      </c>
      <c r="L451" s="58"/>
      <c r="R451">
        <f>H451</f>
        <v>31.38</v>
      </c>
    </row>
    <row r="452" spans="1:26" ht="14.25" x14ac:dyDescent="0.2">
      <c r="A452" s="73"/>
      <c r="B452" s="73"/>
      <c r="C452" s="73" t="s">
        <v>324</v>
      </c>
      <c r="D452" s="55"/>
      <c r="E452" s="36"/>
      <c r="F452" s="56">
        <f>Source!AM141</f>
        <v>0.97</v>
      </c>
      <c r="G452" s="57" t="str">
        <f>Source!DE141</f>
        <v>)*1,25</v>
      </c>
      <c r="H452" s="56">
        <f>ROUND(((((Source!ET141*1.25))-((Source!EU141*1.25)))+Source!AE141)*Source!I141, 2)</f>
        <v>0.74</v>
      </c>
      <c r="I452" s="57"/>
      <c r="J452" s="57">
        <f>IF(Source!BB141&lt;&gt; 0, Source!BB141, 1)</f>
        <v>12.55</v>
      </c>
      <c r="K452" s="56">
        <f>Source!Q141</f>
        <v>9.3800000000000008</v>
      </c>
      <c r="L452" s="58"/>
    </row>
    <row r="453" spans="1:26" ht="14.25" x14ac:dyDescent="0.2">
      <c r="A453" s="73"/>
      <c r="B453" s="73"/>
      <c r="C453" s="73" t="s">
        <v>954</v>
      </c>
      <c r="D453" s="55"/>
      <c r="E453" s="36"/>
      <c r="F453" s="56">
        <f>Source!AN141</f>
        <v>0.26</v>
      </c>
      <c r="G453" s="57" t="str">
        <f>Source!DF141</f>
        <v>)*1,25</v>
      </c>
      <c r="H453" s="59">
        <f>ROUND(Source!AE141*Source!I141, 2)</f>
        <v>0.2</v>
      </c>
      <c r="I453" s="57"/>
      <c r="J453" s="57">
        <f>IF(Source!BS141&lt;&gt; 0, Source!BS141, 1)</f>
        <v>33.659999999999997</v>
      </c>
      <c r="K453" s="59">
        <f>Source!R141</f>
        <v>6.78</v>
      </c>
      <c r="L453" s="58"/>
      <c r="R453">
        <f>H453</f>
        <v>0.2</v>
      </c>
    </row>
    <row r="454" spans="1:26" ht="14.25" x14ac:dyDescent="0.2">
      <c r="A454" s="73"/>
      <c r="B454" s="73"/>
      <c r="C454" s="73" t="s">
        <v>968</v>
      </c>
      <c r="D454" s="55"/>
      <c r="E454" s="36"/>
      <c r="F454" s="56">
        <f>Source!AL141</f>
        <v>0.18</v>
      </c>
      <c r="G454" s="57" t="str">
        <f>Source!DD141</f>
        <v/>
      </c>
      <c r="H454" s="56">
        <f>ROUND(Source!AC141*Source!I141, 2)</f>
        <v>0.11</v>
      </c>
      <c r="I454" s="57"/>
      <c r="J454" s="57">
        <f>IF(Source!BC141&lt;&gt; 0, Source!BC141, 1)</f>
        <v>8.98</v>
      </c>
      <c r="K454" s="56">
        <f>Source!P141</f>
        <v>0.99</v>
      </c>
      <c r="L454" s="58"/>
    </row>
    <row r="455" spans="1:26" ht="14.25" x14ac:dyDescent="0.2">
      <c r="A455" s="73"/>
      <c r="B455" s="73"/>
      <c r="C455" s="73" t="s">
        <v>955</v>
      </c>
      <c r="D455" s="55" t="s">
        <v>956</v>
      </c>
      <c r="E455" s="36">
        <f>Source!BZ141</f>
        <v>100</v>
      </c>
      <c r="F455" s="46" t="str">
        <f>CONCATENATE(" )", Source!DL141, Source!FT141, "=", Source!FX141)</f>
        <v xml:space="preserve"> ))*0,9=90</v>
      </c>
      <c r="G455" s="15"/>
      <c r="H455" s="56">
        <f>SUM(S449:S457)</f>
        <v>28.42</v>
      </c>
      <c r="I455" s="60"/>
      <c r="J455" s="53">
        <f>Source!AT141</f>
        <v>90</v>
      </c>
      <c r="K455" s="56">
        <f>SUM(T449:T457)</f>
        <v>956.68</v>
      </c>
      <c r="L455" s="58"/>
    </row>
    <row r="456" spans="1:26" ht="14.25" x14ac:dyDescent="0.2">
      <c r="A456" s="73"/>
      <c r="B456" s="73"/>
      <c r="C456" s="73" t="s">
        <v>957</v>
      </c>
      <c r="D456" s="55" t="s">
        <v>956</v>
      </c>
      <c r="E456" s="36">
        <f>Source!CA141</f>
        <v>49</v>
      </c>
      <c r="F456" s="46" t="str">
        <f>CONCATENATE(" )", Source!DM141, Source!FU141, "=", Source!FY141)</f>
        <v xml:space="preserve"> ))*0,85=41.65</v>
      </c>
      <c r="G456" s="15"/>
      <c r="H456" s="56">
        <f>SUM(U449:U457)</f>
        <v>13.15</v>
      </c>
      <c r="I456" s="60"/>
      <c r="J456" s="53">
        <f>Source!AU141</f>
        <v>41.65</v>
      </c>
      <c r="K456" s="56">
        <f>SUM(V449:V457)</f>
        <v>442.73</v>
      </c>
      <c r="L456" s="58"/>
    </row>
    <row r="457" spans="1:26" ht="14.25" x14ac:dyDescent="0.2">
      <c r="A457" s="74"/>
      <c r="B457" s="74"/>
      <c r="C457" s="74" t="s">
        <v>958</v>
      </c>
      <c r="D457" s="61" t="s">
        <v>959</v>
      </c>
      <c r="E457" s="62">
        <f>Source!AQ141</f>
        <v>4.6500000000000004</v>
      </c>
      <c r="F457" s="63"/>
      <c r="G457" s="64" t="str">
        <f>Source!DI141</f>
        <v>)*1,15</v>
      </c>
      <c r="H457" s="63"/>
      <c r="I457" s="64"/>
      <c r="J457" s="64"/>
      <c r="K457" s="63"/>
      <c r="L457" s="65">
        <f>Source!U141</f>
        <v>3.2619750000000001</v>
      </c>
    </row>
    <row r="458" spans="1:26" ht="15" x14ac:dyDescent="0.25">
      <c r="G458" s="66">
        <f>H451+H452+H454+H455+H456</f>
        <v>73.8</v>
      </c>
      <c r="H458" s="66"/>
      <c r="J458" s="66">
        <f>K451+K452+K454+K455+K456</f>
        <v>2465.98</v>
      </c>
      <c r="K458" s="66"/>
      <c r="L458" s="67">
        <f>Source!U141</f>
        <v>3.2619750000000001</v>
      </c>
      <c r="O458" s="42">
        <f>G458</f>
        <v>73.8</v>
      </c>
      <c r="P458" s="42">
        <f>J458</f>
        <v>2465.98</v>
      </c>
      <c r="Q458" s="42">
        <f>L458</f>
        <v>3.2619750000000001</v>
      </c>
      <c r="W458">
        <f>IF(Source!BI141&lt;=1,H451+H452+H454+H455+H456, 0)</f>
        <v>73.8</v>
      </c>
      <c r="X458">
        <f>IF(Source!BI141=2,H451+H452+H454+H455+H456, 0)</f>
        <v>0</v>
      </c>
      <c r="Y458">
        <f>IF(Source!BI141=3,H451+H452+H454+H455+H456, 0)</f>
        <v>0</v>
      </c>
      <c r="Z458">
        <f>IF(Source!BI141=4,H451+H452+H454+H455+H456, 0)</f>
        <v>0</v>
      </c>
    </row>
    <row r="459" spans="1:26" ht="42.75" x14ac:dyDescent="0.2">
      <c r="A459" s="74">
        <v>64</v>
      </c>
      <c r="B459" s="74" t="s">
        <v>89</v>
      </c>
      <c r="C459" s="74" t="s">
        <v>1020</v>
      </c>
      <c r="D459" s="61" t="str">
        <f>Source!H142</f>
        <v>кг</v>
      </c>
      <c r="E459" s="62">
        <f>Source!I142</f>
        <v>6.2830000000000004</v>
      </c>
      <c r="F459" s="63">
        <f>Source!AL142</f>
        <v>9.08</v>
      </c>
      <c r="G459" s="64" t="str">
        <f>Source!DD142</f>
        <v/>
      </c>
      <c r="H459" s="63">
        <f>ROUND(Source!AC142*Source!I142, 2)</f>
        <v>57.05</v>
      </c>
      <c r="I459" s="64" t="str">
        <f>Source!BO142</f>
        <v/>
      </c>
      <c r="J459" s="64">
        <f>IF(Source!BC142&lt;&gt; 0, Source!BC142, 1)</f>
        <v>8.98</v>
      </c>
      <c r="K459" s="63">
        <f>Source!P142</f>
        <v>512.30999999999995</v>
      </c>
      <c r="L459" s="68"/>
      <c r="S459">
        <f>ROUND((Source!FX142/100)*((ROUND(Source!AF142*Source!I142, 2)+ROUND(Source!AE142*Source!I142, 2))), 2)</f>
        <v>0</v>
      </c>
      <c r="T459">
        <f>Source!X142</f>
        <v>0</v>
      </c>
      <c r="U459">
        <f>ROUND((Source!FY142/100)*((ROUND(Source!AF142*Source!I142, 2)+ROUND(Source!AE142*Source!I142, 2))), 2)</f>
        <v>0</v>
      </c>
      <c r="V459">
        <f>Source!Y142</f>
        <v>0</v>
      </c>
    </row>
    <row r="460" spans="1:26" ht="15" x14ac:dyDescent="0.25">
      <c r="G460" s="66">
        <f>H459</f>
        <v>57.05</v>
      </c>
      <c r="H460" s="66"/>
      <c r="J460" s="66">
        <f>K459</f>
        <v>512.30999999999995</v>
      </c>
      <c r="K460" s="66"/>
      <c r="L460" s="67">
        <f>Source!U142</f>
        <v>0</v>
      </c>
      <c r="O460" s="42">
        <f>G460</f>
        <v>57.05</v>
      </c>
      <c r="P460" s="42">
        <f>J460</f>
        <v>512.30999999999995</v>
      </c>
      <c r="Q460" s="42">
        <f>L460</f>
        <v>0</v>
      </c>
      <c r="W460">
        <f>IF(Source!BI142&lt;=1,H459, 0)</f>
        <v>57.05</v>
      </c>
      <c r="X460">
        <f>IF(Source!BI142=2,H459, 0)</f>
        <v>0</v>
      </c>
      <c r="Y460">
        <f>IF(Source!BI142=3,H459, 0)</f>
        <v>0</v>
      </c>
      <c r="Z460">
        <f>IF(Source!BI142=4,H459, 0)</f>
        <v>0</v>
      </c>
    </row>
    <row r="461" spans="1:26" ht="28.5" x14ac:dyDescent="0.2">
      <c r="A461" s="73">
        <v>65</v>
      </c>
      <c r="B461" s="73" t="s">
        <v>1021</v>
      </c>
      <c r="C461" s="73" t="str">
        <f>Source!G143</f>
        <v>Устройство стяжек: цементных толщиной 20 мм</v>
      </c>
      <c r="D461" s="55" t="str">
        <f>Source!H143</f>
        <v>100 м2</v>
      </c>
      <c r="E461" s="36">
        <f>Source!I143</f>
        <v>0.43</v>
      </c>
      <c r="F461" s="56">
        <f>Source!AL143+Source!AM143+Source!AO143</f>
        <v>334.81</v>
      </c>
      <c r="G461" s="57"/>
      <c r="H461" s="56"/>
      <c r="I461" s="57" t="str">
        <f>Source!BO143</f>
        <v/>
      </c>
      <c r="J461" s="57"/>
      <c r="K461" s="56"/>
      <c r="L461" s="58"/>
      <c r="S461">
        <f>ROUND((Source!FX143/100)*((ROUND(Source!AF143*Source!I143, 2)+ROUND(Source!AE143*Source!I143, 2))), 2)</f>
        <v>150.19</v>
      </c>
      <c r="T461">
        <f>Source!X143</f>
        <v>5055.29</v>
      </c>
      <c r="U461">
        <f>ROUND((Source!FY143/100)*((ROUND(Source!AF143*Source!I143, 2)+ROUND(Source!AE143*Source!I143, 2))), 2)</f>
        <v>82.32</v>
      </c>
      <c r="V461">
        <f>Source!Y143</f>
        <v>2770.88</v>
      </c>
    </row>
    <row r="462" spans="1:26" x14ac:dyDescent="0.2">
      <c r="C462" s="41" t="str">
        <f>"Объем: "&amp;Source!I143&amp;"=43/"&amp;"100"</f>
        <v>Объем: 0.43=43/100</v>
      </c>
    </row>
    <row r="463" spans="1:26" ht="14.25" x14ac:dyDescent="0.2">
      <c r="A463" s="73"/>
      <c r="B463" s="73"/>
      <c r="C463" s="73" t="s">
        <v>953</v>
      </c>
      <c r="D463" s="55"/>
      <c r="E463" s="36"/>
      <c r="F463" s="56">
        <f>Source!AO143</f>
        <v>282.66000000000003</v>
      </c>
      <c r="G463" s="57" t="str">
        <f>Source!DG143</f>
        <v>)*1,15</v>
      </c>
      <c r="H463" s="56">
        <f>ROUND(Source!AF143*Source!I143, 2)</f>
        <v>139.78</v>
      </c>
      <c r="I463" s="57"/>
      <c r="J463" s="57">
        <f>IF(Source!BA143&lt;&gt; 0, Source!BA143, 1)</f>
        <v>33.659999999999997</v>
      </c>
      <c r="K463" s="56">
        <f>Source!S143</f>
        <v>4704.8500000000004</v>
      </c>
      <c r="L463" s="58"/>
      <c r="R463">
        <f>H463</f>
        <v>139.78</v>
      </c>
    </row>
    <row r="464" spans="1:26" ht="14.25" x14ac:dyDescent="0.2">
      <c r="A464" s="73"/>
      <c r="B464" s="73"/>
      <c r="C464" s="73" t="s">
        <v>324</v>
      </c>
      <c r="D464" s="55"/>
      <c r="E464" s="36"/>
      <c r="F464" s="56">
        <f>Source!AM143</f>
        <v>43.61</v>
      </c>
      <c r="G464" s="57" t="str">
        <f>Source!DE143</f>
        <v>)*1,25</v>
      </c>
      <c r="H464" s="56">
        <f>ROUND(((((Source!ET143*1.25))-((Source!EU143*1.25)))+Source!AE143)*Source!I143, 2)</f>
        <v>23.44</v>
      </c>
      <c r="I464" s="57"/>
      <c r="J464" s="57">
        <f>IF(Source!BB143&lt;&gt; 0, Source!BB143, 1)</f>
        <v>12.55</v>
      </c>
      <c r="K464" s="56">
        <f>Source!Q143</f>
        <v>294.20999999999998</v>
      </c>
      <c r="L464" s="58"/>
    </row>
    <row r="465" spans="1:26" ht="14.25" x14ac:dyDescent="0.2">
      <c r="A465" s="73"/>
      <c r="B465" s="73"/>
      <c r="C465" s="73" t="s">
        <v>954</v>
      </c>
      <c r="D465" s="55"/>
      <c r="E465" s="36"/>
      <c r="F465" s="56">
        <f>Source!AN143</f>
        <v>17.149999999999999</v>
      </c>
      <c r="G465" s="57" t="str">
        <f>Source!DF143</f>
        <v>)*1,25</v>
      </c>
      <c r="H465" s="59">
        <f>ROUND(Source!AE143*Source!I143, 2)</f>
        <v>9.2200000000000006</v>
      </c>
      <c r="I465" s="57"/>
      <c r="J465" s="57">
        <f>IF(Source!BS143&lt;&gt; 0, Source!BS143, 1)</f>
        <v>33.659999999999997</v>
      </c>
      <c r="K465" s="59">
        <f>Source!R143</f>
        <v>310.32</v>
      </c>
      <c r="L465" s="58"/>
      <c r="R465">
        <f>H465</f>
        <v>9.2200000000000006</v>
      </c>
    </row>
    <row r="466" spans="1:26" ht="14.25" x14ac:dyDescent="0.2">
      <c r="A466" s="73"/>
      <c r="B466" s="73"/>
      <c r="C466" s="73" t="s">
        <v>968</v>
      </c>
      <c r="D466" s="55"/>
      <c r="E466" s="36"/>
      <c r="F466" s="56">
        <f>Source!AL143</f>
        <v>8.5399999999999991</v>
      </c>
      <c r="G466" s="57" t="str">
        <f>Source!DD143</f>
        <v/>
      </c>
      <c r="H466" s="56">
        <f>ROUND(Source!AC143*Source!I143, 2)</f>
        <v>3.67</v>
      </c>
      <c r="I466" s="57"/>
      <c r="J466" s="57">
        <f>IF(Source!BC143&lt;&gt; 0, Source!BC143, 1)</f>
        <v>8.98</v>
      </c>
      <c r="K466" s="56">
        <f>Source!P143</f>
        <v>32.979999999999997</v>
      </c>
      <c r="L466" s="58"/>
    </row>
    <row r="467" spans="1:26" ht="14.25" x14ac:dyDescent="0.2">
      <c r="A467" s="73"/>
      <c r="B467" s="73"/>
      <c r="C467" s="73" t="s">
        <v>955</v>
      </c>
      <c r="D467" s="55" t="s">
        <v>956</v>
      </c>
      <c r="E467" s="36">
        <f>Source!BZ143</f>
        <v>112</v>
      </c>
      <c r="F467" s="46" t="str">
        <f>CONCATENATE(" )", Source!DL143, Source!FT143, "=", Source!FX143)</f>
        <v xml:space="preserve"> ))*0,9=100.8</v>
      </c>
      <c r="G467" s="15"/>
      <c r="H467" s="56">
        <f>SUM(S461:S470)</f>
        <v>150.19</v>
      </c>
      <c r="I467" s="60"/>
      <c r="J467" s="53">
        <f>Source!AT143</f>
        <v>100.8</v>
      </c>
      <c r="K467" s="56">
        <f>SUM(T461:T470)</f>
        <v>5055.29</v>
      </c>
      <c r="L467" s="58"/>
    </row>
    <row r="468" spans="1:26" ht="14.25" x14ac:dyDescent="0.2">
      <c r="A468" s="73"/>
      <c r="B468" s="73"/>
      <c r="C468" s="73" t="s">
        <v>957</v>
      </c>
      <c r="D468" s="55" t="s">
        <v>956</v>
      </c>
      <c r="E468" s="36">
        <f>Source!CA143</f>
        <v>65</v>
      </c>
      <c r="F468" s="46" t="str">
        <f>CONCATENATE(" )", Source!DM143, Source!FU143, "=", Source!FY143)</f>
        <v xml:space="preserve"> ))*0,85=55.25</v>
      </c>
      <c r="G468" s="15"/>
      <c r="H468" s="56">
        <f>SUM(U461:U470)</f>
        <v>82.32</v>
      </c>
      <c r="I468" s="60"/>
      <c r="J468" s="53">
        <f>Source!AU143</f>
        <v>55.25</v>
      </c>
      <c r="K468" s="56">
        <f>SUM(V461:V470)</f>
        <v>2770.88</v>
      </c>
      <c r="L468" s="58"/>
    </row>
    <row r="469" spans="1:26" ht="14.25" x14ac:dyDescent="0.2">
      <c r="A469" s="73"/>
      <c r="B469" s="73"/>
      <c r="C469" s="73" t="s">
        <v>958</v>
      </c>
      <c r="D469" s="55" t="s">
        <v>959</v>
      </c>
      <c r="E469" s="36">
        <f>Source!AQ143</f>
        <v>35.6</v>
      </c>
      <c r="F469" s="56"/>
      <c r="G469" s="57" t="str">
        <f>Source!DI143</f>
        <v>)*1,15</v>
      </c>
      <c r="H469" s="56"/>
      <c r="I469" s="57"/>
      <c r="J469" s="57"/>
      <c r="K469" s="56"/>
      <c r="L469" s="69">
        <f>Source!U143</f>
        <v>17.604199999999999</v>
      </c>
    </row>
    <row r="470" spans="1:26" ht="28.5" x14ac:dyDescent="0.2">
      <c r="A470" s="74">
        <v>65.099999999999994</v>
      </c>
      <c r="B470" s="74" t="s">
        <v>403</v>
      </c>
      <c r="C470" s="74" t="str">
        <f>Source!G144</f>
        <v>Раствор готовый кладочный тяжелый цементный</v>
      </c>
      <c r="D470" s="61" t="str">
        <f>Source!H144</f>
        <v>м3</v>
      </c>
      <c r="E470" s="62">
        <f>Source!I144</f>
        <v>0.87719999999999998</v>
      </c>
      <c r="F470" s="63">
        <f>Source!AL144+Source!AM144+Source!AO144</f>
        <v>0</v>
      </c>
      <c r="G470" s="71" t="s">
        <v>3</v>
      </c>
      <c r="H470" s="63">
        <f>ROUND(Source!AC144*Source!I144, 2)+ROUND((((Source!ET144)-(Source!EU144))+Source!AE144)*Source!I144, 2)+ROUND(Source!AF144*Source!I144, 2)</f>
        <v>0</v>
      </c>
      <c r="I470" s="64"/>
      <c r="J470" s="64">
        <f>IF(Source!BC144&lt;&gt; 0, Source!BC144, 1)</f>
        <v>8.98</v>
      </c>
      <c r="K470" s="63">
        <f>Source!O144</f>
        <v>0</v>
      </c>
      <c r="L470" s="68"/>
      <c r="S470">
        <f>ROUND((Source!FX144/100)*((ROUND(Source!AF144*Source!I144, 2)+ROUND(Source!AE144*Source!I144, 2))), 2)</f>
        <v>0</v>
      </c>
      <c r="T470">
        <f>Source!X144</f>
        <v>0</v>
      </c>
      <c r="U470">
        <f>ROUND((Source!FY144/100)*((ROUND(Source!AF144*Source!I144, 2)+ROUND(Source!AE144*Source!I144, 2))), 2)</f>
        <v>0</v>
      </c>
      <c r="V470">
        <f>Source!Y144</f>
        <v>0</v>
      </c>
      <c r="W470">
        <f>IF(Source!BI144&lt;=1,H470, 0)</f>
        <v>0</v>
      </c>
      <c r="X470">
        <f>IF(Source!BI144=2,H470, 0)</f>
        <v>0</v>
      </c>
      <c r="Y470">
        <f>IF(Source!BI144=3,H470, 0)</f>
        <v>0</v>
      </c>
      <c r="Z470">
        <f>IF(Source!BI144=4,H470, 0)</f>
        <v>0</v>
      </c>
    </row>
    <row r="471" spans="1:26" ht="15" x14ac:dyDescent="0.25">
      <c r="G471" s="66">
        <f>H463+H464+H466+H467+H468+SUM(H470:H470)</f>
        <v>399.4</v>
      </c>
      <c r="H471" s="66"/>
      <c r="J471" s="66">
        <f>K463+K464+K466+K467+K468+SUM(K470:K470)</f>
        <v>12858.21</v>
      </c>
      <c r="K471" s="66"/>
      <c r="L471" s="67">
        <f>Source!U143</f>
        <v>17.604199999999999</v>
      </c>
      <c r="O471" s="42">
        <f>G471</f>
        <v>399.4</v>
      </c>
      <c r="P471" s="42">
        <f>J471</f>
        <v>12858.21</v>
      </c>
      <c r="Q471" s="42">
        <f>L471</f>
        <v>17.604199999999999</v>
      </c>
      <c r="W471">
        <f>IF(Source!BI143&lt;=1,H463+H464+H466+H467+H468, 0)</f>
        <v>399.4</v>
      </c>
      <c r="X471">
        <f>IF(Source!BI143=2,H463+H464+H466+H467+H468, 0)</f>
        <v>0</v>
      </c>
      <c r="Y471">
        <f>IF(Source!BI143=3,H463+H464+H466+H467+H468, 0)</f>
        <v>0</v>
      </c>
      <c r="Z471">
        <f>IF(Source!BI143=4,H463+H464+H466+H467+H468, 0)</f>
        <v>0</v>
      </c>
    </row>
    <row r="472" spans="1:26" ht="42.75" x14ac:dyDescent="0.2">
      <c r="A472" s="73">
        <v>66</v>
      </c>
      <c r="B472" s="73" t="s">
        <v>1022</v>
      </c>
      <c r="C472" s="73" t="str">
        <f>Source!G145</f>
        <v>Устройство стяжек: на каждые 5 мм изменения толщины стяжки добавлять или исключать к расценке 11-01-011-01</v>
      </c>
      <c r="D472" s="55" t="str">
        <f>Source!H145</f>
        <v>100 м2</v>
      </c>
      <c r="E472" s="36">
        <f>Source!I145</f>
        <v>0.43</v>
      </c>
      <c r="F472" s="56">
        <f>Source!AL145+Source!AM145+Source!AO145</f>
        <v>11.05</v>
      </c>
      <c r="G472" s="57"/>
      <c r="H472" s="56"/>
      <c r="I472" s="57" t="str">
        <f>Source!BO145</f>
        <v/>
      </c>
      <c r="J472" s="57"/>
      <c r="K472" s="56"/>
      <c r="L472" s="58"/>
      <c r="S472">
        <f>ROUND((Source!FX145/100)*((ROUND(Source!AF145*Source!I145, 2)+ROUND(Source!AE145*Source!I145, 2))), 2)</f>
        <v>3.28</v>
      </c>
      <c r="T472">
        <f>Source!X145</f>
        <v>110.3</v>
      </c>
      <c r="U472">
        <f>ROUND((Source!FY145/100)*((ROUND(Source!AF145*Source!I145, 2)+ROUND(Source!AE145*Source!I145, 2))), 2)</f>
        <v>1.8</v>
      </c>
      <c r="V472">
        <f>Source!Y145</f>
        <v>60.45</v>
      </c>
    </row>
    <row r="473" spans="1:26" x14ac:dyDescent="0.2">
      <c r="C473" s="41" t="str">
        <f>"Объем: "&amp;Source!I145&amp;"=43/"&amp;"100"</f>
        <v>Объем: 0.43=43/100</v>
      </c>
    </row>
    <row r="474" spans="1:26" ht="14.25" x14ac:dyDescent="0.2">
      <c r="A474" s="73"/>
      <c r="B474" s="73"/>
      <c r="C474" s="73" t="s">
        <v>953</v>
      </c>
      <c r="D474" s="55"/>
      <c r="E474" s="36"/>
      <c r="F474" s="56">
        <f>Source!AO145</f>
        <v>3.49</v>
      </c>
      <c r="G474" s="57" t="str">
        <f>Source!DG145</f>
        <v>)*1,15</v>
      </c>
      <c r="H474" s="56">
        <f>ROUND(Source!AF145*Source!I145, 2)</f>
        <v>1.72</v>
      </c>
      <c r="I474" s="57"/>
      <c r="J474" s="57">
        <f>IF(Source!BA145&lt;&gt; 0, Source!BA145, 1)</f>
        <v>33.659999999999997</v>
      </c>
      <c r="K474" s="56">
        <f>Source!S145</f>
        <v>58.04</v>
      </c>
      <c r="L474" s="58"/>
      <c r="R474">
        <f>H474</f>
        <v>1.72</v>
      </c>
    </row>
    <row r="475" spans="1:26" ht="14.25" x14ac:dyDescent="0.2">
      <c r="A475" s="73"/>
      <c r="B475" s="73"/>
      <c r="C475" s="73" t="s">
        <v>324</v>
      </c>
      <c r="D475" s="55"/>
      <c r="E475" s="36"/>
      <c r="F475" s="56">
        <f>Source!AM145</f>
        <v>7.56</v>
      </c>
      <c r="G475" s="57" t="str">
        <f>Source!DE145</f>
        <v>)*1,25</v>
      </c>
      <c r="H475" s="56">
        <f>ROUND(((((Source!ET145*1.25))-((Source!EU145*1.25)))+Source!AE145)*Source!I145, 2)</f>
        <v>4.0599999999999996</v>
      </c>
      <c r="I475" s="57"/>
      <c r="J475" s="57">
        <f>IF(Source!BB145&lt;&gt; 0, Source!BB145, 1)</f>
        <v>12.55</v>
      </c>
      <c r="K475" s="56">
        <f>Source!Q145</f>
        <v>51</v>
      </c>
      <c r="L475" s="58"/>
    </row>
    <row r="476" spans="1:26" ht="14.25" x14ac:dyDescent="0.2">
      <c r="A476" s="73"/>
      <c r="B476" s="73"/>
      <c r="C476" s="73" t="s">
        <v>954</v>
      </c>
      <c r="D476" s="55"/>
      <c r="E476" s="36"/>
      <c r="F476" s="56">
        <f>Source!AN145</f>
        <v>2.84</v>
      </c>
      <c r="G476" s="57" t="str">
        <f>Source!DF145</f>
        <v>)*1,25</v>
      </c>
      <c r="H476" s="59">
        <f>ROUND(Source!AE145*Source!I145, 2)</f>
        <v>1.53</v>
      </c>
      <c r="I476" s="57"/>
      <c r="J476" s="57">
        <f>IF(Source!BS145&lt;&gt; 0, Source!BS145, 1)</f>
        <v>33.659999999999997</v>
      </c>
      <c r="K476" s="59">
        <f>Source!R145</f>
        <v>51.38</v>
      </c>
      <c r="L476" s="58"/>
      <c r="R476">
        <f>H476</f>
        <v>1.53</v>
      </c>
    </row>
    <row r="477" spans="1:26" ht="14.25" x14ac:dyDescent="0.2">
      <c r="A477" s="73"/>
      <c r="B477" s="73"/>
      <c r="C477" s="73" t="s">
        <v>955</v>
      </c>
      <c r="D477" s="55" t="s">
        <v>956</v>
      </c>
      <c r="E477" s="36">
        <f>Source!BZ145</f>
        <v>112</v>
      </c>
      <c r="F477" s="46" t="str">
        <f>CONCATENATE(" )", Source!DL145, Source!FT145, "=", Source!FX145)</f>
        <v xml:space="preserve"> ))*0,9=100.8</v>
      </c>
      <c r="G477" s="15"/>
      <c r="H477" s="56">
        <f>SUM(S472:S480)</f>
        <v>3.28</v>
      </c>
      <c r="I477" s="60"/>
      <c r="J477" s="53">
        <f>Source!AT145</f>
        <v>100.8</v>
      </c>
      <c r="K477" s="56">
        <f>SUM(T472:T480)</f>
        <v>110.3</v>
      </c>
      <c r="L477" s="58"/>
    </row>
    <row r="478" spans="1:26" ht="14.25" x14ac:dyDescent="0.2">
      <c r="A478" s="73"/>
      <c r="B478" s="73"/>
      <c r="C478" s="73" t="s">
        <v>957</v>
      </c>
      <c r="D478" s="55" t="s">
        <v>956</v>
      </c>
      <c r="E478" s="36">
        <f>Source!CA145</f>
        <v>65</v>
      </c>
      <c r="F478" s="46" t="str">
        <f>CONCATENATE(" )", Source!DM145, Source!FU145, "=", Source!FY145)</f>
        <v xml:space="preserve"> ))*0,85=55.25</v>
      </c>
      <c r="G478" s="15"/>
      <c r="H478" s="56">
        <f>SUM(U472:U480)</f>
        <v>1.8</v>
      </c>
      <c r="I478" s="60"/>
      <c r="J478" s="53">
        <f>Source!AU145</f>
        <v>55.25</v>
      </c>
      <c r="K478" s="56">
        <f>SUM(V472:V480)</f>
        <v>60.45</v>
      </c>
      <c r="L478" s="58"/>
    </row>
    <row r="479" spans="1:26" ht="14.25" x14ac:dyDescent="0.2">
      <c r="A479" s="73"/>
      <c r="B479" s="73"/>
      <c r="C479" s="73" t="s">
        <v>958</v>
      </c>
      <c r="D479" s="55" t="s">
        <v>959</v>
      </c>
      <c r="E479" s="36">
        <f>Source!AQ145</f>
        <v>0.44</v>
      </c>
      <c r="F479" s="56"/>
      <c r="G479" s="57" t="str">
        <f>Source!DI145</f>
        <v>)*1,15</v>
      </c>
      <c r="H479" s="56"/>
      <c r="I479" s="57"/>
      <c r="J479" s="57"/>
      <c r="K479" s="56"/>
      <c r="L479" s="69">
        <f>Source!U145</f>
        <v>0.21758</v>
      </c>
    </row>
    <row r="480" spans="1:26" ht="28.5" x14ac:dyDescent="0.2">
      <c r="A480" s="74">
        <v>66.099999999999994</v>
      </c>
      <c r="B480" s="74" t="s">
        <v>403</v>
      </c>
      <c r="C480" s="74" t="str">
        <f>Source!G146</f>
        <v>Раствор готовый кладочный тяжелый цементный</v>
      </c>
      <c r="D480" s="61" t="str">
        <f>Source!H146</f>
        <v>м3</v>
      </c>
      <c r="E480" s="62">
        <f>Source!I146</f>
        <v>0.21929999999999999</v>
      </c>
      <c r="F480" s="63">
        <f>Source!AL146+Source!AM146+Source!AO146</f>
        <v>0</v>
      </c>
      <c r="G480" s="71" t="s">
        <v>3</v>
      </c>
      <c r="H480" s="63">
        <f>ROUND(Source!AC146*Source!I146, 2)+ROUND((((Source!ET146)-(Source!EU146))+Source!AE146)*Source!I146, 2)+ROUND(Source!AF146*Source!I146, 2)</f>
        <v>0</v>
      </c>
      <c r="I480" s="64"/>
      <c r="J480" s="64">
        <f>IF(Source!BC146&lt;&gt; 0, Source!BC146, 1)</f>
        <v>8.98</v>
      </c>
      <c r="K480" s="63">
        <f>Source!O146</f>
        <v>0</v>
      </c>
      <c r="L480" s="68"/>
      <c r="S480">
        <f>ROUND((Source!FX146/100)*((ROUND(Source!AF146*Source!I146, 2)+ROUND(Source!AE146*Source!I146, 2))), 2)</f>
        <v>0</v>
      </c>
      <c r="T480">
        <f>Source!X146</f>
        <v>0</v>
      </c>
      <c r="U480">
        <f>ROUND((Source!FY146/100)*((ROUND(Source!AF146*Source!I146, 2)+ROUND(Source!AE146*Source!I146, 2))), 2)</f>
        <v>0</v>
      </c>
      <c r="V480">
        <f>Source!Y146</f>
        <v>0</v>
      </c>
      <c r="W480">
        <f>IF(Source!BI146&lt;=1,H480, 0)</f>
        <v>0</v>
      </c>
      <c r="X480">
        <f>IF(Source!BI146=2,H480, 0)</f>
        <v>0</v>
      </c>
      <c r="Y480">
        <f>IF(Source!BI146=3,H480, 0)</f>
        <v>0</v>
      </c>
      <c r="Z480">
        <f>IF(Source!BI146=4,H480, 0)</f>
        <v>0</v>
      </c>
    </row>
    <row r="481" spans="1:26" ht="15" x14ac:dyDescent="0.25">
      <c r="G481" s="66">
        <f>H474+H475+H477+H478+SUM(H480:H480)</f>
        <v>10.86</v>
      </c>
      <c r="H481" s="66"/>
      <c r="J481" s="66">
        <f>K474+K475+K477+K478+SUM(K480:K480)</f>
        <v>279.78999999999996</v>
      </c>
      <c r="K481" s="66"/>
      <c r="L481" s="67">
        <f>Source!U145</f>
        <v>0.21758</v>
      </c>
      <c r="O481" s="42">
        <f>G481</f>
        <v>10.86</v>
      </c>
      <c r="P481" s="42">
        <f>J481</f>
        <v>279.78999999999996</v>
      </c>
      <c r="Q481" s="42">
        <f>L481</f>
        <v>0.21758</v>
      </c>
      <c r="W481">
        <f>IF(Source!BI145&lt;=1,H474+H475+H477+H478, 0)</f>
        <v>10.86</v>
      </c>
      <c r="X481">
        <f>IF(Source!BI145=2,H474+H475+H477+H478, 0)</f>
        <v>0</v>
      </c>
      <c r="Y481">
        <f>IF(Source!BI145=3,H474+H475+H477+H478, 0)</f>
        <v>0</v>
      </c>
      <c r="Z481">
        <f>IF(Source!BI145=4,H474+H475+H477+H478, 0)</f>
        <v>0</v>
      </c>
    </row>
    <row r="482" spans="1:26" ht="42.75" x14ac:dyDescent="0.2">
      <c r="A482" s="73">
        <v>67</v>
      </c>
      <c r="B482" s="73" t="s">
        <v>974</v>
      </c>
      <c r="C482" s="73" t="str">
        <f>Source!G147</f>
        <v>Механизированное приготовление растворов в построечных условиях: цементно-известковых тяжелых</v>
      </c>
      <c r="D482" s="55" t="str">
        <f>Source!H147</f>
        <v>м3</v>
      </c>
      <c r="E482" s="36">
        <f>Source!I147</f>
        <v>1.0965</v>
      </c>
      <c r="F482" s="56">
        <f>Source!AL147+Source!AM147+Source!AO147</f>
        <v>30</v>
      </c>
      <c r="G482" s="57"/>
      <c r="H482" s="56"/>
      <c r="I482" s="57" t="str">
        <f>Source!BO147</f>
        <v/>
      </c>
      <c r="J482" s="57"/>
      <c r="K482" s="56"/>
      <c r="L482" s="58"/>
      <c r="S482">
        <f>ROUND((Source!FX147/100)*((ROUND(Source!AF147*Source!I147, 2)+ROUND(Source!AE147*Source!I147, 2))), 2)</f>
        <v>22.72</v>
      </c>
      <c r="T482">
        <f>Source!X147</f>
        <v>973.52</v>
      </c>
      <c r="U482">
        <f>ROUND((Source!FY147/100)*((ROUND(Source!AF147*Source!I147, 2)+ROUND(Source!AE147*Source!I147, 2))), 2)</f>
        <v>10.58</v>
      </c>
      <c r="V482">
        <f>Source!Y147</f>
        <v>453.42</v>
      </c>
    </row>
    <row r="483" spans="1:26" x14ac:dyDescent="0.2">
      <c r="C483" s="41" t="str">
        <f>"Объем: "&amp;Source!I147&amp;"="&amp;Source!I144&amp;"+"&amp;""&amp;Source!I146&amp;""</f>
        <v>Объем: 1.0965=0.8772+0.2193</v>
      </c>
    </row>
    <row r="484" spans="1:26" ht="14.25" x14ac:dyDescent="0.2">
      <c r="A484" s="73"/>
      <c r="B484" s="73"/>
      <c r="C484" s="73" t="s">
        <v>953</v>
      </c>
      <c r="D484" s="55"/>
      <c r="E484" s="36"/>
      <c r="F484" s="56">
        <f>Source!AO147</f>
        <v>21.45</v>
      </c>
      <c r="G484" s="57" t="str">
        <f>Source!DG147</f>
        <v/>
      </c>
      <c r="H484" s="56">
        <f>ROUND(Source!AF147*Source!I147, 2)</f>
        <v>23.52</v>
      </c>
      <c r="I484" s="57"/>
      <c r="J484" s="57">
        <f>IF(Source!BA147&lt;&gt; 0, Source!BA147, 1)</f>
        <v>42.84</v>
      </c>
      <c r="K484" s="56">
        <f>Source!S147</f>
        <v>1007.59</v>
      </c>
      <c r="L484" s="58"/>
      <c r="R484">
        <f>H484</f>
        <v>23.52</v>
      </c>
    </row>
    <row r="485" spans="1:26" ht="14.25" x14ac:dyDescent="0.2">
      <c r="A485" s="73"/>
      <c r="B485" s="73"/>
      <c r="C485" s="73" t="s">
        <v>324</v>
      </c>
      <c r="D485" s="55"/>
      <c r="E485" s="36"/>
      <c r="F485" s="56">
        <f>Source!AM147</f>
        <v>8.5500000000000007</v>
      </c>
      <c r="G485" s="57" t="str">
        <f>Source!DE147</f>
        <v/>
      </c>
      <c r="H485" s="56">
        <f>ROUND((((Source!ET147)-(Source!EU147))+Source!AE147)*Source!I147, 2)</f>
        <v>9.3800000000000008</v>
      </c>
      <c r="I485" s="57"/>
      <c r="J485" s="57">
        <f>IF(Source!BB147&lt;&gt; 0, Source!BB147, 1)</f>
        <v>15.18</v>
      </c>
      <c r="K485" s="56">
        <f>Source!Q147</f>
        <v>142.31</v>
      </c>
      <c r="L485" s="58"/>
    </row>
    <row r="486" spans="1:26" ht="14.25" x14ac:dyDescent="0.2">
      <c r="A486" s="73"/>
      <c r="B486" s="73"/>
      <c r="C486" s="73" t="s">
        <v>954</v>
      </c>
      <c r="D486" s="55"/>
      <c r="E486" s="36"/>
      <c r="F486" s="56">
        <f>Source!AN147</f>
        <v>6.94</v>
      </c>
      <c r="G486" s="57" t="str">
        <f>Source!DF147</f>
        <v/>
      </c>
      <c r="H486" s="59">
        <f>ROUND(Source!AE147*Source!I147, 2)</f>
        <v>7.61</v>
      </c>
      <c r="I486" s="57"/>
      <c r="J486" s="57">
        <f>IF(Source!BS147&lt;&gt; 0, Source!BS147, 1)</f>
        <v>42.84</v>
      </c>
      <c r="K486" s="59">
        <f>Source!R147</f>
        <v>326</v>
      </c>
      <c r="L486" s="58"/>
      <c r="R486">
        <f>H486</f>
        <v>7.61</v>
      </c>
    </row>
    <row r="487" spans="1:26" ht="14.25" x14ac:dyDescent="0.2">
      <c r="A487" s="73"/>
      <c r="B487" s="73"/>
      <c r="C487" s="73" t="s">
        <v>955</v>
      </c>
      <c r="D487" s="55" t="s">
        <v>956</v>
      </c>
      <c r="E487" s="36">
        <f>Source!BZ147</f>
        <v>73</v>
      </c>
      <c r="F487" s="75"/>
      <c r="G487" s="57"/>
      <c r="H487" s="56">
        <f>SUM(S482:S489)</f>
        <v>22.72</v>
      </c>
      <c r="I487" s="60"/>
      <c r="J487" s="53">
        <f>Source!AT147</f>
        <v>73</v>
      </c>
      <c r="K487" s="56">
        <f>SUM(T482:T489)</f>
        <v>973.52</v>
      </c>
      <c r="L487" s="58"/>
    </row>
    <row r="488" spans="1:26" ht="14.25" x14ac:dyDescent="0.2">
      <c r="A488" s="73"/>
      <c r="B488" s="73"/>
      <c r="C488" s="73" t="s">
        <v>957</v>
      </c>
      <c r="D488" s="55" t="s">
        <v>956</v>
      </c>
      <c r="E488" s="36">
        <f>Source!CA147</f>
        <v>34</v>
      </c>
      <c r="F488" s="75"/>
      <c r="G488" s="57"/>
      <c r="H488" s="56">
        <f>SUM(U482:U489)</f>
        <v>10.58</v>
      </c>
      <c r="I488" s="60"/>
      <c r="J488" s="53">
        <f>Source!AU147</f>
        <v>34</v>
      </c>
      <c r="K488" s="56">
        <f>SUM(V482:V489)</f>
        <v>453.42</v>
      </c>
      <c r="L488" s="58"/>
    </row>
    <row r="489" spans="1:26" ht="14.25" x14ac:dyDescent="0.2">
      <c r="A489" s="74"/>
      <c r="B489" s="74"/>
      <c r="C489" s="74" t="s">
        <v>958</v>
      </c>
      <c r="D489" s="61" t="s">
        <v>959</v>
      </c>
      <c r="E489" s="62">
        <f>Source!AQ147</f>
        <v>2.75</v>
      </c>
      <c r="F489" s="63"/>
      <c r="G489" s="64" t="str">
        <f>Source!DI147</f>
        <v/>
      </c>
      <c r="H489" s="63"/>
      <c r="I489" s="64"/>
      <c r="J489" s="64"/>
      <c r="K489" s="63"/>
      <c r="L489" s="65">
        <f>Source!U147</f>
        <v>3.0153750000000001</v>
      </c>
    </row>
    <row r="490" spans="1:26" ht="15" x14ac:dyDescent="0.25">
      <c r="G490" s="66">
        <f>H484+H485+H487+H488</f>
        <v>66.2</v>
      </c>
      <c r="H490" s="66"/>
      <c r="J490" s="66">
        <f>K484+K485+K487+K488</f>
        <v>2576.84</v>
      </c>
      <c r="K490" s="66"/>
      <c r="L490" s="67">
        <f>Source!U147</f>
        <v>3.0153750000000001</v>
      </c>
      <c r="O490" s="42">
        <f>G490</f>
        <v>66.2</v>
      </c>
      <c r="P490" s="42">
        <f>J490</f>
        <v>2576.84</v>
      </c>
      <c r="Q490" s="42">
        <f>L490</f>
        <v>3.0153750000000001</v>
      </c>
      <c r="W490">
        <f>IF(Source!BI147&lt;=1,H484+H485+H487+H488, 0)</f>
        <v>66.2</v>
      </c>
      <c r="X490">
        <f>IF(Source!BI147=2,H484+H485+H487+H488, 0)</f>
        <v>0</v>
      </c>
      <c r="Y490">
        <f>IF(Source!BI147=3,H484+H485+H487+H488, 0)</f>
        <v>0</v>
      </c>
      <c r="Z490">
        <f>IF(Source!BI147=4,H484+H485+H487+H488, 0)</f>
        <v>0</v>
      </c>
    </row>
    <row r="491" spans="1:26" ht="42.75" x14ac:dyDescent="0.2">
      <c r="A491" s="74">
        <v>68</v>
      </c>
      <c r="B491" s="74" t="s">
        <v>89</v>
      </c>
      <c r="C491" s="74" t="s">
        <v>1023</v>
      </c>
      <c r="D491" s="61" t="str">
        <f>Source!H148</f>
        <v>кг</v>
      </c>
      <c r="E491" s="62">
        <f>Source!I148</f>
        <v>1935</v>
      </c>
      <c r="F491" s="63">
        <f>Source!AL148</f>
        <v>9.08</v>
      </c>
      <c r="G491" s="64" t="str">
        <f>Source!DD148</f>
        <v/>
      </c>
      <c r="H491" s="63">
        <f>ROUND(Source!AC148*Source!I148, 2)</f>
        <v>17569.8</v>
      </c>
      <c r="I491" s="64" t="str">
        <f>Source!BO148</f>
        <v/>
      </c>
      <c r="J491" s="64">
        <f>IF(Source!BC148&lt;&gt; 0, Source!BC148, 1)</f>
        <v>8.98</v>
      </c>
      <c r="K491" s="63">
        <f>Source!P148</f>
        <v>157776.79999999999</v>
      </c>
      <c r="L491" s="68"/>
      <c r="S491">
        <f>ROUND((Source!FX148/100)*((ROUND(Source!AF148*Source!I148, 2)+ROUND(Source!AE148*Source!I148, 2))), 2)</f>
        <v>0</v>
      </c>
      <c r="T491">
        <f>Source!X148</f>
        <v>0</v>
      </c>
      <c r="U491">
        <f>ROUND((Source!FY148/100)*((ROUND(Source!AF148*Source!I148, 2)+ROUND(Source!AE148*Source!I148, 2))), 2)</f>
        <v>0</v>
      </c>
      <c r="V491">
        <f>Source!Y148</f>
        <v>0</v>
      </c>
    </row>
    <row r="492" spans="1:26" ht="15" x14ac:dyDescent="0.25">
      <c r="G492" s="66">
        <f>H491</f>
        <v>17569.8</v>
      </c>
      <c r="H492" s="66"/>
      <c r="J492" s="66">
        <f>K491</f>
        <v>157776.79999999999</v>
      </c>
      <c r="K492" s="66"/>
      <c r="L492" s="67">
        <f>Source!U148</f>
        <v>0</v>
      </c>
      <c r="O492" s="42">
        <f>G492</f>
        <v>17569.8</v>
      </c>
      <c r="P492" s="42">
        <f>J492</f>
        <v>157776.79999999999</v>
      </c>
      <c r="Q492" s="42">
        <f>L492</f>
        <v>0</v>
      </c>
      <c r="W492">
        <f>IF(Source!BI148&lt;=1,H491, 0)</f>
        <v>17569.8</v>
      </c>
      <c r="X492">
        <f>IF(Source!BI148=2,H491, 0)</f>
        <v>0</v>
      </c>
      <c r="Y492">
        <f>IF(Source!BI148=3,H491, 0)</f>
        <v>0</v>
      </c>
      <c r="Z492">
        <f>IF(Source!BI148=4,H491, 0)</f>
        <v>0</v>
      </c>
    </row>
    <row r="493" spans="1:26" ht="71.25" x14ac:dyDescent="0.2">
      <c r="A493" s="73">
        <v>69</v>
      </c>
      <c r="B493" s="73" t="s">
        <v>1024</v>
      </c>
      <c r="C493" s="73" t="str">
        <f>Source!G149</f>
        <v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v>
      </c>
      <c r="D493" s="55" t="str">
        <f>Source!H149</f>
        <v>100 м2</v>
      </c>
      <c r="E493" s="36">
        <f>Source!I149</f>
        <v>0.43</v>
      </c>
      <c r="F493" s="56">
        <f>Source!AL149+Source!AM149+Source!AO149</f>
        <v>9047.81</v>
      </c>
      <c r="G493" s="57"/>
      <c r="H493" s="56"/>
      <c r="I493" s="57" t="str">
        <f>Source!BO149</f>
        <v/>
      </c>
      <c r="J493" s="57"/>
      <c r="K493" s="56"/>
      <c r="L493" s="58"/>
      <c r="S493">
        <f>ROUND((Source!FX149/100)*((ROUND(Source!AF149*Source!I149, 2)+ROUND(Source!AE149*Source!I149, 2))), 2)</f>
        <v>550.86</v>
      </c>
      <c r="T493">
        <f>Source!X149</f>
        <v>18542.2</v>
      </c>
      <c r="U493">
        <f>ROUND((Source!FY149/100)*((ROUND(Source!AF149*Source!I149, 2)+ROUND(Source!AE149*Source!I149, 2))), 2)</f>
        <v>301.94</v>
      </c>
      <c r="V493">
        <f>Source!Y149</f>
        <v>10163.26</v>
      </c>
    </row>
    <row r="494" spans="1:26" x14ac:dyDescent="0.2">
      <c r="C494" s="41" t="str">
        <f>"Объем: "&amp;Source!I149&amp;"=43/"&amp;"100"</f>
        <v>Объем: 0.43=43/100</v>
      </c>
    </row>
    <row r="495" spans="1:26" ht="14.25" x14ac:dyDescent="0.2">
      <c r="A495" s="73"/>
      <c r="B495" s="73"/>
      <c r="C495" s="73" t="s">
        <v>953</v>
      </c>
      <c r="D495" s="55"/>
      <c r="E495" s="36"/>
      <c r="F495" s="56">
        <f>Source!AO149</f>
        <v>1046.8800000000001</v>
      </c>
      <c r="G495" s="57" t="str">
        <f>Source!DG149</f>
        <v>)*1,15</v>
      </c>
      <c r="H495" s="56">
        <f>ROUND(Source!AF149*Source!I149, 2)</f>
        <v>517.67999999999995</v>
      </c>
      <c r="I495" s="57"/>
      <c r="J495" s="57">
        <f>IF(Source!BA149&lt;&gt; 0, Source!BA149, 1)</f>
        <v>33.659999999999997</v>
      </c>
      <c r="K495" s="56">
        <f>Source!S149</f>
        <v>17425.150000000001</v>
      </c>
      <c r="L495" s="58"/>
      <c r="R495">
        <f>H495</f>
        <v>517.67999999999995</v>
      </c>
    </row>
    <row r="496" spans="1:26" ht="14.25" x14ac:dyDescent="0.2">
      <c r="A496" s="73"/>
      <c r="B496" s="73"/>
      <c r="C496" s="73" t="s">
        <v>324</v>
      </c>
      <c r="D496" s="55"/>
      <c r="E496" s="36"/>
      <c r="F496" s="56">
        <f>Source!AM149</f>
        <v>142.03</v>
      </c>
      <c r="G496" s="57" t="str">
        <f>Source!DE149</f>
        <v>)*1,25</v>
      </c>
      <c r="H496" s="56">
        <f>ROUND(((((Source!ET149*1.25))-((Source!EU149*1.25)))+Source!AE149)*Source!I149, 2)</f>
        <v>76.34</v>
      </c>
      <c r="I496" s="57"/>
      <c r="J496" s="57">
        <f>IF(Source!BB149&lt;&gt; 0, Source!BB149, 1)</f>
        <v>12.55</v>
      </c>
      <c r="K496" s="56">
        <f>Source!Q149</f>
        <v>958.04</v>
      </c>
      <c r="L496" s="58"/>
    </row>
    <row r="497" spans="1:26" ht="14.25" x14ac:dyDescent="0.2">
      <c r="A497" s="73"/>
      <c r="B497" s="73"/>
      <c r="C497" s="73" t="s">
        <v>954</v>
      </c>
      <c r="D497" s="55"/>
      <c r="E497" s="36"/>
      <c r="F497" s="56">
        <f>Source!AN149</f>
        <v>53.61</v>
      </c>
      <c r="G497" s="57" t="str">
        <f>Source!DF149</f>
        <v>)*1,25</v>
      </c>
      <c r="H497" s="59">
        <f>ROUND(Source!AE149*Source!I149, 2)</f>
        <v>28.81</v>
      </c>
      <c r="I497" s="57"/>
      <c r="J497" s="57">
        <f>IF(Source!BS149&lt;&gt; 0, Source!BS149, 1)</f>
        <v>33.659999999999997</v>
      </c>
      <c r="K497" s="59">
        <f>Source!R149</f>
        <v>969.89</v>
      </c>
      <c r="L497" s="58"/>
      <c r="R497">
        <f>H497</f>
        <v>28.81</v>
      </c>
    </row>
    <row r="498" spans="1:26" ht="14.25" x14ac:dyDescent="0.2">
      <c r="A498" s="73"/>
      <c r="B498" s="73"/>
      <c r="C498" s="73" t="s">
        <v>968</v>
      </c>
      <c r="D498" s="55"/>
      <c r="E498" s="36"/>
      <c r="F498" s="56">
        <f>Source!AL149</f>
        <v>7858.9</v>
      </c>
      <c r="G498" s="57" t="str">
        <f>Source!DD149</f>
        <v/>
      </c>
      <c r="H498" s="56">
        <f>ROUND(Source!AC149*Source!I149, 2)</f>
        <v>3379.33</v>
      </c>
      <c r="I498" s="57"/>
      <c r="J498" s="57">
        <f>IF(Source!BC149&lt;&gt; 0, Source!BC149, 1)</f>
        <v>8.98</v>
      </c>
      <c r="K498" s="56">
        <f>Source!P149</f>
        <v>30346.36</v>
      </c>
      <c r="L498" s="58"/>
    </row>
    <row r="499" spans="1:26" ht="14.25" x14ac:dyDescent="0.2">
      <c r="A499" s="73"/>
      <c r="B499" s="73"/>
      <c r="C499" s="73" t="s">
        <v>955</v>
      </c>
      <c r="D499" s="55" t="s">
        <v>956</v>
      </c>
      <c r="E499" s="36">
        <f>Source!BZ149</f>
        <v>112</v>
      </c>
      <c r="F499" s="46" t="str">
        <f>CONCATENATE(" )", Source!DL149, Source!FT149, "=", Source!FX149)</f>
        <v xml:space="preserve"> ))*0,9=100.8</v>
      </c>
      <c r="G499" s="15"/>
      <c r="H499" s="56">
        <f>SUM(S493:S504)</f>
        <v>550.86</v>
      </c>
      <c r="I499" s="60"/>
      <c r="J499" s="53">
        <f>Source!AT149</f>
        <v>100.8</v>
      </c>
      <c r="K499" s="56">
        <f>SUM(T493:T504)</f>
        <v>18542.2</v>
      </c>
      <c r="L499" s="58"/>
    </row>
    <row r="500" spans="1:26" ht="14.25" x14ac:dyDescent="0.2">
      <c r="A500" s="73"/>
      <c r="B500" s="73"/>
      <c r="C500" s="73" t="s">
        <v>957</v>
      </c>
      <c r="D500" s="55" t="s">
        <v>956</v>
      </c>
      <c r="E500" s="36">
        <f>Source!CA149</f>
        <v>65</v>
      </c>
      <c r="F500" s="46" t="str">
        <f>CONCATENATE(" )", Source!DM149, Source!FU149, "=", Source!FY149)</f>
        <v xml:space="preserve"> ))*0,85=55.25</v>
      </c>
      <c r="G500" s="15"/>
      <c r="H500" s="56">
        <f>SUM(U493:U504)</f>
        <v>301.94</v>
      </c>
      <c r="I500" s="60"/>
      <c r="J500" s="53">
        <f>Source!AU149</f>
        <v>55.25</v>
      </c>
      <c r="K500" s="56">
        <f>SUM(V493:V504)</f>
        <v>10163.26</v>
      </c>
      <c r="L500" s="58"/>
    </row>
    <row r="501" spans="1:26" ht="14.25" x14ac:dyDescent="0.2">
      <c r="A501" s="73"/>
      <c r="B501" s="73"/>
      <c r="C501" s="73" t="s">
        <v>958</v>
      </c>
      <c r="D501" s="55" t="s">
        <v>959</v>
      </c>
      <c r="E501" s="36">
        <f>Source!AQ149</f>
        <v>119.78</v>
      </c>
      <c r="F501" s="56"/>
      <c r="G501" s="57" t="str">
        <f>Source!DI149</f>
        <v>)*1,15</v>
      </c>
      <c r="H501" s="56"/>
      <c r="I501" s="57"/>
      <c r="J501" s="57"/>
      <c r="K501" s="56"/>
      <c r="L501" s="69">
        <f>Source!U149</f>
        <v>59.23120999999999</v>
      </c>
    </row>
    <row r="502" spans="1:26" ht="42.75" x14ac:dyDescent="0.2">
      <c r="A502" s="73">
        <v>69.099999999999994</v>
      </c>
      <c r="B502" s="73" t="s">
        <v>1025</v>
      </c>
      <c r="C502" s="73" t="str">
        <f>Source!G150</f>
        <v>Смеси сухие водостойкие для затирки межплиточных швов шириной 1-6 мм (различная цветовая гамма)</v>
      </c>
      <c r="D502" s="55" t="str">
        <f>Source!H150</f>
        <v>т</v>
      </c>
      <c r="E502" s="36">
        <f>Source!I150</f>
        <v>-2.1499999999999998E-2</v>
      </c>
      <c r="F502" s="56">
        <f>Source!AL150+Source!AM150+Source!AO150</f>
        <v>6513</v>
      </c>
      <c r="G502" s="70" t="s">
        <v>3</v>
      </c>
      <c r="H502" s="56">
        <f>ROUND(Source!AC150*Source!I150, 2)+ROUND((((Source!ET150)-(Source!EU150))+Source!AE150)*Source!I150, 2)+ROUND(Source!AF150*Source!I150, 2)</f>
        <v>-140.03</v>
      </c>
      <c r="I502" s="57"/>
      <c r="J502" s="57">
        <f>IF(Source!BC150&lt;&gt; 0, Source!BC150, 1)</f>
        <v>8.98</v>
      </c>
      <c r="K502" s="56">
        <f>Source!O150</f>
        <v>-1257.46</v>
      </c>
      <c r="L502" s="58"/>
      <c r="S502">
        <f>ROUND((Source!FX150/100)*((ROUND(Source!AF150*Source!I150, 2)+ROUND(Source!AE150*Source!I150, 2))), 2)</f>
        <v>0</v>
      </c>
      <c r="T502">
        <f>Source!X150</f>
        <v>0</v>
      </c>
      <c r="U502">
        <f>ROUND((Source!FY150/100)*((ROUND(Source!AF150*Source!I150, 2)+ROUND(Source!AE150*Source!I150, 2))), 2)</f>
        <v>0</v>
      </c>
      <c r="V502">
        <f>Source!Y150</f>
        <v>0</v>
      </c>
      <c r="W502">
        <f>IF(Source!BI150&lt;=1,H502, 0)</f>
        <v>-140.03</v>
      </c>
      <c r="X502">
        <f>IF(Source!BI150=2,H502, 0)</f>
        <v>0</v>
      </c>
      <c r="Y502">
        <f>IF(Source!BI150=3,H502, 0)</f>
        <v>0</v>
      </c>
      <c r="Z502">
        <f>IF(Source!BI150=4,H502, 0)</f>
        <v>0</v>
      </c>
    </row>
    <row r="503" spans="1:26" ht="57" x14ac:dyDescent="0.2">
      <c r="A503" s="73">
        <v>69.2</v>
      </c>
      <c r="B503" s="73" t="s">
        <v>1026</v>
      </c>
      <c r="C503" s="73" t="str">
        <f>Source!G151</f>
        <v>Плитка керамическая неглазурованная для полов гладкая, одноцветная с красителем квадратная и прямоугольная</v>
      </c>
      <c r="D503" s="55" t="str">
        <f>Source!H151</f>
        <v>м2</v>
      </c>
      <c r="E503" s="36">
        <f>Source!I151</f>
        <v>-43.86</v>
      </c>
      <c r="F503" s="56">
        <f>Source!AL151+Source!AM151+Source!AO151</f>
        <v>67.8</v>
      </c>
      <c r="G503" s="70" t="s">
        <v>3</v>
      </c>
      <c r="H503" s="56">
        <f>ROUND(Source!AC151*Source!I151, 2)+ROUND((((Source!ET151)-(Source!EU151))+Source!AE151)*Source!I151, 2)+ROUND(Source!AF151*Source!I151, 2)</f>
        <v>-2973.71</v>
      </c>
      <c r="I503" s="57"/>
      <c r="J503" s="57">
        <f>IF(Source!BC151&lt;&gt; 0, Source!BC151, 1)</f>
        <v>8.98</v>
      </c>
      <c r="K503" s="56">
        <f>Source!O151</f>
        <v>-26703.9</v>
      </c>
      <c r="L503" s="58"/>
      <c r="S503">
        <f>ROUND((Source!FX151/100)*((ROUND(Source!AF151*Source!I151, 2)+ROUND(Source!AE151*Source!I151, 2))), 2)</f>
        <v>0</v>
      </c>
      <c r="T503">
        <f>Source!X151</f>
        <v>0</v>
      </c>
      <c r="U503">
        <f>ROUND((Source!FY151/100)*((ROUND(Source!AF151*Source!I151, 2)+ROUND(Source!AE151*Source!I151, 2))), 2)</f>
        <v>0</v>
      </c>
      <c r="V503">
        <f>Source!Y151</f>
        <v>0</v>
      </c>
      <c r="W503">
        <f>IF(Source!BI151&lt;=1,H503, 0)</f>
        <v>-2973.71</v>
      </c>
      <c r="X503">
        <f>IF(Source!BI151=2,H503, 0)</f>
        <v>0</v>
      </c>
      <c r="Y503">
        <f>IF(Source!BI151=3,H503, 0)</f>
        <v>0</v>
      </c>
      <c r="Z503">
        <f>IF(Source!BI151=4,H503, 0)</f>
        <v>0</v>
      </c>
    </row>
    <row r="504" spans="1:26" ht="42.75" x14ac:dyDescent="0.2">
      <c r="A504" s="74">
        <v>69.3</v>
      </c>
      <c r="B504" s="74" t="s">
        <v>1027</v>
      </c>
      <c r="C504" s="74" t="str">
        <f>Source!G152</f>
        <v>Клей плиточный</v>
      </c>
      <c r="D504" s="61" t="str">
        <f>Source!H152</f>
        <v>кг</v>
      </c>
      <c r="E504" s="62">
        <f>Source!I152</f>
        <v>-193.5</v>
      </c>
      <c r="F504" s="63">
        <f>Source!AL152+Source!AM152+Source!AO152</f>
        <v>1.37</v>
      </c>
      <c r="G504" s="71" t="s">
        <v>3</v>
      </c>
      <c r="H504" s="63">
        <f>ROUND(Source!AC152*Source!I152, 2)+ROUND((((Source!ET152)-(Source!EU152))+Source!AE152)*Source!I152, 2)+ROUND(Source!AF152*Source!I152, 2)</f>
        <v>-265.10000000000002</v>
      </c>
      <c r="I504" s="64"/>
      <c r="J504" s="64">
        <f>IF(Source!BC152&lt;&gt; 0, Source!BC152, 1)</f>
        <v>8.98</v>
      </c>
      <c r="K504" s="63">
        <f>Source!O152</f>
        <v>-2380.5500000000002</v>
      </c>
      <c r="L504" s="68"/>
      <c r="S504">
        <f>ROUND((Source!FX152/100)*((ROUND(Source!AF152*Source!I152, 2)+ROUND(Source!AE152*Source!I152, 2))), 2)</f>
        <v>0</v>
      </c>
      <c r="T504">
        <f>Source!X152</f>
        <v>0</v>
      </c>
      <c r="U504">
        <f>ROUND((Source!FY152/100)*((ROUND(Source!AF152*Source!I152, 2)+ROUND(Source!AE152*Source!I152, 2))), 2)</f>
        <v>0</v>
      </c>
      <c r="V504">
        <f>Source!Y152</f>
        <v>0</v>
      </c>
      <c r="W504">
        <f>IF(Source!BI152&lt;=1,H504, 0)</f>
        <v>-265.10000000000002</v>
      </c>
      <c r="X504">
        <f>IF(Source!BI152=2,H504, 0)</f>
        <v>0</v>
      </c>
      <c r="Y504">
        <f>IF(Source!BI152=3,H504, 0)</f>
        <v>0</v>
      </c>
      <c r="Z504">
        <f>IF(Source!BI152=4,H504, 0)</f>
        <v>0</v>
      </c>
    </row>
    <row r="505" spans="1:26" ht="15" x14ac:dyDescent="0.25">
      <c r="G505" s="66">
        <f>H495+H496+H498+H499+H500+SUM(H502:H504)</f>
        <v>1447.3099999999995</v>
      </c>
      <c r="H505" s="66"/>
      <c r="J505" s="66">
        <f>K495+K496+K498+K499+K500+SUM(K502:K504)</f>
        <v>47093.099999999991</v>
      </c>
      <c r="K505" s="66"/>
      <c r="L505" s="67">
        <f>Source!U149</f>
        <v>59.23120999999999</v>
      </c>
      <c r="O505" s="42">
        <f>G505</f>
        <v>1447.3099999999995</v>
      </c>
      <c r="P505" s="42">
        <f>J505</f>
        <v>47093.099999999991</v>
      </c>
      <c r="Q505" s="42">
        <f>L505</f>
        <v>59.23120999999999</v>
      </c>
      <c r="W505">
        <f>IF(Source!BI149&lt;=1,H495+H496+H498+H499+H500, 0)</f>
        <v>4826.1499999999996</v>
      </c>
      <c r="X505">
        <f>IF(Source!BI149=2,H495+H496+H498+H499+H500, 0)</f>
        <v>0</v>
      </c>
      <c r="Y505">
        <f>IF(Source!BI149=3,H495+H496+H498+H499+H500, 0)</f>
        <v>0</v>
      </c>
      <c r="Z505">
        <f>IF(Source!BI149=4,H495+H496+H498+H499+H500, 0)</f>
        <v>0</v>
      </c>
    </row>
    <row r="506" spans="1:26" ht="68.25" x14ac:dyDescent="0.2">
      <c r="A506" s="73">
        <v>70</v>
      </c>
      <c r="B506" s="73" t="s">
        <v>89</v>
      </c>
      <c r="C506" s="73" t="s">
        <v>1028</v>
      </c>
      <c r="D506" s="55" t="str">
        <f>Source!H153</f>
        <v>м2</v>
      </c>
      <c r="E506" s="36">
        <f>Source!I153</f>
        <v>43.9</v>
      </c>
      <c r="F506" s="56">
        <f>Source!AL153</f>
        <v>114.1</v>
      </c>
      <c r="G506" s="57" t="str">
        <f>Source!DD153</f>
        <v/>
      </c>
      <c r="H506" s="56">
        <f>ROUND(Source!AC153*Source!I153, 2)</f>
        <v>5008.99</v>
      </c>
      <c r="I506" s="57" t="str">
        <f>Source!BO153</f>
        <v/>
      </c>
      <c r="J506" s="57">
        <f>IF(Source!BC153&lt;&gt; 0, Source!BC153, 1)</f>
        <v>8.98</v>
      </c>
      <c r="K506" s="56">
        <f>Source!P153</f>
        <v>44980.73</v>
      </c>
      <c r="L506" s="58"/>
      <c r="S506">
        <f>ROUND((Source!FX153/100)*((ROUND(Source!AF153*Source!I153, 2)+ROUND(Source!AE153*Source!I153, 2))), 2)</f>
        <v>0</v>
      </c>
      <c r="T506">
        <f>Source!X153</f>
        <v>0</v>
      </c>
      <c r="U506">
        <f>ROUND((Source!FY153/100)*((ROUND(Source!AF153*Source!I153, 2)+ROUND(Source!AE153*Source!I153, 2))), 2)</f>
        <v>0</v>
      </c>
      <c r="V506">
        <f>Source!Y153</f>
        <v>0</v>
      </c>
    </row>
    <row r="507" spans="1:26" x14ac:dyDescent="0.2">
      <c r="A507" s="44"/>
      <c r="B507" s="44"/>
      <c r="C507" s="45" t="str">
        <f>"Объем: "&amp;Source!I153&amp;"="&amp;Source!I149&amp;"*"&amp;"102"</f>
        <v>Объем: 43.9=0.43*102</v>
      </c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26" ht="15" x14ac:dyDescent="0.25">
      <c r="G508" s="66">
        <f>H506</f>
        <v>5008.99</v>
      </c>
      <c r="H508" s="66"/>
      <c r="J508" s="66">
        <f>K506</f>
        <v>44980.73</v>
      </c>
      <c r="K508" s="66"/>
      <c r="L508" s="67">
        <f>Source!U153</f>
        <v>0</v>
      </c>
      <c r="O508" s="42">
        <f>G508</f>
        <v>5008.99</v>
      </c>
      <c r="P508" s="42">
        <f>J508</f>
        <v>44980.73</v>
      </c>
      <c r="Q508" s="42">
        <f>L508</f>
        <v>0</v>
      </c>
      <c r="W508">
        <f>IF(Source!BI153&lt;=1,H506, 0)</f>
        <v>5008.99</v>
      </c>
      <c r="X508">
        <f>IF(Source!BI153=2,H506, 0)</f>
        <v>0</v>
      </c>
      <c r="Y508">
        <f>IF(Source!BI153=3,H506, 0)</f>
        <v>0</v>
      </c>
      <c r="Z508">
        <f>IF(Source!BI153=4,H506, 0)</f>
        <v>0</v>
      </c>
    </row>
    <row r="509" spans="1:26" ht="68.25" x14ac:dyDescent="0.2">
      <c r="A509" s="74">
        <v>71</v>
      </c>
      <c r="B509" s="74" t="s">
        <v>89</v>
      </c>
      <c r="C509" s="74" t="s">
        <v>1029</v>
      </c>
      <c r="D509" s="61" t="str">
        <f>Source!H154</f>
        <v>кг</v>
      </c>
      <c r="E509" s="62">
        <f>Source!I154</f>
        <v>21.5</v>
      </c>
      <c r="F509" s="63">
        <f>Source!AL154</f>
        <v>7.51</v>
      </c>
      <c r="G509" s="64" t="str">
        <f>Source!DD154</f>
        <v/>
      </c>
      <c r="H509" s="63">
        <f>ROUND(Source!AC154*Source!I154, 2)</f>
        <v>161.47</v>
      </c>
      <c r="I509" s="64" t="str">
        <f>Source!BO154</f>
        <v/>
      </c>
      <c r="J509" s="64">
        <f>IF(Source!BC154&lt;&gt; 0, Source!BC154, 1)</f>
        <v>8.98</v>
      </c>
      <c r="K509" s="63">
        <f>Source!P154</f>
        <v>1449.96</v>
      </c>
      <c r="L509" s="68"/>
      <c r="S509">
        <f>ROUND((Source!FX154/100)*((ROUND(Source!AF154*Source!I154, 2)+ROUND(Source!AE154*Source!I154, 2))), 2)</f>
        <v>0</v>
      </c>
      <c r="T509">
        <f>Source!X154</f>
        <v>0</v>
      </c>
      <c r="U509">
        <f>ROUND((Source!FY154/100)*((ROUND(Source!AF154*Source!I154, 2)+ROUND(Source!AE154*Source!I154, 2))), 2)</f>
        <v>0</v>
      </c>
      <c r="V509">
        <f>Source!Y154</f>
        <v>0</v>
      </c>
    </row>
    <row r="510" spans="1:26" ht="15" x14ac:dyDescent="0.25">
      <c r="G510" s="66">
        <f>H509</f>
        <v>161.47</v>
      </c>
      <c r="H510" s="66"/>
      <c r="J510" s="66">
        <f>K509</f>
        <v>1449.96</v>
      </c>
      <c r="K510" s="66"/>
      <c r="L510" s="67">
        <f>Source!U154</f>
        <v>0</v>
      </c>
      <c r="O510" s="42">
        <f>G510</f>
        <v>161.47</v>
      </c>
      <c r="P510" s="42">
        <f>J510</f>
        <v>1449.96</v>
      </c>
      <c r="Q510" s="42">
        <f>L510</f>
        <v>0</v>
      </c>
      <c r="W510">
        <f>IF(Source!BI154&lt;=1,H509, 0)</f>
        <v>161.47</v>
      </c>
      <c r="X510">
        <f>IF(Source!BI154=2,H509, 0)</f>
        <v>0</v>
      </c>
      <c r="Y510">
        <f>IF(Source!BI154=3,H509, 0)</f>
        <v>0</v>
      </c>
      <c r="Z510">
        <f>IF(Source!BI154=4,H509, 0)</f>
        <v>0</v>
      </c>
    </row>
    <row r="511" spans="1:26" ht="42.75" x14ac:dyDescent="0.2">
      <c r="A511" s="74">
        <v>72</v>
      </c>
      <c r="B511" s="74" t="s">
        <v>89</v>
      </c>
      <c r="C511" s="74" t="s">
        <v>1030</v>
      </c>
      <c r="D511" s="61" t="str">
        <f>Source!H155</f>
        <v>кг</v>
      </c>
      <c r="E511" s="62">
        <f>Source!I155</f>
        <v>193.5</v>
      </c>
      <c r="F511" s="63">
        <f>Source!AL155</f>
        <v>1.1600000000000001</v>
      </c>
      <c r="G511" s="64" t="str">
        <f>Source!DD155</f>
        <v/>
      </c>
      <c r="H511" s="63">
        <f>ROUND(Source!AC155*Source!I155, 2)</f>
        <v>224.46</v>
      </c>
      <c r="I511" s="64" t="str">
        <f>Source!BO155</f>
        <v/>
      </c>
      <c r="J511" s="64">
        <f>IF(Source!BC155&lt;&gt; 0, Source!BC155, 1)</f>
        <v>8.98</v>
      </c>
      <c r="K511" s="63">
        <f>Source!P155</f>
        <v>2015.65</v>
      </c>
      <c r="L511" s="68"/>
      <c r="S511">
        <f>ROUND((Source!FX155/100)*((ROUND(Source!AF155*Source!I155, 2)+ROUND(Source!AE155*Source!I155, 2))), 2)</f>
        <v>0</v>
      </c>
      <c r="T511">
        <f>Source!X155</f>
        <v>0</v>
      </c>
      <c r="U511">
        <f>ROUND((Source!FY155/100)*((ROUND(Source!AF155*Source!I155, 2)+ROUND(Source!AE155*Source!I155, 2))), 2)</f>
        <v>0</v>
      </c>
      <c r="V511">
        <f>Source!Y155</f>
        <v>0</v>
      </c>
    </row>
    <row r="512" spans="1:26" ht="15" x14ac:dyDescent="0.25">
      <c r="G512" s="66">
        <f>H511</f>
        <v>224.46</v>
      </c>
      <c r="H512" s="66"/>
      <c r="J512" s="66">
        <f>K511</f>
        <v>2015.65</v>
      </c>
      <c r="K512" s="66"/>
      <c r="L512" s="67">
        <f>Source!U155</f>
        <v>0</v>
      </c>
      <c r="O512" s="42">
        <f>G512</f>
        <v>224.46</v>
      </c>
      <c r="P512" s="42">
        <f>J512</f>
        <v>2015.65</v>
      </c>
      <c r="Q512" s="42">
        <f>L512</f>
        <v>0</v>
      </c>
      <c r="W512">
        <f>IF(Source!BI155&lt;=1,H511, 0)</f>
        <v>224.46</v>
      </c>
      <c r="X512">
        <f>IF(Source!BI155=2,H511, 0)</f>
        <v>0</v>
      </c>
      <c r="Y512">
        <f>IF(Source!BI155=3,H511, 0)</f>
        <v>0</v>
      </c>
      <c r="Z512">
        <f>IF(Source!BI155=4,H511, 0)</f>
        <v>0</v>
      </c>
    </row>
    <row r="513" spans="1:26" ht="57" x14ac:dyDescent="0.2">
      <c r="A513" s="73">
        <v>73</v>
      </c>
      <c r="B513" s="73" t="s">
        <v>1031</v>
      </c>
      <c r="C513" s="73" t="str">
        <f>Source!G156</f>
        <v>Облицовка стен на клее из сухих смесей с карнизными, плинтусными и угловыми плитками: в общественных зданиях по кирпичу и бетону</v>
      </c>
      <c r="D513" s="55" t="str">
        <f>Source!H156</f>
        <v>100 м2</v>
      </c>
      <c r="E513" s="36">
        <f>Source!I156</f>
        <v>0.61</v>
      </c>
      <c r="F513" s="56">
        <f>Source!AL156+Source!AM156+Source!AO156</f>
        <v>1684.8500000000001</v>
      </c>
      <c r="G513" s="57"/>
      <c r="H513" s="56"/>
      <c r="I513" s="57" t="str">
        <f>Source!BO156</f>
        <v/>
      </c>
      <c r="J513" s="57"/>
      <c r="K513" s="56"/>
      <c r="L513" s="58"/>
      <c r="S513">
        <f>ROUND((Source!FX156/100)*((ROUND(Source!AF156*Source!I156, 2)+ROUND(Source!AE156*Source!I156, 2))), 2)</f>
        <v>1053.71</v>
      </c>
      <c r="T513">
        <f>Source!X156</f>
        <v>35467.769999999997</v>
      </c>
      <c r="U513">
        <f>ROUND((Source!FY156/100)*((ROUND(Source!AF156*Source!I156, 2)+ROUND(Source!AE156*Source!I156, 2))), 2)</f>
        <v>487.63</v>
      </c>
      <c r="V513">
        <f>Source!Y156</f>
        <v>16413.689999999999</v>
      </c>
    </row>
    <row r="514" spans="1:26" x14ac:dyDescent="0.2">
      <c r="C514" s="41" t="str">
        <f>"Объем: "&amp;Source!I156&amp;"=61/"&amp;"100"</f>
        <v>Объем: 0.61=61/100</v>
      </c>
    </row>
    <row r="515" spans="1:26" ht="14.25" x14ac:dyDescent="0.2">
      <c r="A515" s="73"/>
      <c r="B515" s="73"/>
      <c r="C515" s="73" t="s">
        <v>953</v>
      </c>
      <c r="D515" s="55"/>
      <c r="E515" s="36"/>
      <c r="F515" s="56">
        <f>Source!AO156</f>
        <v>1649.92</v>
      </c>
      <c r="G515" s="57" t="str">
        <f>Source!DG156</f>
        <v>)*1,15</v>
      </c>
      <c r="H515" s="56">
        <f>ROUND(Source!AF156*Source!I156, 2)</f>
        <v>1157.42</v>
      </c>
      <c r="I515" s="57"/>
      <c r="J515" s="57">
        <f>IF(Source!BA156&lt;&gt; 0, Source!BA156, 1)</f>
        <v>33.659999999999997</v>
      </c>
      <c r="K515" s="56">
        <f>Source!S156</f>
        <v>38958.76</v>
      </c>
      <c r="L515" s="58"/>
      <c r="R515">
        <f>H515</f>
        <v>1157.42</v>
      </c>
    </row>
    <row r="516" spans="1:26" ht="14.25" x14ac:dyDescent="0.2">
      <c r="A516" s="73"/>
      <c r="B516" s="73"/>
      <c r="C516" s="73" t="s">
        <v>324</v>
      </c>
      <c r="D516" s="55"/>
      <c r="E516" s="36"/>
      <c r="F516" s="56">
        <f>Source!AM156</f>
        <v>31.75</v>
      </c>
      <c r="G516" s="57" t="str">
        <f>Source!DE156</f>
        <v>)*1,25</v>
      </c>
      <c r="H516" s="56">
        <f>ROUND(((((Source!ET156*1.25))-((Source!EU156*1.25)))+Source!AE156)*Source!I156, 2)</f>
        <v>24.21</v>
      </c>
      <c r="I516" s="57"/>
      <c r="J516" s="57">
        <f>IF(Source!BB156&lt;&gt; 0, Source!BB156, 1)</f>
        <v>12.55</v>
      </c>
      <c r="K516" s="56">
        <f>Source!Q156</f>
        <v>303.77999999999997</v>
      </c>
      <c r="L516" s="58"/>
    </row>
    <row r="517" spans="1:26" ht="14.25" x14ac:dyDescent="0.2">
      <c r="A517" s="73"/>
      <c r="B517" s="73"/>
      <c r="C517" s="73" t="s">
        <v>954</v>
      </c>
      <c r="D517" s="55"/>
      <c r="E517" s="36"/>
      <c r="F517" s="56">
        <f>Source!AN156</f>
        <v>17.53</v>
      </c>
      <c r="G517" s="57" t="str">
        <f>Source!DF156</f>
        <v>)*1,25</v>
      </c>
      <c r="H517" s="59">
        <f>ROUND(Source!AE156*Source!I156, 2)</f>
        <v>13.37</v>
      </c>
      <c r="I517" s="57"/>
      <c r="J517" s="57">
        <f>IF(Source!BS156&lt;&gt; 0, Source!BS156, 1)</f>
        <v>33.659999999999997</v>
      </c>
      <c r="K517" s="59">
        <f>Source!R156</f>
        <v>449.87</v>
      </c>
      <c r="L517" s="58"/>
      <c r="R517">
        <f>H517</f>
        <v>13.37</v>
      </c>
    </row>
    <row r="518" spans="1:26" ht="14.25" x14ac:dyDescent="0.2">
      <c r="A518" s="73"/>
      <c r="B518" s="73"/>
      <c r="C518" s="73" t="s">
        <v>968</v>
      </c>
      <c r="D518" s="55"/>
      <c r="E518" s="36"/>
      <c r="F518" s="56">
        <f>Source!AL156</f>
        <v>3.18</v>
      </c>
      <c r="G518" s="57" t="str">
        <f>Source!DD156</f>
        <v/>
      </c>
      <c r="H518" s="56">
        <f>ROUND(Source!AC156*Source!I156, 2)</f>
        <v>1.94</v>
      </c>
      <c r="I518" s="57"/>
      <c r="J518" s="57">
        <f>IF(Source!BC156&lt;&gt; 0, Source!BC156, 1)</f>
        <v>8.98</v>
      </c>
      <c r="K518" s="56">
        <f>Source!P156</f>
        <v>17.420000000000002</v>
      </c>
      <c r="L518" s="58"/>
    </row>
    <row r="519" spans="1:26" ht="14.25" x14ac:dyDescent="0.2">
      <c r="A519" s="73"/>
      <c r="B519" s="73"/>
      <c r="C519" s="73" t="s">
        <v>955</v>
      </c>
      <c r="D519" s="55" t="s">
        <v>956</v>
      </c>
      <c r="E519" s="36">
        <f>Source!BZ156</f>
        <v>100</v>
      </c>
      <c r="F519" s="46" t="str">
        <f>CONCATENATE(" )", Source!DL156, Source!FT156, "=", Source!FX156)</f>
        <v xml:space="preserve"> ))*0,9=90</v>
      </c>
      <c r="G519" s="15"/>
      <c r="H519" s="56">
        <f>SUM(S513:S523)</f>
        <v>1053.71</v>
      </c>
      <c r="I519" s="60"/>
      <c r="J519" s="53">
        <f>Source!AT156</f>
        <v>90</v>
      </c>
      <c r="K519" s="56">
        <f>SUM(T513:T523)</f>
        <v>35467.769999999997</v>
      </c>
      <c r="L519" s="58"/>
    </row>
    <row r="520" spans="1:26" ht="14.25" x14ac:dyDescent="0.2">
      <c r="A520" s="73"/>
      <c r="B520" s="73"/>
      <c r="C520" s="73" t="s">
        <v>957</v>
      </c>
      <c r="D520" s="55" t="s">
        <v>956</v>
      </c>
      <c r="E520" s="36">
        <f>Source!CA156</f>
        <v>49</v>
      </c>
      <c r="F520" s="46" t="str">
        <f>CONCATENATE(" )", Source!DM156, Source!FU156, "=", Source!FY156)</f>
        <v xml:space="preserve"> ))*0,85=41.65</v>
      </c>
      <c r="G520" s="15"/>
      <c r="H520" s="56">
        <f>SUM(U513:U523)</f>
        <v>487.63</v>
      </c>
      <c r="I520" s="60"/>
      <c r="J520" s="53">
        <f>Source!AU156</f>
        <v>41.65</v>
      </c>
      <c r="K520" s="56">
        <f>SUM(V513:V523)</f>
        <v>16413.689999999999</v>
      </c>
      <c r="L520" s="58"/>
    </row>
    <row r="521" spans="1:26" ht="14.25" x14ac:dyDescent="0.2">
      <c r="A521" s="73"/>
      <c r="B521" s="73"/>
      <c r="C521" s="73" t="s">
        <v>958</v>
      </c>
      <c r="D521" s="55" t="s">
        <v>959</v>
      </c>
      <c r="E521" s="36">
        <f>Source!AQ156</f>
        <v>179.73</v>
      </c>
      <c r="F521" s="56"/>
      <c r="G521" s="57" t="str">
        <f>Source!DI156</f>
        <v>)*1,15</v>
      </c>
      <c r="H521" s="56"/>
      <c r="I521" s="57"/>
      <c r="J521" s="57"/>
      <c r="K521" s="56"/>
      <c r="L521" s="69">
        <f>Source!U156</f>
        <v>126.08059499999999</v>
      </c>
    </row>
    <row r="522" spans="1:26" ht="14.25" x14ac:dyDescent="0.2">
      <c r="A522" s="73">
        <v>73.099999999999994</v>
      </c>
      <c r="B522" s="73" t="s">
        <v>442</v>
      </c>
      <c r="C522" s="73" t="str">
        <f>Source!G157</f>
        <v>Смесь сухая для заделки швов</v>
      </c>
      <c r="D522" s="55" t="str">
        <f>Source!H157</f>
        <v>т</v>
      </c>
      <c r="E522" s="36">
        <f>Source!I157</f>
        <v>3.0499999999999999E-2</v>
      </c>
      <c r="F522" s="56">
        <f>Source!AL157+Source!AM157+Source!AO157</f>
        <v>0</v>
      </c>
      <c r="G522" s="70" t="s">
        <v>3</v>
      </c>
      <c r="H522" s="56">
        <f>ROUND(Source!AC157*Source!I157, 2)+ROUND((((Source!ET157)-(Source!EU157))+Source!AE157)*Source!I157, 2)+ROUND(Source!AF157*Source!I157, 2)</f>
        <v>0</v>
      </c>
      <c r="I522" s="57"/>
      <c r="J522" s="57">
        <f>IF(Source!BC157&lt;&gt; 0, Source!BC157, 1)</f>
        <v>8.98</v>
      </c>
      <c r="K522" s="56">
        <f>Source!O157</f>
        <v>0</v>
      </c>
      <c r="L522" s="58"/>
      <c r="S522">
        <f>ROUND((Source!FX157/100)*((ROUND(Source!AF157*Source!I157, 2)+ROUND(Source!AE157*Source!I157, 2))), 2)</f>
        <v>0</v>
      </c>
      <c r="T522">
        <f>Source!X157</f>
        <v>0</v>
      </c>
      <c r="U522">
        <f>ROUND((Source!FY157/100)*((ROUND(Source!AF157*Source!I157, 2)+ROUND(Source!AE157*Source!I157, 2))), 2)</f>
        <v>0</v>
      </c>
      <c r="V522">
        <f>Source!Y157</f>
        <v>0</v>
      </c>
      <c r="W522">
        <f>IF(Source!BI157&lt;=1,H522, 0)</f>
        <v>0</v>
      </c>
      <c r="X522">
        <f>IF(Source!BI157=2,H522, 0)</f>
        <v>0</v>
      </c>
      <c r="Y522">
        <f>IF(Source!BI157=3,H522, 0)</f>
        <v>0</v>
      </c>
      <c r="Z522">
        <f>IF(Source!BI157=4,H522, 0)</f>
        <v>0</v>
      </c>
    </row>
    <row r="523" spans="1:26" ht="28.5" x14ac:dyDescent="0.2">
      <c r="A523" s="74">
        <v>73.2</v>
      </c>
      <c r="B523" s="74" t="s">
        <v>445</v>
      </c>
      <c r="C523" s="74" t="str">
        <f>Source!G158</f>
        <v>Клей для облицовочных работ (сухая смесь)</v>
      </c>
      <c r="D523" s="61" t="str">
        <f>Source!H158</f>
        <v>т</v>
      </c>
      <c r="E523" s="62">
        <f>Source!I158</f>
        <v>0.22875000000000001</v>
      </c>
      <c r="F523" s="63">
        <f>Source!AL158+Source!AM158+Source!AO158</f>
        <v>0</v>
      </c>
      <c r="G523" s="71" t="s">
        <v>3</v>
      </c>
      <c r="H523" s="63">
        <f>ROUND(Source!AC158*Source!I158, 2)+ROUND((((Source!ET158)-(Source!EU158))+Source!AE158)*Source!I158, 2)+ROUND(Source!AF158*Source!I158, 2)</f>
        <v>0</v>
      </c>
      <c r="I523" s="64"/>
      <c r="J523" s="64">
        <f>IF(Source!BC158&lt;&gt; 0, Source!BC158, 1)</f>
        <v>8.98</v>
      </c>
      <c r="K523" s="63">
        <f>Source!O158</f>
        <v>0</v>
      </c>
      <c r="L523" s="68"/>
      <c r="S523">
        <f>ROUND((Source!FX158/100)*((ROUND(Source!AF158*Source!I158, 2)+ROUND(Source!AE158*Source!I158, 2))), 2)</f>
        <v>0</v>
      </c>
      <c r="T523">
        <f>Source!X158</f>
        <v>0</v>
      </c>
      <c r="U523">
        <f>ROUND((Source!FY158/100)*((ROUND(Source!AF158*Source!I158, 2)+ROUND(Source!AE158*Source!I158, 2))), 2)</f>
        <v>0</v>
      </c>
      <c r="V523">
        <f>Source!Y158</f>
        <v>0</v>
      </c>
      <c r="W523">
        <f>IF(Source!BI158&lt;=1,H523, 0)</f>
        <v>0</v>
      </c>
      <c r="X523">
        <f>IF(Source!BI158=2,H523, 0)</f>
        <v>0</v>
      </c>
      <c r="Y523">
        <f>IF(Source!BI158=3,H523, 0)</f>
        <v>0</v>
      </c>
      <c r="Z523">
        <f>IF(Source!BI158=4,H523, 0)</f>
        <v>0</v>
      </c>
    </row>
    <row r="524" spans="1:26" ht="15" x14ac:dyDescent="0.25">
      <c r="G524" s="66">
        <f>H515+H516+H518+H519+H520+SUM(H522:H523)</f>
        <v>2724.9100000000003</v>
      </c>
      <c r="H524" s="66"/>
      <c r="J524" s="66">
        <f>K515+K516+K518+K519+K520+SUM(K522:K523)</f>
        <v>91161.42</v>
      </c>
      <c r="K524" s="66"/>
      <c r="L524" s="67">
        <f>Source!U156</f>
        <v>126.08059499999999</v>
      </c>
      <c r="O524" s="42">
        <f>G524</f>
        <v>2724.9100000000003</v>
      </c>
      <c r="P524" s="42">
        <f>J524</f>
        <v>91161.42</v>
      </c>
      <c r="Q524" s="42">
        <f>L524</f>
        <v>126.08059499999999</v>
      </c>
      <c r="W524">
        <f>IF(Source!BI156&lt;=1,H515+H516+H518+H519+H520, 0)</f>
        <v>2724.9100000000003</v>
      </c>
      <c r="X524">
        <f>IF(Source!BI156=2,H515+H516+H518+H519+H520, 0)</f>
        <v>0</v>
      </c>
      <c r="Y524">
        <f>IF(Source!BI156=3,H515+H516+H518+H519+H520, 0)</f>
        <v>0</v>
      </c>
      <c r="Z524">
        <f>IF(Source!BI156=4,H515+H516+H518+H519+H520, 0)</f>
        <v>0</v>
      </c>
    </row>
    <row r="525" spans="1:26" ht="54" x14ac:dyDescent="0.2">
      <c r="A525" s="73">
        <v>74</v>
      </c>
      <c r="B525" s="73" t="s">
        <v>89</v>
      </c>
      <c r="C525" s="73" t="s">
        <v>1032</v>
      </c>
      <c r="D525" s="55" t="str">
        <f>Source!H159</f>
        <v>м2</v>
      </c>
      <c r="E525" s="36">
        <f>Source!I159</f>
        <v>43.9</v>
      </c>
      <c r="F525" s="56">
        <f>Source!AL159</f>
        <v>65.39</v>
      </c>
      <c r="G525" s="57" t="str">
        <f>Source!DD159</f>
        <v/>
      </c>
      <c r="H525" s="56">
        <f>ROUND(Source!AC159*Source!I159, 2)</f>
        <v>2870.62</v>
      </c>
      <c r="I525" s="57" t="str">
        <f>Source!BO159</f>
        <v/>
      </c>
      <c r="J525" s="57">
        <f>IF(Source!BC159&lt;&gt; 0, Source!BC159, 1)</f>
        <v>8.98</v>
      </c>
      <c r="K525" s="56">
        <f>Source!P159</f>
        <v>25778.18</v>
      </c>
      <c r="L525" s="58"/>
      <c r="S525">
        <f>ROUND((Source!FX159/100)*((ROUND(Source!AF159*Source!I159, 2)+ROUND(Source!AE159*Source!I159, 2))), 2)</f>
        <v>0</v>
      </c>
      <c r="T525">
        <f>Source!X159</f>
        <v>0</v>
      </c>
      <c r="U525">
        <f>ROUND((Source!FY159/100)*((ROUND(Source!AF159*Source!I159, 2)+ROUND(Source!AE159*Source!I159, 2))), 2)</f>
        <v>0</v>
      </c>
      <c r="V525">
        <f>Source!Y159</f>
        <v>0</v>
      </c>
    </row>
    <row r="526" spans="1:26" x14ac:dyDescent="0.2">
      <c r="A526" s="44"/>
      <c r="B526" s="44"/>
      <c r="C526" s="45" t="str">
        <f>"Объем: "&amp;Source!I159&amp;"="&amp;Source!I149&amp;"*"&amp;"102"</f>
        <v>Объем: 43.9=0.43*102</v>
      </c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26" ht="15" x14ac:dyDescent="0.25">
      <c r="G527" s="66">
        <f>H525</f>
        <v>2870.62</v>
      </c>
      <c r="H527" s="66"/>
      <c r="J527" s="66">
        <f>K525</f>
        <v>25778.18</v>
      </c>
      <c r="K527" s="66"/>
      <c r="L527" s="67">
        <f>Source!U159</f>
        <v>0</v>
      </c>
      <c r="O527" s="42">
        <f>G527</f>
        <v>2870.62</v>
      </c>
      <c r="P527" s="42">
        <f>J527</f>
        <v>25778.18</v>
      </c>
      <c r="Q527" s="42">
        <f>L527</f>
        <v>0</v>
      </c>
      <c r="W527">
        <f>IF(Source!BI159&lt;=1,H525, 0)</f>
        <v>2870.62</v>
      </c>
      <c r="X527">
        <f>IF(Source!BI159=2,H525, 0)</f>
        <v>0</v>
      </c>
      <c r="Y527">
        <f>IF(Source!BI159=3,H525, 0)</f>
        <v>0</v>
      </c>
      <c r="Z527">
        <f>IF(Source!BI159=4,H525, 0)</f>
        <v>0</v>
      </c>
    </row>
    <row r="528" spans="1:26" ht="68.25" x14ac:dyDescent="0.2">
      <c r="A528" s="74">
        <v>75</v>
      </c>
      <c r="B528" s="74" t="s">
        <v>89</v>
      </c>
      <c r="C528" s="74" t="s">
        <v>1033</v>
      </c>
      <c r="D528" s="61" t="str">
        <f>Source!H160</f>
        <v>кг</v>
      </c>
      <c r="E528" s="62">
        <f>Source!I160</f>
        <v>30.5</v>
      </c>
      <c r="F528" s="63">
        <f>Source!AL160</f>
        <v>6.36</v>
      </c>
      <c r="G528" s="64" t="str">
        <f>Source!DD160</f>
        <v/>
      </c>
      <c r="H528" s="63">
        <f>ROUND(Source!AC160*Source!I160, 2)</f>
        <v>193.98</v>
      </c>
      <c r="I528" s="64" t="str">
        <f>Source!BO160</f>
        <v/>
      </c>
      <c r="J528" s="64">
        <f>IF(Source!BC160&lt;&gt; 0, Source!BC160, 1)</f>
        <v>8.98</v>
      </c>
      <c r="K528" s="63">
        <f>Source!P160</f>
        <v>1741.94</v>
      </c>
      <c r="L528" s="68"/>
      <c r="S528">
        <f>ROUND((Source!FX160/100)*((ROUND(Source!AF160*Source!I160, 2)+ROUND(Source!AE160*Source!I160, 2))), 2)</f>
        <v>0</v>
      </c>
      <c r="T528">
        <f>Source!X160</f>
        <v>0</v>
      </c>
      <c r="U528">
        <f>ROUND((Source!FY160/100)*((ROUND(Source!AF160*Source!I160, 2)+ROUND(Source!AE160*Source!I160, 2))), 2)</f>
        <v>0</v>
      </c>
      <c r="V528">
        <f>Source!Y160</f>
        <v>0</v>
      </c>
    </row>
    <row r="529" spans="1:26" ht="15" x14ac:dyDescent="0.25">
      <c r="G529" s="66">
        <f>H528</f>
        <v>193.98</v>
      </c>
      <c r="H529" s="66"/>
      <c r="J529" s="66">
        <f>K528</f>
        <v>1741.94</v>
      </c>
      <c r="K529" s="66"/>
      <c r="L529" s="67">
        <f>Source!U160</f>
        <v>0</v>
      </c>
      <c r="O529" s="42">
        <f>G529</f>
        <v>193.98</v>
      </c>
      <c r="P529" s="42">
        <f>J529</f>
        <v>1741.94</v>
      </c>
      <c r="Q529" s="42">
        <f>L529</f>
        <v>0</v>
      </c>
      <c r="W529">
        <f>IF(Source!BI160&lt;=1,H528, 0)</f>
        <v>193.98</v>
      </c>
      <c r="X529">
        <f>IF(Source!BI160=2,H528, 0)</f>
        <v>0</v>
      </c>
      <c r="Y529">
        <f>IF(Source!BI160=3,H528, 0)</f>
        <v>0</v>
      </c>
      <c r="Z529">
        <f>IF(Source!BI160=4,H528, 0)</f>
        <v>0</v>
      </c>
    </row>
    <row r="530" spans="1:26" ht="42.75" x14ac:dyDescent="0.2">
      <c r="A530" s="74">
        <v>76</v>
      </c>
      <c r="B530" s="74" t="s">
        <v>89</v>
      </c>
      <c r="C530" s="74" t="s">
        <v>1030</v>
      </c>
      <c r="D530" s="61" t="str">
        <f>Source!H161</f>
        <v>кг</v>
      </c>
      <c r="E530" s="62">
        <f>Source!I161</f>
        <v>228.8</v>
      </c>
      <c r="F530" s="63">
        <f>Source!AL161</f>
        <v>1.1600000000000001</v>
      </c>
      <c r="G530" s="64" t="str">
        <f>Source!DD161</f>
        <v/>
      </c>
      <c r="H530" s="63">
        <f>ROUND(Source!AC161*Source!I161, 2)</f>
        <v>265.41000000000003</v>
      </c>
      <c r="I530" s="64" t="str">
        <f>Source!BO161</f>
        <v/>
      </c>
      <c r="J530" s="64">
        <f>IF(Source!BC161&lt;&gt; 0, Source!BC161, 1)</f>
        <v>8.98</v>
      </c>
      <c r="K530" s="63">
        <f>Source!P161</f>
        <v>2383.36</v>
      </c>
      <c r="L530" s="68"/>
      <c r="S530">
        <f>ROUND((Source!FX161/100)*((ROUND(Source!AF161*Source!I161, 2)+ROUND(Source!AE161*Source!I161, 2))), 2)</f>
        <v>0</v>
      </c>
      <c r="T530">
        <f>Source!X161</f>
        <v>0</v>
      </c>
      <c r="U530">
        <f>ROUND((Source!FY161/100)*((ROUND(Source!AF161*Source!I161, 2)+ROUND(Source!AE161*Source!I161, 2))), 2)</f>
        <v>0</v>
      </c>
      <c r="V530">
        <f>Source!Y161</f>
        <v>0</v>
      </c>
    </row>
    <row r="531" spans="1:26" ht="15" x14ac:dyDescent="0.25">
      <c r="G531" s="66">
        <f>H530</f>
        <v>265.41000000000003</v>
      </c>
      <c r="H531" s="66"/>
      <c r="J531" s="66">
        <f>K530</f>
        <v>2383.36</v>
      </c>
      <c r="K531" s="66"/>
      <c r="L531" s="67">
        <f>Source!U161</f>
        <v>0</v>
      </c>
      <c r="O531" s="42">
        <f>G531</f>
        <v>265.41000000000003</v>
      </c>
      <c r="P531" s="42">
        <f>J531</f>
        <v>2383.36</v>
      </c>
      <c r="Q531" s="42">
        <f>L531</f>
        <v>0</v>
      </c>
      <c r="W531">
        <f>IF(Source!BI161&lt;=1,H530, 0)</f>
        <v>265.41000000000003</v>
      </c>
      <c r="X531">
        <f>IF(Source!BI161=2,H530, 0)</f>
        <v>0</v>
      </c>
      <c r="Y531">
        <f>IF(Source!BI161=3,H530, 0)</f>
        <v>0</v>
      </c>
      <c r="Z531">
        <f>IF(Source!BI161=4,H530, 0)</f>
        <v>0</v>
      </c>
    </row>
    <row r="532" spans="1:26" ht="57" x14ac:dyDescent="0.2">
      <c r="A532" s="73">
        <v>77</v>
      </c>
      <c r="B532" s="73" t="s">
        <v>981</v>
      </c>
      <c r="C532" s="73" t="str">
        <f>Source!G162</f>
        <v>Установка блоков из ПВХ в наружных и внутренних дверных проемах: в каменных стенах площадью проема до 3 м2</v>
      </c>
      <c r="D532" s="55" t="str">
        <f>Source!H162</f>
        <v>100 м2</v>
      </c>
      <c r="E532" s="36">
        <f>Source!I162</f>
        <v>1.6799999999999999E-2</v>
      </c>
      <c r="F532" s="56">
        <f>Source!AL162+Source!AM162+Source!AO162</f>
        <v>11995.32</v>
      </c>
      <c r="G532" s="57"/>
      <c r="H532" s="56"/>
      <c r="I532" s="57" t="str">
        <f>Source!BO162</f>
        <v/>
      </c>
      <c r="J532" s="57"/>
      <c r="K532" s="56"/>
      <c r="L532" s="58"/>
      <c r="S532">
        <f>ROUND((Source!FX162/100)*((ROUND(Source!AF162*Source!I162, 2)+ROUND(Source!AE162*Source!I162, 2))), 2)</f>
        <v>34.19</v>
      </c>
      <c r="T532">
        <f>Source!X162</f>
        <v>1150.43</v>
      </c>
      <c r="U532">
        <f>ROUND((Source!FY162/100)*((ROUND(Source!AF162*Source!I162, 2)+ROUND(Source!AE162*Source!I162, 2))), 2)</f>
        <v>16.440000000000001</v>
      </c>
      <c r="V532">
        <f>Source!Y162</f>
        <v>553.32000000000005</v>
      </c>
    </row>
    <row r="533" spans="1:26" ht="14.25" x14ac:dyDescent="0.2">
      <c r="A533" s="73"/>
      <c r="B533" s="73"/>
      <c r="C533" s="73" t="s">
        <v>953</v>
      </c>
      <c r="D533" s="55"/>
      <c r="E533" s="36"/>
      <c r="F533" s="56">
        <f>Source!AO162</f>
        <v>1763.23</v>
      </c>
      <c r="G533" s="57" t="str">
        <f>Source!DG162</f>
        <v>)*1,15</v>
      </c>
      <c r="H533" s="56">
        <f>ROUND(Source!AF162*Source!I162, 2)</f>
        <v>34.07</v>
      </c>
      <c r="I533" s="57"/>
      <c r="J533" s="57">
        <f>IF(Source!BA162&lt;&gt; 0, Source!BA162, 1)</f>
        <v>33.659999999999997</v>
      </c>
      <c r="K533" s="56">
        <f>Source!S162</f>
        <v>1146.6500000000001</v>
      </c>
      <c r="L533" s="58"/>
      <c r="R533">
        <f>H533</f>
        <v>34.07</v>
      </c>
    </row>
    <row r="534" spans="1:26" ht="14.25" x14ac:dyDescent="0.2">
      <c r="A534" s="73"/>
      <c r="B534" s="73"/>
      <c r="C534" s="73" t="s">
        <v>324</v>
      </c>
      <c r="D534" s="55"/>
      <c r="E534" s="36"/>
      <c r="F534" s="56">
        <f>Source!AM162</f>
        <v>248.35</v>
      </c>
      <c r="G534" s="57" t="str">
        <f>Source!DE162</f>
        <v>)*1,25</v>
      </c>
      <c r="H534" s="56">
        <f>ROUND(((((Source!ET162*1.25))-((Source!EU162*1.25)))+Source!AE162)*Source!I162, 2)</f>
        <v>5.22</v>
      </c>
      <c r="I534" s="57"/>
      <c r="J534" s="57">
        <f>IF(Source!BB162&lt;&gt; 0, Source!BB162, 1)</f>
        <v>12.55</v>
      </c>
      <c r="K534" s="56">
        <f>Source!Q162</f>
        <v>65.45</v>
      </c>
      <c r="L534" s="58"/>
    </row>
    <row r="535" spans="1:26" ht="14.25" x14ac:dyDescent="0.2">
      <c r="A535" s="73"/>
      <c r="B535" s="73"/>
      <c r="C535" s="73" t="s">
        <v>954</v>
      </c>
      <c r="D535" s="55"/>
      <c r="E535" s="36"/>
      <c r="F535" s="56">
        <f>Source!AN162</f>
        <v>52.23</v>
      </c>
      <c r="G535" s="57" t="str">
        <f>Source!DF162</f>
        <v>)*1,25</v>
      </c>
      <c r="H535" s="59">
        <f>ROUND(Source!AE162*Source!I162, 2)</f>
        <v>1.1000000000000001</v>
      </c>
      <c r="I535" s="57"/>
      <c r="J535" s="57">
        <f>IF(Source!BS162&lt;&gt; 0, Source!BS162, 1)</f>
        <v>33.659999999999997</v>
      </c>
      <c r="K535" s="59">
        <f>Source!R162</f>
        <v>36.92</v>
      </c>
      <c r="L535" s="58"/>
      <c r="R535">
        <f>H535</f>
        <v>1.1000000000000001</v>
      </c>
    </row>
    <row r="536" spans="1:26" ht="14.25" x14ac:dyDescent="0.2">
      <c r="A536" s="73"/>
      <c r="B536" s="73"/>
      <c r="C536" s="73" t="s">
        <v>968</v>
      </c>
      <c r="D536" s="55"/>
      <c r="E536" s="36"/>
      <c r="F536" s="56">
        <f>Source!AL162</f>
        <v>9983.74</v>
      </c>
      <c r="G536" s="57" t="str">
        <f>Source!DD162</f>
        <v/>
      </c>
      <c r="H536" s="56">
        <f>ROUND(Source!AC162*Source!I162, 2)</f>
        <v>167.73</v>
      </c>
      <c r="I536" s="57"/>
      <c r="J536" s="57">
        <f>IF(Source!BC162&lt;&gt; 0, Source!BC162, 1)</f>
        <v>8.98</v>
      </c>
      <c r="K536" s="56">
        <f>Source!P162</f>
        <v>1506.19</v>
      </c>
      <c r="L536" s="58"/>
    </row>
    <row r="537" spans="1:26" ht="14.25" x14ac:dyDescent="0.2">
      <c r="A537" s="73"/>
      <c r="B537" s="73"/>
      <c r="C537" s="73" t="s">
        <v>955</v>
      </c>
      <c r="D537" s="55" t="s">
        <v>956</v>
      </c>
      <c r="E537" s="36">
        <f>Source!BZ162</f>
        <v>108</v>
      </c>
      <c r="F537" s="46" t="str">
        <f>CONCATENATE(" )", Source!DL162, Source!FT162, "=", Source!FX162)</f>
        <v xml:space="preserve"> ))*0,9=97.2</v>
      </c>
      <c r="G537" s="15"/>
      <c r="H537" s="56">
        <f>SUM(S532:S539)</f>
        <v>34.19</v>
      </c>
      <c r="I537" s="60"/>
      <c r="J537" s="53">
        <f>Source!AT162</f>
        <v>97.2</v>
      </c>
      <c r="K537" s="56">
        <f>SUM(T532:T539)</f>
        <v>1150.43</v>
      </c>
      <c r="L537" s="58"/>
    </row>
    <row r="538" spans="1:26" ht="14.25" x14ac:dyDescent="0.2">
      <c r="A538" s="73"/>
      <c r="B538" s="73"/>
      <c r="C538" s="73" t="s">
        <v>957</v>
      </c>
      <c r="D538" s="55" t="s">
        <v>956</v>
      </c>
      <c r="E538" s="36">
        <f>Source!CA162</f>
        <v>55</v>
      </c>
      <c r="F538" s="46" t="str">
        <f>CONCATENATE(" )", Source!DM162, Source!FU162, "=", Source!FY162)</f>
        <v xml:space="preserve"> ))*0,85=46.75</v>
      </c>
      <c r="G538" s="15"/>
      <c r="H538" s="56">
        <f>SUM(U532:U539)</f>
        <v>16.440000000000001</v>
      </c>
      <c r="I538" s="60"/>
      <c r="J538" s="53">
        <f>Source!AU162</f>
        <v>46.75</v>
      </c>
      <c r="K538" s="56">
        <f>SUM(V532:V539)</f>
        <v>553.32000000000005</v>
      </c>
      <c r="L538" s="58"/>
    </row>
    <row r="539" spans="1:26" ht="14.25" x14ac:dyDescent="0.2">
      <c r="A539" s="74"/>
      <c r="B539" s="74"/>
      <c r="C539" s="74" t="s">
        <v>958</v>
      </c>
      <c r="D539" s="61" t="s">
        <v>959</v>
      </c>
      <c r="E539" s="62">
        <f>Source!AQ162</f>
        <v>199.01</v>
      </c>
      <c r="F539" s="63"/>
      <c r="G539" s="64" t="str">
        <f>Source!DI162</f>
        <v>)*1,15</v>
      </c>
      <c r="H539" s="63"/>
      <c r="I539" s="64"/>
      <c r="J539" s="64"/>
      <c r="K539" s="63"/>
      <c r="L539" s="65">
        <f>Source!U162</f>
        <v>3.8448731999999994</v>
      </c>
    </row>
    <row r="540" spans="1:26" ht="15" x14ac:dyDescent="0.25">
      <c r="G540" s="66">
        <f>H533+H534+H536+H537+H538</f>
        <v>257.64999999999998</v>
      </c>
      <c r="H540" s="66"/>
      <c r="J540" s="66">
        <f>K533+K534+K536+K537+K538</f>
        <v>4422.04</v>
      </c>
      <c r="K540" s="66"/>
      <c r="L540" s="67">
        <f>Source!U162</f>
        <v>3.8448731999999994</v>
      </c>
      <c r="O540" s="42">
        <f>G540</f>
        <v>257.64999999999998</v>
      </c>
      <c r="P540" s="42">
        <f>J540</f>
        <v>4422.04</v>
      </c>
      <c r="Q540" s="42">
        <f>L540</f>
        <v>3.8448731999999994</v>
      </c>
      <c r="W540">
        <f>IF(Source!BI162&lt;=1,H533+H534+H536+H537+H538, 0)</f>
        <v>257.64999999999998</v>
      </c>
      <c r="X540">
        <f>IF(Source!BI162=2,H533+H534+H536+H537+H538, 0)</f>
        <v>0</v>
      </c>
      <c r="Y540">
        <f>IF(Source!BI162=3,H533+H534+H536+H537+H538, 0)</f>
        <v>0</v>
      </c>
      <c r="Z540">
        <f>IF(Source!BI162=4,H533+H534+H536+H537+H538, 0)</f>
        <v>0</v>
      </c>
    </row>
    <row r="541" spans="1:26" ht="68.25" x14ac:dyDescent="0.2">
      <c r="A541" s="74">
        <v>78</v>
      </c>
      <c r="B541" s="74" t="s">
        <v>106</v>
      </c>
      <c r="C541" s="74" t="s">
        <v>1034</v>
      </c>
      <c r="D541" s="61" t="str">
        <f>Source!H163</f>
        <v>м2</v>
      </c>
      <c r="E541" s="62">
        <f>Source!I163</f>
        <v>1.68</v>
      </c>
      <c r="F541" s="63">
        <f>Source!AL163</f>
        <v>2099.0699999999997</v>
      </c>
      <c r="G541" s="64" t="str">
        <f>Source!DD163</f>
        <v/>
      </c>
      <c r="H541" s="63">
        <f>ROUND(Source!AC163*Source!I163, 2)</f>
        <v>3526.44</v>
      </c>
      <c r="I541" s="64" t="str">
        <f>Source!BO163</f>
        <v/>
      </c>
      <c r="J541" s="64">
        <f>IF(Source!BC163&lt;&gt; 0, Source!BC163, 1)</f>
        <v>8.98</v>
      </c>
      <c r="K541" s="63">
        <f>Source!P163</f>
        <v>31667.41</v>
      </c>
      <c r="L541" s="68"/>
      <c r="S541">
        <f>ROUND((Source!FX163/100)*((ROUND(Source!AF163*Source!I163, 2)+ROUND(Source!AE163*Source!I163, 2))), 2)</f>
        <v>0</v>
      </c>
      <c r="T541">
        <f>Source!X163</f>
        <v>0</v>
      </c>
      <c r="U541">
        <f>ROUND((Source!FY163/100)*((ROUND(Source!AF163*Source!I163, 2)+ROUND(Source!AE163*Source!I163, 2))), 2)</f>
        <v>0</v>
      </c>
      <c r="V541">
        <f>Source!Y163</f>
        <v>0</v>
      </c>
    </row>
    <row r="542" spans="1:26" ht="15" x14ac:dyDescent="0.25">
      <c r="G542" s="66">
        <f>H541</f>
        <v>3526.44</v>
      </c>
      <c r="H542" s="66"/>
      <c r="J542" s="66">
        <f>K541</f>
        <v>31667.41</v>
      </c>
      <c r="K542" s="66"/>
      <c r="L542" s="67">
        <f>Source!U163</f>
        <v>0</v>
      </c>
      <c r="O542" s="42">
        <f>G542</f>
        <v>3526.44</v>
      </c>
      <c r="P542" s="42">
        <f>J542</f>
        <v>31667.41</v>
      </c>
      <c r="Q542" s="42">
        <f>L542</f>
        <v>0</v>
      </c>
      <c r="W542">
        <f>IF(Source!BI163&lt;=1,H541, 0)</f>
        <v>3526.44</v>
      </c>
      <c r="X542">
        <f>IF(Source!BI163=2,H541, 0)</f>
        <v>0</v>
      </c>
      <c r="Y542">
        <f>IF(Source!BI163=3,H541, 0)</f>
        <v>0</v>
      </c>
      <c r="Z542">
        <f>IF(Source!BI163=4,H541, 0)</f>
        <v>0</v>
      </c>
    </row>
    <row r="543" spans="1:26" ht="28.5" x14ac:dyDescent="0.2">
      <c r="A543" s="73">
        <v>79</v>
      </c>
      <c r="B543" s="73" t="s">
        <v>999</v>
      </c>
      <c r="C543" s="73" t="str">
        <f>Source!G164</f>
        <v>Устройство потолков: плитно-ячеистых по каркасу из оцинкованного профиля</v>
      </c>
      <c r="D543" s="55" t="str">
        <f>Source!H164</f>
        <v>100 м2</v>
      </c>
      <c r="E543" s="36">
        <f>Source!I164</f>
        <v>0.43</v>
      </c>
      <c r="F543" s="56">
        <f>Source!AL164+Source!AM164+Source!AO164</f>
        <v>6623.23</v>
      </c>
      <c r="G543" s="57"/>
      <c r="H543" s="56"/>
      <c r="I543" s="57" t="str">
        <f>Source!BO164</f>
        <v/>
      </c>
      <c r="J543" s="57"/>
      <c r="K543" s="56"/>
      <c r="L543" s="58"/>
      <c r="S543">
        <f>ROUND((Source!FX164/100)*((ROUND(Source!AF164*Source!I164, 2)+ROUND(Source!AE164*Source!I164, 2))), 2)</f>
        <v>459.3</v>
      </c>
      <c r="T543">
        <f>Source!X164</f>
        <v>15460.15</v>
      </c>
      <c r="U543">
        <f>ROUND((Source!FY164/100)*((ROUND(Source!AF164*Source!I164, 2)+ROUND(Source!AE164*Source!I164, 2))), 2)</f>
        <v>212.55</v>
      </c>
      <c r="V543">
        <f>Source!Y164</f>
        <v>7154.61</v>
      </c>
    </row>
    <row r="544" spans="1:26" x14ac:dyDescent="0.2">
      <c r="C544" s="41" t="str">
        <f>"Объем: "&amp;Source!I164&amp;"=43/"&amp;"100"</f>
        <v>Объем: 0.43=43/100</v>
      </c>
    </row>
    <row r="545" spans="1:26" ht="14.25" x14ac:dyDescent="0.2">
      <c r="A545" s="73"/>
      <c r="B545" s="73"/>
      <c r="C545" s="73" t="s">
        <v>953</v>
      </c>
      <c r="D545" s="55"/>
      <c r="E545" s="36"/>
      <c r="F545" s="56">
        <f>Source!AO164</f>
        <v>963.12</v>
      </c>
      <c r="G545" s="57" t="str">
        <f>Source!DG164</f>
        <v>)*1,15</v>
      </c>
      <c r="H545" s="56">
        <f>ROUND(Source!AF164*Source!I164, 2)</f>
        <v>476.26</v>
      </c>
      <c r="I545" s="57"/>
      <c r="J545" s="57">
        <f>IF(Source!BA164&lt;&gt; 0, Source!BA164, 1)</f>
        <v>33.659999999999997</v>
      </c>
      <c r="K545" s="56">
        <f>Source!S164</f>
        <v>16031.04</v>
      </c>
      <c r="L545" s="58"/>
      <c r="R545">
        <f>H545</f>
        <v>476.26</v>
      </c>
    </row>
    <row r="546" spans="1:26" ht="14.25" x14ac:dyDescent="0.2">
      <c r="A546" s="73"/>
      <c r="B546" s="73"/>
      <c r="C546" s="73" t="s">
        <v>324</v>
      </c>
      <c r="D546" s="55"/>
      <c r="E546" s="36"/>
      <c r="F546" s="56">
        <f>Source!AM164</f>
        <v>324.70999999999998</v>
      </c>
      <c r="G546" s="57" t="str">
        <f>Source!DE164</f>
        <v>)*1,25</v>
      </c>
      <c r="H546" s="56">
        <f>ROUND(((((Source!ET164*1.25))-((Source!EU164*1.25)))+Source!AE164)*Source!I164, 2)</f>
        <v>174.53</v>
      </c>
      <c r="I546" s="57"/>
      <c r="J546" s="57">
        <f>IF(Source!BB164&lt;&gt; 0, Source!BB164, 1)</f>
        <v>12.55</v>
      </c>
      <c r="K546" s="56">
        <f>Source!Q164</f>
        <v>2190.41</v>
      </c>
      <c r="L546" s="58"/>
    </row>
    <row r="547" spans="1:26" ht="14.25" x14ac:dyDescent="0.2">
      <c r="A547" s="73"/>
      <c r="B547" s="73"/>
      <c r="C547" s="73" t="s">
        <v>954</v>
      </c>
      <c r="D547" s="55"/>
      <c r="E547" s="36"/>
      <c r="F547" s="56">
        <f>Source!AN164</f>
        <v>63.39</v>
      </c>
      <c r="G547" s="57" t="str">
        <f>Source!DF164</f>
        <v>)*1,25</v>
      </c>
      <c r="H547" s="59">
        <f>ROUND(Source!AE164*Source!I164, 2)</f>
        <v>34.07</v>
      </c>
      <c r="I547" s="57"/>
      <c r="J547" s="57">
        <f>IF(Source!BS164&lt;&gt; 0, Source!BS164, 1)</f>
        <v>33.659999999999997</v>
      </c>
      <c r="K547" s="59">
        <f>Source!R164</f>
        <v>1146.9000000000001</v>
      </c>
      <c r="L547" s="58"/>
      <c r="R547">
        <f>H547</f>
        <v>34.07</v>
      </c>
    </row>
    <row r="548" spans="1:26" ht="14.25" x14ac:dyDescent="0.2">
      <c r="A548" s="73"/>
      <c r="B548" s="73"/>
      <c r="C548" s="73" t="s">
        <v>968</v>
      </c>
      <c r="D548" s="55"/>
      <c r="E548" s="36"/>
      <c r="F548" s="56">
        <f>Source!AL164</f>
        <v>5335.4</v>
      </c>
      <c r="G548" s="57" t="str">
        <f>Source!DD164</f>
        <v/>
      </c>
      <c r="H548" s="56">
        <f>ROUND(Source!AC164*Source!I164, 2)</f>
        <v>2294.2199999999998</v>
      </c>
      <c r="I548" s="57"/>
      <c r="J548" s="57">
        <f>IF(Source!BC164&lt;&gt; 0, Source!BC164, 1)</f>
        <v>8.98</v>
      </c>
      <c r="K548" s="56">
        <f>Source!P164</f>
        <v>20602.11</v>
      </c>
      <c r="L548" s="58"/>
    </row>
    <row r="549" spans="1:26" ht="14.25" x14ac:dyDescent="0.2">
      <c r="A549" s="73"/>
      <c r="B549" s="73"/>
      <c r="C549" s="73" t="s">
        <v>955</v>
      </c>
      <c r="D549" s="55" t="s">
        <v>956</v>
      </c>
      <c r="E549" s="36">
        <f>Source!BZ164</f>
        <v>100</v>
      </c>
      <c r="F549" s="46" t="str">
        <f>CONCATENATE(" )", Source!DL164, Source!FT164, "=", Source!FX164)</f>
        <v xml:space="preserve"> ))*0,9=90</v>
      </c>
      <c r="G549" s="15"/>
      <c r="H549" s="56">
        <f>SUM(S543:S552)</f>
        <v>459.3</v>
      </c>
      <c r="I549" s="60"/>
      <c r="J549" s="53">
        <f>Source!AT164</f>
        <v>90</v>
      </c>
      <c r="K549" s="56">
        <f>SUM(T543:T552)</f>
        <v>15460.15</v>
      </c>
      <c r="L549" s="58"/>
    </row>
    <row r="550" spans="1:26" ht="14.25" x14ac:dyDescent="0.2">
      <c r="A550" s="73"/>
      <c r="B550" s="73"/>
      <c r="C550" s="73" t="s">
        <v>957</v>
      </c>
      <c r="D550" s="55" t="s">
        <v>956</v>
      </c>
      <c r="E550" s="36">
        <f>Source!CA164</f>
        <v>49</v>
      </c>
      <c r="F550" s="46" t="str">
        <f>CONCATENATE(" )", Source!DM164, Source!FU164, "=", Source!FY164)</f>
        <v xml:space="preserve"> ))*0,85=41.65</v>
      </c>
      <c r="G550" s="15"/>
      <c r="H550" s="56">
        <f>SUM(U543:U552)</f>
        <v>212.55</v>
      </c>
      <c r="I550" s="60"/>
      <c r="J550" s="53">
        <f>Source!AU164</f>
        <v>41.65</v>
      </c>
      <c r="K550" s="56">
        <f>SUM(V543:V552)</f>
        <v>7154.61</v>
      </c>
      <c r="L550" s="58"/>
    </row>
    <row r="551" spans="1:26" ht="14.25" x14ac:dyDescent="0.2">
      <c r="A551" s="73"/>
      <c r="B551" s="73"/>
      <c r="C551" s="73" t="s">
        <v>958</v>
      </c>
      <c r="D551" s="55" t="s">
        <v>959</v>
      </c>
      <c r="E551" s="36">
        <f>Source!AQ164</f>
        <v>102.46</v>
      </c>
      <c r="F551" s="56"/>
      <c r="G551" s="57" t="str">
        <f>Source!DI164</f>
        <v>)*1,15</v>
      </c>
      <c r="H551" s="56"/>
      <c r="I551" s="57"/>
      <c r="J551" s="57"/>
      <c r="K551" s="56"/>
      <c r="L551" s="69">
        <f>Source!U164</f>
        <v>50.66646999999999</v>
      </c>
    </row>
    <row r="552" spans="1:26" ht="42.75" x14ac:dyDescent="0.2">
      <c r="A552" s="74">
        <v>79.099999999999994</v>
      </c>
      <c r="B552" s="74" t="s">
        <v>1000</v>
      </c>
      <c r="C552" s="74" t="str">
        <f>Source!G165</f>
        <v>Панели потолочные с комплектующими</v>
      </c>
      <c r="D552" s="61" t="str">
        <f>Source!H165</f>
        <v>м2</v>
      </c>
      <c r="E552" s="62">
        <f>Source!I165</f>
        <v>-44.29</v>
      </c>
      <c r="F552" s="63">
        <f>Source!AL165+Source!AM165+Source!AO165</f>
        <v>51.8</v>
      </c>
      <c r="G552" s="71" t="s">
        <v>3</v>
      </c>
      <c r="H552" s="63">
        <f>ROUND(Source!AC165*Source!I165, 2)+ROUND((((Source!ET165)-(Source!EU165))+Source!AE165)*Source!I165, 2)+ROUND(Source!AF165*Source!I165, 2)</f>
        <v>-2294.2199999999998</v>
      </c>
      <c r="I552" s="64"/>
      <c r="J552" s="64">
        <f>IF(Source!BC165&lt;&gt; 0, Source!BC165, 1)</f>
        <v>8.98</v>
      </c>
      <c r="K552" s="63">
        <f>Source!O165</f>
        <v>-20602.11</v>
      </c>
      <c r="L552" s="68"/>
      <c r="S552">
        <f>ROUND((Source!FX165/100)*((ROUND(Source!AF165*Source!I165, 2)+ROUND(Source!AE165*Source!I165, 2))), 2)</f>
        <v>0</v>
      </c>
      <c r="T552">
        <f>Source!X165</f>
        <v>0</v>
      </c>
      <c r="U552">
        <f>ROUND((Source!FY165/100)*((ROUND(Source!AF165*Source!I165, 2)+ROUND(Source!AE165*Source!I165, 2))), 2)</f>
        <v>0</v>
      </c>
      <c r="V552">
        <f>Source!Y165</f>
        <v>0</v>
      </c>
      <c r="W552">
        <f>IF(Source!BI165&lt;=1,H552, 0)</f>
        <v>-2294.2199999999998</v>
      </c>
      <c r="X552">
        <f>IF(Source!BI165=2,H552, 0)</f>
        <v>0</v>
      </c>
      <c r="Y552">
        <f>IF(Source!BI165=3,H552, 0)</f>
        <v>0</v>
      </c>
      <c r="Z552">
        <f>IF(Source!BI165=4,H552, 0)</f>
        <v>0</v>
      </c>
    </row>
    <row r="553" spans="1:26" ht="15" x14ac:dyDescent="0.25">
      <c r="G553" s="66">
        <f>H545+H546+H548+H549+H550+SUM(H552:H552)</f>
        <v>1322.6400000000003</v>
      </c>
      <c r="H553" s="66"/>
      <c r="J553" s="66">
        <f>K545+K546+K548+K549+K550+SUM(K552:K552)</f>
        <v>40836.21</v>
      </c>
      <c r="K553" s="66"/>
      <c r="L553" s="67">
        <f>Source!U164</f>
        <v>50.66646999999999</v>
      </c>
      <c r="O553" s="42">
        <f>G553</f>
        <v>1322.6400000000003</v>
      </c>
      <c r="P553" s="42">
        <f>J553</f>
        <v>40836.21</v>
      </c>
      <c r="Q553" s="42">
        <f>L553</f>
        <v>50.66646999999999</v>
      </c>
      <c r="W553">
        <f>IF(Source!BI164&lt;=1,H545+H546+H548+H549+H550, 0)</f>
        <v>3616.86</v>
      </c>
      <c r="X553">
        <f>IF(Source!BI164=2,H545+H546+H548+H549+H550, 0)</f>
        <v>0</v>
      </c>
      <c r="Y553">
        <f>IF(Source!BI164=3,H545+H546+H548+H549+H550, 0)</f>
        <v>0</v>
      </c>
      <c r="Z553">
        <f>IF(Source!BI164=4,H545+H546+H548+H549+H550, 0)</f>
        <v>0</v>
      </c>
    </row>
    <row r="554" spans="1:26" ht="82.5" x14ac:dyDescent="0.2">
      <c r="A554" s="74">
        <v>80</v>
      </c>
      <c r="B554" s="74" t="s">
        <v>106</v>
      </c>
      <c r="C554" s="74" t="s">
        <v>1001</v>
      </c>
      <c r="D554" s="61" t="str">
        <f>Source!H166</f>
        <v>м2</v>
      </c>
      <c r="E554" s="62">
        <f>Source!I166</f>
        <v>44.3</v>
      </c>
      <c r="F554" s="63">
        <f>Source!AL166</f>
        <v>193.01999999999998</v>
      </c>
      <c r="G554" s="64" t="str">
        <f>Source!DD166</f>
        <v/>
      </c>
      <c r="H554" s="63">
        <f>ROUND(Source!AC166*Source!I166, 2)</f>
        <v>8550.7900000000009</v>
      </c>
      <c r="I554" s="64" t="str">
        <f>Source!BO166</f>
        <v/>
      </c>
      <c r="J554" s="64">
        <f>IF(Source!BC166&lt;&gt; 0, Source!BC166, 1)</f>
        <v>8.98</v>
      </c>
      <c r="K554" s="63">
        <f>Source!P166</f>
        <v>76786.06</v>
      </c>
      <c r="L554" s="68"/>
      <c r="S554">
        <f>ROUND((Source!FX166/100)*((ROUND(Source!AF166*Source!I166, 2)+ROUND(Source!AE166*Source!I166, 2))), 2)</f>
        <v>0</v>
      </c>
      <c r="T554">
        <f>Source!X166</f>
        <v>0</v>
      </c>
      <c r="U554">
        <f>ROUND((Source!FY166/100)*((ROUND(Source!AF166*Source!I166, 2)+ROUND(Source!AE166*Source!I166, 2))), 2)</f>
        <v>0</v>
      </c>
      <c r="V554">
        <f>Source!Y166</f>
        <v>0</v>
      </c>
    </row>
    <row r="555" spans="1:26" ht="15" x14ac:dyDescent="0.25">
      <c r="G555" s="66">
        <f>H554</f>
        <v>8550.7900000000009</v>
      </c>
      <c r="H555" s="66"/>
      <c r="J555" s="66">
        <f>K554</f>
        <v>76786.06</v>
      </c>
      <c r="K555" s="66"/>
      <c r="L555" s="67">
        <f>Source!U166</f>
        <v>0</v>
      </c>
      <c r="O555" s="42">
        <f>G555</f>
        <v>8550.7900000000009</v>
      </c>
      <c r="P555" s="42">
        <f>J555</f>
        <v>76786.06</v>
      </c>
      <c r="Q555" s="42">
        <f>L555</f>
        <v>0</v>
      </c>
      <c r="W555">
        <f>IF(Source!BI166&lt;=1,H554, 0)</f>
        <v>8550.7900000000009</v>
      </c>
      <c r="X555">
        <f>IF(Source!BI166=2,H554, 0)</f>
        <v>0</v>
      </c>
      <c r="Y555">
        <f>IF(Source!BI166=3,H554, 0)</f>
        <v>0</v>
      </c>
      <c r="Z555">
        <f>IF(Source!BI166=4,H554, 0)</f>
        <v>0</v>
      </c>
    </row>
    <row r="556" spans="1:26" ht="28.5" x14ac:dyDescent="0.2">
      <c r="A556" s="73">
        <v>81</v>
      </c>
      <c r="B556" s="73" t="s">
        <v>1002</v>
      </c>
      <c r="C556" s="73" t="str">
        <f>Source!G167</f>
        <v>Светильник в подвесных потолках</v>
      </c>
      <c r="D556" s="55" t="str">
        <f>Source!H167</f>
        <v>100 ШТ</v>
      </c>
      <c r="E556" s="36">
        <f>Source!I167</f>
        <v>0.1</v>
      </c>
      <c r="F556" s="56">
        <f>Source!AL167+Source!AM167+Source!AO167</f>
        <v>1093.4000000000001</v>
      </c>
      <c r="G556" s="57"/>
      <c r="H556" s="56"/>
      <c r="I556" s="57" t="str">
        <f>Source!BO167</f>
        <v/>
      </c>
      <c r="J556" s="57"/>
      <c r="K556" s="56"/>
      <c r="L556" s="58"/>
      <c r="S556">
        <f>ROUND((Source!FX167/100)*((ROUND(Source!AF167*Source!I167, 2)+ROUND(Source!AE167*Source!I167, 2))), 2)</f>
        <v>91.33</v>
      </c>
      <c r="T556">
        <f>Source!X167</f>
        <v>3073.92</v>
      </c>
      <c r="U556">
        <f>ROUND((Source!FY167/100)*((ROUND(Source!AF167*Source!I167, 2)+ROUND(Source!AE167*Source!I167, 2))), 2)</f>
        <v>48.02</v>
      </c>
      <c r="V556">
        <f>Source!Y167</f>
        <v>1616.18</v>
      </c>
    </row>
    <row r="557" spans="1:26" x14ac:dyDescent="0.2">
      <c r="C557" s="41" t="str">
        <f>"Объем: "&amp;Source!I167&amp;"=10/"&amp;"100"</f>
        <v>Объем: 0.1=10/100</v>
      </c>
    </row>
    <row r="558" spans="1:26" ht="14.25" x14ac:dyDescent="0.2">
      <c r="A558" s="73"/>
      <c r="B558" s="73"/>
      <c r="C558" s="73" t="s">
        <v>953</v>
      </c>
      <c r="D558" s="55"/>
      <c r="E558" s="36"/>
      <c r="F558" s="56">
        <f>Source!AO167</f>
        <v>936.45</v>
      </c>
      <c r="G558" s="57" t="str">
        <f>Source!DG167</f>
        <v/>
      </c>
      <c r="H558" s="56">
        <f>ROUND(Source!AF167*Source!I167, 2)</f>
        <v>93.65</v>
      </c>
      <c r="I558" s="57"/>
      <c r="J558" s="57">
        <f>IF(Source!BA167&lt;&gt; 0, Source!BA167, 1)</f>
        <v>33.659999999999997</v>
      </c>
      <c r="K558" s="56">
        <f>Source!S167</f>
        <v>3152.09</v>
      </c>
      <c r="L558" s="58"/>
      <c r="R558">
        <f>H558</f>
        <v>93.65</v>
      </c>
    </row>
    <row r="559" spans="1:26" ht="14.25" x14ac:dyDescent="0.2">
      <c r="A559" s="73"/>
      <c r="B559" s="73"/>
      <c r="C559" s="73" t="s">
        <v>324</v>
      </c>
      <c r="D559" s="55"/>
      <c r="E559" s="36"/>
      <c r="F559" s="56">
        <f>Source!AM167</f>
        <v>36.22</v>
      </c>
      <c r="G559" s="57" t="str">
        <f>Source!DE167</f>
        <v/>
      </c>
      <c r="H559" s="56">
        <f>ROUND((((Source!ET167)-(Source!EU167))+Source!AE167)*Source!I167, 2)</f>
        <v>3.62</v>
      </c>
      <c r="I559" s="57"/>
      <c r="J559" s="57">
        <f>IF(Source!BB167&lt;&gt; 0, Source!BB167, 1)</f>
        <v>12.55</v>
      </c>
      <c r="K559" s="56">
        <f>Source!Q167</f>
        <v>45.46</v>
      </c>
      <c r="L559" s="58"/>
    </row>
    <row r="560" spans="1:26" ht="14.25" x14ac:dyDescent="0.2">
      <c r="A560" s="73"/>
      <c r="B560" s="73"/>
      <c r="C560" s="73" t="s">
        <v>954</v>
      </c>
      <c r="D560" s="55"/>
      <c r="E560" s="36"/>
      <c r="F560" s="56">
        <f>Source!AN167</f>
        <v>5.0199999999999996</v>
      </c>
      <c r="G560" s="57" t="str">
        <f>Source!DF167</f>
        <v/>
      </c>
      <c r="H560" s="59">
        <f>ROUND(Source!AE167*Source!I167, 2)</f>
        <v>0.5</v>
      </c>
      <c r="I560" s="57"/>
      <c r="J560" s="57">
        <f>IF(Source!BS167&lt;&gt; 0, Source!BS167, 1)</f>
        <v>33.659999999999997</v>
      </c>
      <c r="K560" s="59">
        <f>Source!R167</f>
        <v>16.899999999999999</v>
      </c>
      <c r="L560" s="58"/>
      <c r="R560">
        <f>H560</f>
        <v>0.5</v>
      </c>
    </row>
    <row r="561" spans="1:26" ht="14.25" x14ac:dyDescent="0.2">
      <c r="A561" s="73"/>
      <c r="B561" s="73"/>
      <c r="C561" s="73" t="s">
        <v>968</v>
      </c>
      <c r="D561" s="55"/>
      <c r="E561" s="36"/>
      <c r="F561" s="56">
        <f>Source!AL167</f>
        <v>120.73</v>
      </c>
      <c r="G561" s="57" t="str">
        <f>Source!DD167</f>
        <v/>
      </c>
      <c r="H561" s="56">
        <f>ROUND(Source!AC167*Source!I167, 2)</f>
        <v>12.07</v>
      </c>
      <c r="I561" s="57"/>
      <c r="J561" s="57">
        <f>IF(Source!BC167&lt;&gt; 0, Source!BC167, 1)</f>
        <v>8.98</v>
      </c>
      <c r="K561" s="56">
        <f>Source!P167</f>
        <v>108.42</v>
      </c>
      <c r="L561" s="58"/>
    </row>
    <row r="562" spans="1:26" ht="14.25" x14ac:dyDescent="0.2">
      <c r="A562" s="73"/>
      <c r="B562" s="73"/>
      <c r="C562" s="73" t="s">
        <v>955</v>
      </c>
      <c r="D562" s="55" t="s">
        <v>956</v>
      </c>
      <c r="E562" s="36">
        <f>Source!BZ167</f>
        <v>97</v>
      </c>
      <c r="F562" s="75"/>
      <c r="G562" s="57"/>
      <c r="H562" s="56">
        <f>SUM(S556:S564)</f>
        <v>91.33</v>
      </c>
      <c r="I562" s="60"/>
      <c r="J562" s="53">
        <f>Source!AT167</f>
        <v>97</v>
      </c>
      <c r="K562" s="56">
        <f>SUM(T556:T564)</f>
        <v>3073.92</v>
      </c>
      <c r="L562" s="58"/>
    </row>
    <row r="563" spans="1:26" ht="14.25" x14ac:dyDescent="0.2">
      <c r="A563" s="73"/>
      <c r="B563" s="73"/>
      <c r="C563" s="73" t="s">
        <v>957</v>
      </c>
      <c r="D563" s="55" t="s">
        <v>956</v>
      </c>
      <c r="E563" s="36">
        <f>Source!CA167</f>
        <v>51</v>
      </c>
      <c r="F563" s="75"/>
      <c r="G563" s="57"/>
      <c r="H563" s="56">
        <f>SUM(U556:U564)</f>
        <v>48.02</v>
      </c>
      <c r="I563" s="60"/>
      <c r="J563" s="53">
        <f>Source!AU167</f>
        <v>51</v>
      </c>
      <c r="K563" s="56">
        <f>SUM(V556:V564)</f>
        <v>1616.18</v>
      </c>
      <c r="L563" s="58"/>
    </row>
    <row r="564" spans="1:26" ht="14.25" x14ac:dyDescent="0.2">
      <c r="A564" s="74"/>
      <c r="B564" s="74"/>
      <c r="C564" s="74" t="s">
        <v>958</v>
      </c>
      <c r="D564" s="61" t="s">
        <v>959</v>
      </c>
      <c r="E564" s="62">
        <f>Source!AQ167</f>
        <v>94.4</v>
      </c>
      <c r="F564" s="63"/>
      <c r="G564" s="64" t="str">
        <f>Source!DI167</f>
        <v/>
      </c>
      <c r="H564" s="63"/>
      <c r="I564" s="64"/>
      <c r="J564" s="64"/>
      <c r="K564" s="63"/>
      <c r="L564" s="65">
        <f>Source!U167</f>
        <v>9.4400000000000013</v>
      </c>
    </row>
    <row r="565" spans="1:26" ht="15" x14ac:dyDescent="0.25">
      <c r="G565" s="66">
        <f>H558+H559+H561+H562+H563</f>
        <v>248.69000000000003</v>
      </c>
      <c r="H565" s="66"/>
      <c r="J565" s="66">
        <f>K558+K559+K561+K562+K563</f>
        <v>7996.0700000000006</v>
      </c>
      <c r="K565" s="66"/>
      <c r="L565" s="67">
        <f>Source!U167</f>
        <v>9.4400000000000013</v>
      </c>
      <c r="O565" s="42">
        <f>G565</f>
        <v>248.69000000000003</v>
      </c>
      <c r="P565" s="42">
        <f>J565</f>
        <v>7996.0700000000006</v>
      </c>
      <c r="Q565" s="42">
        <f>L565</f>
        <v>9.4400000000000013</v>
      </c>
      <c r="W565">
        <f>IF(Source!BI167&lt;=1,H558+H559+H561+H562+H563, 0)</f>
        <v>0</v>
      </c>
      <c r="X565">
        <f>IF(Source!BI167=2,H558+H559+H561+H562+H563, 0)</f>
        <v>248.69000000000003</v>
      </c>
      <c r="Y565">
        <f>IF(Source!BI167=3,H558+H559+H561+H562+H563, 0)</f>
        <v>0</v>
      </c>
      <c r="Z565">
        <f>IF(Source!BI167=4,H558+H559+H561+H562+H563, 0)</f>
        <v>0</v>
      </c>
    </row>
    <row r="566" spans="1:26" ht="54" x14ac:dyDescent="0.2">
      <c r="A566" s="74">
        <v>82</v>
      </c>
      <c r="B566" s="74" t="s">
        <v>106</v>
      </c>
      <c r="C566" s="74" t="s">
        <v>1003</v>
      </c>
      <c r="D566" s="61" t="str">
        <f>Source!H168</f>
        <v>ШТ</v>
      </c>
      <c r="E566" s="62">
        <f>Source!I168</f>
        <v>10</v>
      </c>
      <c r="F566" s="63">
        <f>Source!AL168</f>
        <v>168.36</v>
      </c>
      <c r="G566" s="64" t="str">
        <f>Source!DD168</f>
        <v/>
      </c>
      <c r="H566" s="63">
        <f>ROUND(Source!AC168*Source!I168, 2)</f>
        <v>1683.6</v>
      </c>
      <c r="I566" s="64" t="str">
        <f>Source!BO168</f>
        <v/>
      </c>
      <c r="J566" s="64">
        <f>IF(Source!BC168&lt;&gt; 0, Source!BC168, 1)</f>
        <v>8.98</v>
      </c>
      <c r="K566" s="63">
        <f>Source!P168</f>
        <v>15118.73</v>
      </c>
      <c r="L566" s="68"/>
      <c r="S566">
        <f>ROUND((Source!FX168/100)*((ROUND(Source!AF168*Source!I168, 2)+ROUND(Source!AE168*Source!I168, 2))), 2)</f>
        <v>0</v>
      </c>
      <c r="T566">
        <f>Source!X168</f>
        <v>0</v>
      </c>
      <c r="U566">
        <f>ROUND((Source!FY168/100)*((ROUND(Source!AF168*Source!I168, 2)+ROUND(Source!AE168*Source!I168, 2))), 2)</f>
        <v>0</v>
      </c>
      <c r="V566">
        <f>Source!Y168</f>
        <v>0</v>
      </c>
    </row>
    <row r="567" spans="1:26" ht="15" x14ac:dyDescent="0.25">
      <c r="G567" s="66">
        <f>H566</f>
        <v>1683.6</v>
      </c>
      <c r="H567" s="66"/>
      <c r="J567" s="66">
        <f>K566</f>
        <v>15118.73</v>
      </c>
      <c r="K567" s="66"/>
      <c r="L567" s="67">
        <f>Source!U168</f>
        <v>0</v>
      </c>
      <c r="O567" s="42">
        <f>G567</f>
        <v>1683.6</v>
      </c>
      <c r="P567" s="42">
        <f>J567</f>
        <v>15118.73</v>
      </c>
      <c r="Q567" s="42">
        <f>L567</f>
        <v>0</v>
      </c>
      <c r="W567">
        <f>IF(Source!BI168&lt;=1,H566, 0)</f>
        <v>1683.6</v>
      </c>
      <c r="X567">
        <f>IF(Source!BI168=2,H566, 0)</f>
        <v>0</v>
      </c>
      <c r="Y567">
        <f>IF(Source!BI168=3,H566, 0)</f>
        <v>0</v>
      </c>
      <c r="Z567">
        <f>IF(Source!BI168=4,H566, 0)</f>
        <v>0</v>
      </c>
    </row>
    <row r="568" spans="1:26" ht="57" x14ac:dyDescent="0.2">
      <c r="A568" s="73">
        <v>83</v>
      </c>
      <c r="B568" s="73" t="s">
        <v>1004</v>
      </c>
      <c r="C568" s="73" t="str">
        <f>Source!G169</f>
        <v>Труба гофрированная ПВХ для защиты проводов и кабелей по установленным конструкциям, по стенам, колоннам, потолкам, основанию пола</v>
      </c>
      <c r="D568" s="55" t="str">
        <f>Source!H169</f>
        <v>100 м</v>
      </c>
      <c r="E568" s="36">
        <f>Source!I169</f>
        <v>0.3</v>
      </c>
      <c r="F568" s="56">
        <f>Source!AL169+Source!AM169+Source!AO169</f>
        <v>156.32999999999998</v>
      </c>
      <c r="G568" s="57"/>
      <c r="H568" s="56"/>
      <c r="I568" s="57" t="str">
        <f>Source!BO169</f>
        <v/>
      </c>
      <c r="J568" s="57"/>
      <c r="K568" s="56"/>
      <c r="L568" s="58"/>
      <c r="S568">
        <f>ROUND((Source!FX169/100)*((ROUND(Source!AF169*Source!I169, 2)+ROUND(Source!AE169*Source!I169, 2))), 2)</f>
        <v>40.6</v>
      </c>
      <c r="T568">
        <f>Source!X169</f>
        <v>1366.8</v>
      </c>
      <c r="U568">
        <f>ROUND((Source!FY169/100)*((ROUND(Source!AF169*Source!I169, 2)+ROUND(Source!AE169*Source!I169, 2))), 2)</f>
        <v>21.35</v>
      </c>
      <c r="V568">
        <f>Source!Y169</f>
        <v>718.63</v>
      </c>
    </row>
    <row r="569" spans="1:26" x14ac:dyDescent="0.2">
      <c r="C569" s="41" t="str">
        <f>"Объем: "&amp;Source!I169&amp;"=30/"&amp;"100"</f>
        <v>Объем: 0.3=30/100</v>
      </c>
    </row>
    <row r="570" spans="1:26" ht="14.25" x14ac:dyDescent="0.2">
      <c r="A570" s="73"/>
      <c r="B570" s="73"/>
      <c r="C570" s="73" t="s">
        <v>953</v>
      </c>
      <c r="D570" s="55"/>
      <c r="E570" s="36"/>
      <c r="F570" s="56">
        <f>Source!AO169</f>
        <v>139.54</v>
      </c>
      <c r="G570" s="57" t="str">
        <f>Source!DG169</f>
        <v/>
      </c>
      <c r="H570" s="56">
        <f>ROUND(Source!AF169*Source!I169, 2)</f>
        <v>41.86</v>
      </c>
      <c r="I570" s="57"/>
      <c r="J570" s="57">
        <f>IF(Source!BA169&lt;&gt; 0, Source!BA169, 1)</f>
        <v>33.659999999999997</v>
      </c>
      <c r="K570" s="56">
        <f>Source!S169</f>
        <v>1409.07</v>
      </c>
      <c r="L570" s="58"/>
      <c r="R570">
        <f>H570</f>
        <v>41.86</v>
      </c>
    </row>
    <row r="571" spans="1:26" ht="14.25" x14ac:dyDescent="0.2">
      <c r="A571" s="73"/>
      <c r="B571" s="73"/>
      <c r="C571" s="73" t="s">
        <v>968</v>
      </c>
      <c r="D571" s="55"/>
      <c r="E571" s="36"/>
      <c r="F571" s="56">
        <f>Source!AL169</f>
        <v>16.79</v>
      </c>
      <c r="G571" s="57" t="str">
        <f>Source!DD169</f>
        <v/>
      </c>
      <c r="H571" s="56">
        <f>ROUND(Source!AC169*Source!I169, 2)</f>
        <v>5.04</v>
      </c>
      <c r="I571" s="57"/>
      <c r="J571" s="57">
        <f>IF(Source!BC169&lt;&gt; 0, Source!BC169, 1)</f>
        <v>8.98</v>
      </c>
      <c r="K571" s="56">
        <f>Source!P169</f>
        <v>45.23</v>
      </c>
      <c r="L571" s="58"/>
    </row>
    <row r="572" spans="1:26" ht="14.25" x14ac:dyDescent="0.2">
      <c r="A572" s="73"/>
      <c r="B572" s="73"/>
      <c r="C572" s="73" t="s">
        <v>955</v>
      </c>
      <c r="D572" s="55" t="s">
        <v>956</v>
      </c>
      <c r="E572" s="36">
        <f>Source!BZ169</f>
        <v>97</v>
      </c>
      <c r="F572" s="75"/>
      <c r="G572" s="57"/>
      <c r="H572" s="56">
        <f>SUM(S568:S574)</f>
        <v>40.6</v>
      </c>
      <c r="I572" s="60"/>
      <c r="J572" s="53">
        <f>Source!AT169</f>
        <v>97</v>
      </c>
      <c r="K572" s="56">
        <f>SUM(T568:T574)</f>
        <v>1366.8</v>
      </c>
      <c r="L572" s="58"/>
    </row>
    <row r="573" spans="1:26" ht="14.25" x14ac:dyDescent="0.2">
      <c r="A573" s="73"/>
      <c r="B573" s="73"/>
      <c r="C573" s="73" t="s">
        <v>957</v>
      </c>
      <c r="D573" s="55" t="s">
        <v>956</v>
      </c>
      <c r="E573" s="36">
        <f>Source!CA169</f>
        <v>51</v>
      </c>
      <c r="F573" s="75"/>
      <c r="G573" s="57"/>
      <c r="H573" s="56">
        <f>SUM(U568:U574)</f>
        <v>21.35</v>
      </c>
      <c r="I573" s="60"/>
      <c r="J573" s="53">
        <f>Source!AU169</f>
        <v>51</v>
      </c>
      <c r="K573" s="56">
        <f>SUM(V568:V574)</f>
        <v>718.63</v>
      </c>
      <c r="L573" s="58"/>
    </row>
    <row r="574" spans="1:26" ht="14.25" x14ac:dyDescent="0.2">
      <c r="A574" s="74"/>
      <c r="B574" s="74"/>
      <c r="C574" s="74" t="s">
        <v>958</v>
      </c>
      <c r="D574" s="61" t="s">
        <v>959</v>
      </c>
      <c r="E574" s="62">
        <f>Source!AQ169</f>
        <v>15.2</v>
      </c>
      <c r="F574" s="63"/>
      <c r="G574" s="64" t="str">
        <f>Source!DI169</f>
        <v/>
      </c>
      <c r="H574" s="63"/>
      <c r="I574" s="64"/>
      <c r="J574" s="64"/>
      <c r="K574" s="63"/>
      <c r="L574" s="65">
        <f>Source!U169</f>
        <v>4.5599999999999996</v>
      </c>
    </row>
    <row r="575" spans="1:26" ht="15" x14ac:dyDescent="0.25">
      <c r="G575" s="66">
        <f>H570+H571+H572+H573</f>
        <v>108.85</v>
      </c>
      <c r="H575" s="66"/>
      <c r="J575" s="66">
        <f>K570+K571+K572+K573</f>
        <v>3539.73</v>
      </c>
      <c r="K575" s="66"/>
      <c r="L575" s="67">
        <f>Source!U169</f>
        <v>4.5599999999999996</v>
      </c>
      <c r="O575" s="42">
        <f>G575</f>
        <v>108.85</v>
      </c>
      <c r="P575" s="42">
        <f>J575</f>
        <v>3539.73</v>
      </c>
      <c r="Q575" s="42">
        <f>L575</f>
        <v>4.5599999999999996</v>
      </c>
      <c r="W575">
        <f>IF(Source!BI169&lt;=1,H570+H571+H572+H573, 0)</f>
        <v>0</v>
      </c>
      <c r="X575">
        <f>IF(Source!BI169=2,H570+H571+H572+H573, 0)</f>
        <v>108.85</v>
      </c>
      <c r="Y575">
        <f>IF(Source!BI169=3,H570+H571+H572+H573, 0)</f>
        <v>0</v>
      </c>
      <c r="Z575">
        <f>IF(Source!BI169=4,H570+H571+H572+H573, 0)</f>
        <v>0</v>
      </c>
    </row>
    <row r="576" spans="1:26" ht="42.75" x14ac:dyDescent="0.2">
      <c r="A576" s="74">
        <v>84</v>
      </c>
      <c r="B576" s="74" t="s">
        <v>106</v>
      </c>
      <c r="C576" s="74" t="s">
        <v>1005</v>
      </c>
      <c r="D576" s="61" t="str">
        <f>Source!H170</f>
        <v>м</v>
      </c>
      <c r="E576" s="62">
        <f>Source!I170</f>
        <v>30.6</v>
      </c>
      <c r="F576" s="63">
        <f>Source!AL170</f>
        <v>3.02</v>
      </c>
      <c r="G576" s="64" t="str">
        <f>Source!DD170</f>
        <v/>
      </c>
      <c r="H576" s="63">
        <f>ROUND(Source!AC170*Source!I170, 2)</f>
        <v>92.41</v>
      </c>
      <c r="I576" s="64" t="str">
        <f>Source!BO170</f>
        <v/>
      </c>
      <c r="J576" s="64">
        <f>IF(Source!BC170&lt;&gt; 0, Source!BC170, 1)</f>
        <v>8.98</v>
      </c>
      <c r="K576" s="63">
        <f>Source!P170</f>
        <v>829.86</v>
      </c>
      <c r="L576" s="68"/>
      <c r="S576">
        <f>ROUND((Source!FX170/100)*((ROUND(Source!AF170*Source!I170, 2)+ROUND(Source!AE170*Source!I170, 2))), 2)</f>
        <v>0</v>
      </c>
      <c r="T576">
        <f>Source!X170</f>
        <v>0</v>
      </c>
      <c r="U576">
        <f>ROUND((Source!FY170/100)*((ROUND(Source!AF170*Source!I170, 2)+ROUND(Source!AE170*Source!I170, 2))), 2)</f>
        <v>0</v>
      </c>
      <c r="V576">
        <f>Source!Y170</f>
        <v>0</v>
      </c>
    </row>
    <row r="577" spans="1:26" ht="15" x14ac:dyDescent="0.25">
      <c r="G577" s="66">
        <f>H576</f>
        <v>92.41</v>
      </c>
      <c r="H577" s="66"/>
      <c r="J577" s="66">
        <f>K576</f>
        <v>829.86</v>
      </c>
      <c r="K577" s="66"/>
      <c r="L577" s="67">
        <f>Source!U170</f>
        <v>0</v>
      </c>
      <c r="O577" s="42">
        <f>G577</f>
        <v>92.41</v>
      </c>
      <c r="P577" s="42">
        <f>J577</f>
        <v>829.86</v>
      </c>
      <c r="Q577" s="42">
        <f>L577</f>
        <v>0</v>
      </c>
      <c r="W577">
        <f>IF(Source!BI170&lt;=1,H576, 0)</f>
        <v>92.41</v>
      </c>
      <c r="X577">
        <f>IF(Source!BI170=2,H576, 0)</f>
        <v>0</v>
      </c>
      <c r="Y577">
        <f>IF(Source!BI170=3,H576, 0)</f>
        <v>0</v>
      </c>
      <c r="Z577">
        <f>IF(Source!BI170=4,H576, 0)</f>
        <v>0</v>
      </c>
    </row>
    <row r="578" spans="1:26" ht="71.25" x14ac:dyDescent="0.2">
      <c r="A578" s="73">
        <v>85</v>
      </c>
      <c r="B578" s="73" t="s">
        <v>1006</v>
      </c>
      <c r="C578" s="73" t="str">
        <f>Source!G171</f>
        <v>Затягивание провода в проложенные трубы и металлические рукава первого одножильного или многожильного в общей оплетке, суммарное сечение: до 6 мм2</v>
      </c>
      <c r="D578" s="55" t="str">
        <f>Source!H171</f>
        <v>100 м</v>
      </c>
      <c r="E578" s="36">
        <f>Source!I171</f>
        <v>0.3</v>
      </c>
      <c r="F578" s="56">
        <f>Source!AL171+Source!AM171+Source!AO171</f>
        <v>68.77000000000001</v>
      </c>
      <c r="G578" s="57"/>
      <c r="H578" s="56"/>
      <c r="I578" s="57" t="str">
        <f>Source!BO171</f>
        <v/>
      </c>
      <c r="J578" s="57"/>
      <c r="K578" s="56"/>
      <c r="L578" s="58"/>
      <c r="S578">
        <f>ROUND((Source!FX171/100)*((ROUND(Source!AF171*Source!I171, 2)+ROUND(Source!AE171*Source!I171, 2))), 2)</f>
        <v>14.89</v>
      </c>
      <c r="T578">
        <f>Source!X171</f>
        <v>501.22</v>
      </c>
      <c r="U578">
        <f>ROUND((Source!FY171/100)*((ROUND(Source!AF171*Source!I171, 2)+ROUND(Source!AE171*Source!I171, 2))), 2)</f>
        <v>7.83</v>
      </c>
      <c r="V578">
        <f>Source!Y171</f>
        <v>263.52999999999997</v>
      </c>
    </row>
    <row r="579" spans="1:26" x14ac:dyDescent="0.2">
      <c r="C579" s="41" t="str">
        <f>"Объем: "&amp;Source!I171&amp;"=30/"&amp;"100"</f>
        <v>Объем: 0.3=30/100</v>
      </c>
    </row>
    <row r="580" spans="1:26" ht="14.25" x14ac:dyDescent="0.2">
      <c r="A580" s="73"/>
      <c r="B580" s="73"/>
      <c r="C580" s="73" t="s">
        <v>953</v>
      </c>
      <c r="D580" s="55"/>
      <c r="E580" s="36"/>
      <c r="F580" s="56">
        <f>Source!AO171</f>
        <v>50.67</v>
      </c>
      <c r="G580" s="57" t="str">
        <f>Source!DG171</f>
        <v/>
      </c>
      <c r="H580" s="56">
        <f>ROUND(Source!AF171*Source!I171, 2)</f>
        <v>15.2</v>
      </c>
      <c r="I580" s="57"/>
      <c r="J580" s="57">
        <f>IF(Source!BA171&lt;&gt; 0, Source!BA171, 1)</f>
        <v>33.659999999999997</v>
      </c>
      <c r="K580" s="56">
        <f>Source!S171</f>
        <v>511.67</v>
      </c>
      <c r="L580" s="58"/>
      <c r="R580">
        <f>H580</f>
        <v>15.2</v>
      </c>
    </row>
    <row r="581" spans="1:26" ht="14.25" x14ac:dyDescent="0.2">
      <c r="A581" s="73"/>
      <c r="B581" s="73"/>
      <c r="C581" s="73" t="s">
        <v>324</v>
      </c>
      <c r="D581" s="55"/>
      <c r="E581" s="36"/>
      <c r="F581" s="56">
        <f>Source!AM171</f>
        <v>3.62</v>
      </c>
      <c r="G581" s="57" t="str">
        <f>Source!DE171</f>
        <v/>
      </c>
      <c r="H581" s="56">
        <f>ROUND((((Source!ET171)-(Source!EU171))+Source!AE171)*Source!I171, 2)</f>
        <v>1.0900000000000001</v>
      </c>
      <c r="I581" s="57"/>
      <c r="J581" s="57">
        <f>IF(Source!BB171&lt;&gt; 0, Source!BB171, 1)</f>
        <v>12.55</v>
      </c>
      <c r="K581" s="56">
        <f>Source!Q171</f>
        <v>13.63</v>
      </c>
      <c r="L581" s="58"/>
    </row>
    <row r="582" spans="1:26" ht="14.25" x14ac:dyDescent="0.2">
      <c r="A582" s="73"/>
      <c r="B582" s="73"/>
      <c r="C582" s="73" t="s">
        <v>954</v>
      </c>
      <c r="D582" s="55"/>
      <c r="E582" s="36"/>
      <c r="F582" s="56">
        <f>Source!AN171</f>
        <v>0.5</v>
      </c>
      <c r="G582" s="57" t="str">
        <f>Source!DF171</f>
        <v/>
      </c>
      <c r="H582" s="59">
        <f>ROUND(Source!AE171*Source!I171, 2)</f>
        <v>0.15</v>
      </c>
      <c r="I582" s="57"/>
      <c r="J582" s="57">
        <f>IF(Source!BS171&lt;&gt; 0, Source!BS171, 1)</f>
        <v>33.659999999999997</v>
      </c>
      <c r="K582" s="59">
        <f>Source!R171</f>
        <v>5.05</v>
      </c>
      <c r="L582" s="58"/>
      <c r="R582">
        <f>H582</f>
        <v>0.15</v>
      </c>
    </row>
    <row r="583" spans="1:26" ht="14.25" x14ac:dyDescent="0.2">
      <c r="A583" s="73"/>
      <c r="B583" s="73"/>
      <c r="C583" s="73" t="s">
        <v>968</v>
      </c>
      <c r="D583" s="55"/>
      <c r="E583" s="36"/>
      <c r="F583" s="56">
        <f>Source!AL171</f>
        <v>14.48</v>
      </c>
      <c r="G583" s="57" t="str">
        <f>Source!DD171</f>
        <v/>
      </c>
      <c r="H583" s="56">
        <f>ROUND(Source!AC171*Source!I171, 2)</f>
        <v>4.34</v>
      </c>
      <c r="I583" s="57"/>
      <c r="J583" s="57">
        <f>IF(Source!BC171&lt;&gt; 0, Source!BC171, 1)</f>
        <v>8.98</v>
      </c>
      <c r="K583" s="56">
        <f>Source!P171</f>
        <v>39.01</v>
      </c>
      <c r="L583" s="58"/>
    </row>
    <row r="584" spans="1:26" ht="14.25" x14ac:dyDescent="0.2">
      <c r="A584" s="73"/>
      <c r="B584" s="73"/>
      <c r="C584" s="73" t="s">
        <v>955</v>
      </c>
      <c r="D584" s="55" t="s">
        <v>956</v>
      </c>
      <c r="E584" s="36">
        <f>Source!BZ171</f>
        <v>97</v>
      </c>
      <c r="F584" s="75"/>
      <c r="G584" s="57"/>
      <c r="H584" s="56">
        <f>SUM(S578:S586)</f>
        <v>14.89</v>
      </c>
      <c r="I584" s="60"/>
      <c r="J584" s="53">
        <f>Source!AT171</f>
        <v>97</v>
      </c>
      <c r="K584" s="56">
        <f>SUM(T578:T586)</f>
        <v>501.22</v>
      </c>
      <c r="L584" s="58"/>
    </row>
    <row r="585" spans="1:26" ht="14.25" x14ac:dyDescent="0.2">
      <c r="A585" s="73"/>
      <c r="B585" s="73"/>
      <c r="C585" s="73" t="s">
        <v>957</v>
      </c>
      <c r="D585" s="55" t="s">
        <v>956</v>
      </c>
      <c r="E585" s="36">
        <f>Source!CA171</f>
        <v>51</v>
      </c>
      <c r="F585" s="75"/>
      <c r="G585" s="57"/>
      <c r="H585" s="56">
        <f>SUM(U578:U586)</f>
        <v>7.83</v>
      </c>
      <c r="I585" s="60"/>
      <c r="J585" s="53">
        <f>Source!AU171</f>
        <v>51</v>
      </c>
      <c r="K585" s="56">
        <f>SUM(V578:V586)</f>
        <v>263.52999999999997</v>
      </c>
      <c r="L585" s="58"/>
    </row>
    <row r="586" spans="1:26" ht="14.25" x14ac:dyDescent="0.2">
      <c r="A586" s="74"/>
      <c r="B586" s="74"/>
      <c r="C586" s="74" t="s">
        <v>958</v>
      </c>
      <c r="D586" s="61" t="s">
        <v>959</v>
      </c>
      <c r="E586" s="62">
        <f>Source!AQ171</f>
        <v>5.39</v>
      </c>
      <c r="F586" s="63"/>
      <c r="G586" s="64" t="str">
        <f>Source!DI171</f>
        <v/>
      </c>
      <c r="H586" s="63"/>
      <c r="I586" s="64"/>
      <c r="J586" s="64"/>
      <c r="K586" s="63"/>
      <c r="L586" s="65">
        <f>Source!U171</f>
        <v>1.6169999999999998</v>
      </c>
    </row>
    <row r="587" spans="1:26" ht="15" x14ac:dyDescent="0.25">
      <c r="G587" s="66">
        <f>H580+H581+H583+H584+H585</f>
        <v>43.349999999999994</v>
      </c>
      <c r="H587" s="66"/>
      <c r="J587" s="66">
        <f>K580+K581+K583+K584+K585</f>
        <v>1329.0600000000002</v>
      </c>
      <c r="K587" s="66"/>
      <c r="L587" s="67">
        <f>Source!U171</f>
        <v>1.6169999999999998</v>
      </c>
      <c r="O587" s="42">
        <f>G587</f>
        <v>43.349999999999994</v>
      </c>
      <c r="P587" s="42">
        <f>J587</f>
        <v>1329.0600000000002</v>
      </c>
      <c r="Q587" s="42">
        <f>L587</f>
        <v>1.6169999999999998</v>
      </c>
      <c r="W587">
        <f>IF(Source!BI171&lt;=1,H580+H581+H583+H584+H585, 0)</f>
        <v>0</v>
      </c>
      <c r="X587">
        <f>IF(Source!BI171=2,H580+H581+H583+H584+H585, 0)</f>
        <v>43.349999999999994</v>
      </c>
      <c r="Y587">
        <f>IF(Source!BI171=3,H580+H581+H583+H584+H585, 0)</f>
        <v>0</v>
      </c>
      <c r="Z587">
        <f>IF(Source!BI171=4,H580+H581+H583+H584+H585, 0)</f>
        <v>0</v>
      </c>
    </row>
    <row r="588" spans="1:26" ht="42.75" x14ac:dyDescent="0.2">
      <c r="A588" s="74">
        <v>86</v>
      </c>
      <c r="B588" s="74" t="s">
        <v>106</v>
      </c>
      <c r="C588" s="74" t="s">
        <v>1035</v>
      </c>
      <c r="D588" s="61" t="str">
        <f>Source!H172</f>
        <v>м</v>
      </c>
      <c r="E588" s="62">
        <f>Source!I172</f>
        <v>30.6</v>
      </c>
      <c r="F588" s="63">
        <f>Source!AL172</f>
        <v>10.050000000000001</v>
      </c>
      <c r="G588" s="64" t="str">
        <f>Source!DD172</f>
        <v/>
      </c>
      <c r="H588" s="63">
        <f>ROUND(Source!AC172*Source!I172, 2)</f>
        <v>307.52999999999997</v>
      </c>
      <c r="I588" s="64" t="str">
        <f>Source!BO172</f>
        <v/>
      </c>
      <c r="J588" s="64">
        <f>IF(Source!BC172&lt;&gt; 0, Source!BC172, 1)</f>
        <v>8.98</v>
      </c>
      <c r="K588" s="63">
        <f>Source!P172</f>
        <v>2761.62</v>
      </c>
      <c r="L588" s="68"/>
      <c r="S588">
        <f>ROUND((Source!FX172/100)*((ROUND(Source!AF172*Source!I172, 2)+ROUND(Source!AE172*Source!I172, 2))), 2)</f>
        <v>0</v>
      </c>
      <c r="T588">
        <f>Source!X172</f>
        <v>0</v>
      </c>
      <c r="U588">
        <f>ROUND((Source!FY172/100)*((ROUND(Source!AF172*Source!I172, 2)+ROUND(Source!AE172*Source!I172, 2))), 2)</f>
        <v>0</v>
      </c>
      <c r="V588">
        <f>Source!Y172</f>
        <v>0</v>
      </c>
    </row>
    <row r="589" spans="1:26" ht="15" x14ac:dyDescent="0.25">
      <c r="G589" s="66">
        <f>H588</f>
        <v>307.52999999999997</v>
      </c>
      <c r="H589" s="66"/>
      <c r="J589" s="66">
        <f>K588</f>
        <v>2761.62</v>
      </c>
      <c r="K589" s="66"/>
      <c r="L589" s="67">
        <f>Source!U172</f>
        <v>0</v>
      </c>
      <c r="O589" s="42">
        <f>G589</f>
        <v>307.52999999999997</v>
      </c>
      <c r="P589" s="42">
        <f>J589</f>
        <v>2761.62</v>
      </c>
      <c r="Q589" s="42">
        <f>L589</f>
        <v>0</v>
      </c>
      <c r="W589">
        <f>IF(Source!BI172&lt;=1,H588, 0)</f>
        <v>307.52999999999997</v>
      </c>
      <c r="X589">
        <f>IF(Source!BI172=2,H588, 0)</f>
        <v>0</v>
      </c>
      <c r="Y589">
        <f>IF(Source!BI172=3,H588, 0)</f>
        <v>0</v>
      </c>
      <c r="Z589">
        <f>IF(Source!BI172=4,H588, 0)</f>
        <v>0</v>
      </c>
    </row>
    <row r="590" spans="1:26" ht="28.5" x14ac:dyDescent="0.2">
      <c r="A590" s="73">
        <v>87</v>
      </c>
      <c r="B590" s="73" t="s">
        <v>1008</v>
      </c>
      <c r="C590" s="73" t="str">
        <f>Source!G173</f>
        <v>Провод в коробах, сечением: до 6 мм2</v>
      </c>
      <c r="D590" s="55" t="str">
        <f>Source!H173</f>
        <v>100 м</v>
      </c>
      <c r="E590" s="36">
        <f>Source!I173</f>
        <v>1.25</v>
      </c>
      <c r="F590" s="56">
        <f>Source!AL173+Source!AM173+Source!AO173</f>
        <v>38.590000000000003</v>
      </c>
      <c r="G590" s="57"/>
      <c r="H590" s="56"/>
      <c r="I590" s="57" t="str">
        <f>Source!BO173</f>
        <v/>
      </c>
      <c r="J590" s="57"/>
      <c r="K590" s="56"/>
      <c r="L590" s="58"/>
      <c r="S590">
        <f>ROUND((Source!FX173/100)*((ROUND(Source!AF173*Source!I173, 2)+ROUND(Source!AE173*Source!I173, 2))), 2)</f>
        <v>32.47</v>
      </c>
      <c r="T590">
        <f>Source!X173</f>
        <v>1092.56</v>
      </c>
      <c r="U590">
        <f>ROUND((Source!FY173/100)*((ROUND(Source!AF173*Source!I173, 2)+ROUND(Source!AE173*Source!I173, 2))), 2)</f>
        <v>17.07</v>
      </c>
      <c r="V590">
        <f>Source!Y173</f>
        <v>574.44000000000005</v>
      </c>
    </row>
    <row r="591" spans="1:26" x14ac:dyDescent="0.2">
      <c r="C591" s="41" t="str">
        <f>"Объем: "&amp;Source!I173&amp;"=125/"&amp;"100"</f>
        <v>Объем: 1.25=125/100</v>
      </c>
    </row>
    <row r="592" spans="1:26" ht="14.25" x14ac:dyDescent="0.2">
      <c r="A592" s="73"/>
      <c r="B592" s="73"/>
      <c r="C592" s="73" t="s">
        <v>953</v>
      </c>
      <c r="D592" s="55"/>
      <c r="E592" s="36"/>
      <c r="F592" s="56">
        <f>Source!AO173</f>
        <v>26.51</v>
      </c>
      <c r="G592" s="57" t="str">
        <f>Source!DG173</f>
        <v/>
      </c>
      <c r="H592" s="56">
        <f>ROUND(Source!AF173*Source!I173, 2)</f>
        <v>33.14</v>
      </c>
      <c r="I592" s="57"/>
      <c r="J592" s="57">
        <f>IF(Source!BA173&lt;&gt; 0, Source!BA173, 1)</f>
        <v>33.659999999999997</v>
      </c>
      <c r="K592" s="56">
        <f>Source!S173</f>
        <v>1115.4100000000001</v>
      </c>
      <c r="L592" s="58"/>
      <c r="R592">
        <f>H592</f>
        <v>33.14</v>
      </c>
    </row>
    <row r="593" spans="1:26" ht="14.25" x14ac:dyDescent="0.2">
      <c r="A593" s="73"/>
      <c r="B593" s="73"/>
      <c r="C593" s="73" t="s">
        <v>324</v>
      </c>
      <c r="D593" s="55"/>
      <c r="E593" s="36"/>
      <c r="F593" s="56">
        <f>Source!AM173</f>
        <v>1.81</v>
      </c>
      <c r="G593" s="57" t="str">
        <f>Source!DE173</f>
        <v/>
      </c>
      <c r="H593" s="56">
        <f>ROUND((((Source!ET173)-(Source!EU173))+Source!AE173)*Source!I173, 2)</f>
        <v>2.2599999999999998</v>
      </c>
      <c r="I593" s="57"/>
      <c r="J593" s="57">
        <f>IF(Source!BB173&lt;&gt; 0, Source!BB173, 1)</f>
        <v>12.55</v>
      </c>
      <c r="K593" s="56">
        <f>Source!Q173</f>
        <v>28.39</v>
      </c>
      <c r="L593" s="58"/>
    </row>
    <row r="594" spans="1:26" ht="14.25" x14ac:dyDescent="0.2">
      <c r="A594" s="73"/>
      <c r="B594" s="73"/>
      <c r="C594" s="73" t="s">
        <v>954</v>
      </c>
      <c r="D594" s="55"/>
      <c r="E594" s="36"/>
      <c r="F594" s="56">
        <f>Source!AN173</f>
        <v>0.26</v>
      </c>
      <c r="G594" s="57" t="str">
        <f>Source!DF173</f>
        <v/>
      </c>
      <c r="H594" s="59">
        <f>ROUND(Source!AE173*Source!I173, 2)</f>
        <v>0.33</v>
      </c>
      <c r="I594" s="57"/>
      <c r="J594" s="57">
        <f>IF(Source!BS173&lt;&gt; 0, Source!BS173, 1)</f>
        <v>33.659999999999997</v>
      </c>
      <c r="K594" s="59">
        <f>Source!R173</f>
        <v>10.94</v>
      </c>
      <c r="L594" s="58"/>
      <c r="R594">
        <f>H594</f>
        <v>0.33</v>
      </c>
    </row>
    <row r="595" spans="1:26" ht="14.25" x14ac:dyDescent="0.2">
      <c r="A595" s="73"/>
      <c r="B595" s="73"/>
      <c r="C595" s="73" t="s">
        <v>968</v>
      </c>
      <c r="D595" s="55"/>
      <c r="E595" s="36"/>
      <c r="F595" s="56">
        <f>Source!AL173</f>
        <v>10.27</v>
      </c>
      <c r="G595" s="57" t="str">
        <f>Source!DD173</f>
        <v/>
      </c>
      <c r="H595" s="56">
        <f>ROUND(Source!AC173*Source!I173, 2)</f>
        <v>12.84</v>
      </c>
      <c r="I595" s="57"/>
      <c r="J595" s="57">
        <f>IF(Source!BC173&lt;&gt; 0, Source!BC173, 1)</f>
        <v>8.98</v>
      </c>
      <c r="K595" s="56">
        <f>Source!P173</f>
        <v>115.28</v>
      </c>
      <c r="L595" s="58"/>
    </row>
    <row r="596" spans="1:26" ht="14.25" x14ac:dyDescent="0.2">
      <c r="A596" s="73"/>
      <c r="B596" s="73"/>
      <c r="C596" s="73" t="s">
        <v>955</v>
      </c>
      <c r="D596" s="55" t="s">
        <v>956</v>
      </c>
      <c r="E596" s="36">
        <f>Source!BZ173</f>
        <v>97</v>
      </c>
      <c r="F596" s="75"/>
      <c r="G596" s="57"/>
      <c r="H596" s="56">
        <f>SUM(S590:S598)</f>
        <v>32.47</v>
      </c>
      <c r="I596" s="60"/>
      <c r="J596" s="53">
        <f>Source!AT173</f>
        <v>97</v>
      </c>
      <c r="K596" s="56">
        <f>SUM(T590:T598)</f>
        <v>1092.56</v>
      </c>
      <c r="L596" s="58"/>
    </row>
    <row r="597" spans="1:26" ht="14.25" x14ac:dyDescent="0.2">
      <c r="A597" s="73"/>
      <c r="B597" s="73"/>
      <c r="C597" s="73" t="s">
        <v>957</v>
      </c>
      <c r="D597" s="55" t="s">
        <v>956</v>
      </c>
      <c r="E597" s="36">
        <f>Source!CA173</f>
        <v>51</v>
      </c>
      <c r="F597" s="75"/>
      <c r="G597" s="57"/>
      <c r="H597" s="56">
        <f>SUM(U590:U598)</f>
        <v>17.07</v>
      </c>
      <c r="I597" s="60"/>
      <c r="J597" s="53">
        <f>Source!AU173</f>
        <v>51</v>
      </c>
      <c r="K597" s="56">
        <f>SUM(V590:V598)</f>
        <v>574.44000000000005</v>
      </c>
      <c r="L597" s="58"/>
    </row>
    <row r="598" spans="1:26" ht="14.25" x14ac:dyDescent="0.2">
      <c r="A598" s="74"/>
      <c r="B598" s="74"/>
      <c r="C598" s="74" t="s">
        <v>958</v>
      </c>
      <c r="D598" s="61" t="s">
        <v>959</v>
      </c>
      <c r="E598" s="62">
        <f>Source!AQ173</f>
        <v>2.82</v>
      </c>
      <c r="F598" s="63"/>
      <c r="G598" s="64" t="str">
        <f>Source!DI173</f>
        <v/>
      </c>
      <c r="H598" s="63"/>
      <c r="I598" s="64"/>
      <c r="J598" s="64"/>
      <c r="K598" s="63"/>
      <c r="L598" s="65">
        <f>Source!U173</f>
        <v>3.5249999999999999</v>
      </c>
    </row>
    <row r="599" spans="1:26" ht="15" x14ac:dyDescent="0.25">
      <c r="G599" s="66">
        <f>H592+H593+H595+H596+H597</f>
        <v>97.78</v>
      </c>
      <c r="H599" s="66"/>
      <c r="J599" s="66">
        <f>K592+K593+K595+K596+K597</f>
        <v>2926.0800000000004</v>
      </c>
      <c r="K599" s="66"/>
      <c r="L599" s="67">
        <f>Source!U173</f>
        <v>3.5249999999999999</v>
      </c>
      <c r="O599" s="42">
        <f>G599</f>
        <v>97.78</v>
      </c>
      <c r="P599" s="42">
        <f>J599</f>
        <v>2926.0800000000004</v>
      </c>
      <c r="Q599" s="42">
        <f>L599</f>
        <v>3.5249999999999999</v>
      </c>
      <c r="W599">
        <f>IF(Source!BI173&lt;=1,H592+H593+H595+H596+H597, 0)</f>
        <v>0</v>
      </c>
      <c r="X599">
        <f>IF(Source!BI173=2,H592+H593+H595+H596+H597, 0)</f>
        <v>97.78</v>
      </c>
      <c r="Y599">
        <f>IF(Source!BI173=3,H592+H593+H595+H596+H597, 0)</f>
        <v>0</v>
      </c>
      <c r="Z599">
        <f>IF(Source!BI173=4,H592+H593+H595+H596+H597, 0)</f>
        <v>0</v>
      </c>
    </row>
    <row r="600" spans="1:26" ht="42.75" x14ac:dyDescent="0.2">
      <c r="A600" s="74">
        <v>88</v>
      </c>
      <c r="B600" s="74" t="s">
        <v>106</v>
      </c>
      <c r="C600" s="74" t="s">
        <v>1036</v>
      </c>
      <c r="D600" s="61" t="str">
        <f>Source!H174</f>
        <v>м</v>
      </c>
      <c r="E600" s="62">
        <f>Source!I174</f>
        <v>127.5</v>
      </c>
      <c r="F600" s="63">
        <f>Source!AL174</f>
        <v>14.759999999999998</v>
      </c>
      <c r="G600" s="64" t="str">
        <f>Source!DD174</f>
        <v/>
      </c>
      <c r="H600" s="63">
        <f>ROUND(Source!AC174*Source!I174, 2)</f>
        <v>1881.9</v>
      </c>
      <c r="I600" s="64" t="str">
        <f>Source!BO174</f>
        <v/>
      </c>
      <c r="J600" s="64">
        <f>IF(Source!BC174&lt;&gt; 0, Source!BC174, 1)</f>
        <v>8.98</v>
      </c>
      <c r="K600" s="63">
        <f>Source!P174</f>
        <v>16899.46</v>
      </c>
      <c r="L600" s="68"/>
      <c r="S600">
        <f>ROUND((Source!FX174/100)*((ROUND(Source!AF174*Source!I174, 2)+ROUND(Source!AE174*Source!I174, 2))), 2)</f>
        <v>0</v>
      </c>
      <c r="T600">
        <f>Source!X174</f>
        <v>0</v>
      </c>
      <c r="U600">
        <f>ROUND((Source!FY174/100)*((ROUND(Source!AF174*Source!I174, 2)+ROUND(Source!AE174*Source!I174, 2))), 2)</f>
        <v>0</v>
      </c>
      <c r="V600">
        <f>Source!Y174</f>
        <v>0</v>
      </c>
    </row>
    <row r="601" spans="1:26" ht="15" x14ac:dyDescent="0.25">
      <c r="G601" s="66">
        <f>H600</f>
        <v>1881.9</v>
      </c>
      <c r="H601" s="66"/>
      <c r="J601" s="66">
        <f>K600</f>
        <v>16899.46</v>
      </c>
      <c r="K601" s="66"/>
      <c r="L601" s="67">
        <f>Source!U174</f>
        <v>0</v>
      </c>
      <c r="O601" s="42">
        <f>G601</f>
        <v>1881.9</v>
      </c>
      <c r="P601" s="42">
        <f>J601</f>
        <v>16899.46</v>
      </c>
      <c r="Q601" s="42">
        <f>L601</f>
        <v>0</v>
      </c>
      <c r="W601">
        <f>IF(Source!BI174&lt;=1,H600, 0)</f>
        <v>1881.9</v>
      </c>
      <c r="X601">
        <f>IF(Source!BI174=2,H600, 0)</f>
        <v>0</v>
      </c>
      <c r="Y601">
        <f>IF(Source!BI174=3,H600, 0)</f>
        <v>0</v>
      </c>
      <c r="Z601">
        <f>IF(Source!BI174=4,H600, 0)</f>
        <v>0</v>
      </c>
    </row>
    <row r="602" spans="1:26" ht="28.5" x14ac:dyDescent="0.2">
      <c r="A602" s="73">
        <v>89</v>
      </c>
      <c r="B602" s="73" t="s">
        <v>1010</v>
      </c>
      <c r="C602" s="73" t="str">
        <f>Source!G175</f>
        <v>Короба пластмассовые: шириной до 40 мм</v>
      </c>
      <c r="D602" s="55" t="str">
        <f>Source!H175</f>
        <v>100 м</v>
      </c>
      <c r="E602" s="36">
        <f>Source!I175</f>
        <v>1.25</v>
      </c>
      <c r="F602" s="56">
        <f>Source!AL175+Source!AM175+Source!AO175</f>
        <v>206.76</v>
      </c>
      <c r="G602" s="57"/>
      <c r="H602" s="56"/>
      <c r="I602" s="57" t="str">
        <f>Source!BO175</f>
        <v/>
      </c>
      <c r="J602" s="57"/>
      <c r="K602" s="56"/>
      <c r="L602" s="58"/>
      <c r="S602">
        <f>ROUND((Source!FX175/100)*((ROUND(Source!AF175*Source!I175, 2)+ROUND(Source!AE175*Source!I175, 2))), 2)</f>
        <v>188.02</v>
      </c>
      <c r="T602">
        <f>Source!X175</f>
        <v>6328.43</v>
      </c>
      <c r="U602">
        <f>ROUND((Source!FY175/100)*((ROUND(Source!AF175*Source!I175, 2)+ROUND(Source!AE175*Source!I175, 2))), 2)</f>
        <v>98.85</v>
      </c>
      <c r="V602">
        <f>Source!Y175</f>
        <v>3327.32</v>
      </c>
    </row>
    <row r="603" spans="1:26" x14ac:dyDescent="0.2">
      <c r="C603" s="41" t="str">
        <f>"Объем: "&amp;Source!I175&amp;"=125/"&amp;"100"</f>
        <v>Объем: 1.25=125/100</v>
      </c>
    </row>
    <row r="604" spans="1:26" ht="14.25" x14ac:dyDescent="0.2">
      <c r="A604" s="73"/>
      <c r="B604" s="73"/>
      <c r="C604" s="73" t="s">
        <v>953</v>
      </c>
      <c r="D604" s="55"/>
      <c r="E604" s="36"/>
      <c r="F604" s="56">
        <f>Source!AO175</f>
        <v>154.91999999999999</v>
      </c>
      <c r="G604" s="57" t="str">
        <f>Source!DG175</f>
        <v/>
      </c>
      <c r="H604" s="56">
        <f>ROUND(Source!AF175*Source!I175, 2)</f>
        <v>193.65</v>
      </c>
      <c r="I604" s="57"/>
      <c r="J604" s="57">
        <f>IF(Source!BA175&lt;&gt; 0, Source!BA175, 1)</f>
        <v>33.659999999999997</v>
      </c>
      <c r="K604" s="56">
        <f>Source!S175</f>
        <v>6518.26</v>
      </c>
      <c r="L604" s="58"/>
      <c r="R604">
        <f>H604</f>
        <v>193.65</v>
      </c>
    </row>
    <row r="605" spans="1:26" ht="14.25" x14ac:dyDescent="0.2">
      <c r="A605" s="73"/>
      <c r="B605" s="73"/>
      <c r="C605" s="73" t="s">
        <v>324</v>
      </c>
      <c r="D605" s="55"/>
      <c r="E605" s="36"/>
      <c r="F605" s="56">
        <f>Source!AM175</f>
        <v>0.31</v>
      </c>
      <c r="G605" s="57" t="str">
        <f>Source!DE175</f>
        <v/>
      </c>
      <c r="H605" s="56">
        <f>ROUND((((Source!ET175)-(Source!EU175))+Source!AE175)*Source!I175, 2)</f>
        <v>0.39</v>
      </c>
      <c r="I605" s="57"/>
      <c r="J605" s="57">
        <f>IF(Source!BB175&lt;&gt; 0, Source!BB175, 1)</f>
        <v>12.55</v>
      </c>
      <c r="K605" s="56">
        <f>Source!Q175</f>
        <v>4.8600000000000003</v>
      </c>
      <c r="L605" s="58"/>
    </row>
    <row r="606" spans="1:26" ht="14.25" x14ac:dyDescent="0.2">
      <c r="A606" s="73"/>
      <c r="B606" s="73"/>
      <c r="C606" s="73" t="s">
        <v>954</v>
      </c>
      <c r="D606" s="55"/>
      <c r="E606" s="36"/>
      <c r="F606" s="56">
        <f>Source!AN175</f>
        <v>0.14000000000000001</v>
      </c>
      <c r="G606" s="57" t="str">
        <f>Source!DF175</f>
        <v/>
      </c>
      <c r="H606" s="59">
        <f>ROUND(Source!AE175*Source!I175, 2)</f>
        <v>0.18</v>
      </c>
      <c r="I606" s="57"/>
      <c r="J606" s="57">
        <f>IF(Source!BS175&lt;&gt; 0, Source!BS175, 1)</f>
        <v>33.659999999999997</v>
      </c>
      <c r="K606" s="59">
        <f>Source!R175</f>
        <v>5.89</v>
      </c>
      <c r="L606" s="58"/>
      <c r="R606">
        <f>H606</f>
        <v>0.18</v>
      </c>
    </row>
    <row r="607" spans="1:26" ht="14.25" x14ac:dyDescent="0.2">
      <c r="A607" s="73"/>
      <c r="B607" s="73"/>
      <c r="C607" s="73" t="s">
        <v>968</v>
      </c>
      <c r="D607" s="55"/>
      <c r="E607" s="36"/>
      <c r="F607" s="56">
        <f>Source!AL175</f>
        <v>51.53</v>
      </c>
      <c r="G607" s="57" t="str">
        <f>Source!DD175</f>
        <v/>
      </c>
      <c r="H607" s="56">
        <f>ROUND(Source!AC175*Source!I175, 2)</f>
        <v>64.41</v>
      </c>
      <c r="I607" s="57"/>
      <c r="J607" s="57">
        <f>IF(Source!BC175&lt;&gt; 0, Source!BC175, 1)</f>
        <v>8.98</v>
      </c>
      <c r="K607" s="56">
        <f>Source!P175</f>
        <v>578.41999999999996</v>
      </c>
      <c r="L607" s="58"/>
    </row>
    <row r="608" spans="1:26" ht="14.25" x14ac:dyDescent="0.2">
      <c r="A608" s="73"/>
      <c r="B608" s="73"/>
      <c r="C608" s="73" t="s">
        <v>955</v>
      </c>
      <c r="D608" s="55" t="s">
        <v>956</v>
      </c>
      <c r="E608" s="36">
        <f>Source!BZ175</f>
        <v>97</v>
      </c>
      <c r="F608" s="75"/>
      <c r="G608" s="57"/>
      <c r="H608" s="56">
        <f>SUM(S602:S610)</f>
        <v>188.02</v>
      </c>
      <c r="I608" s="60"/>
      <c r="J608" s="53">
        <f>Source!AT175</f>
        <v>97</v>
      </c>
      <c r="K608" s="56">
        <f>SUM(T602:T610)</f>
        <v>6328.43</v>
      </c>
      <c r="L608" s="58"/>
    </row>
    <row r="609" spans="1:26" ht="14.25" x14ac:dyDescent="0.2">
      <c r="A609" s="73"/>
      <c r="B609" s="73"/>
      <c r="C609" s="73" t="s">
        <v>957</v>
      </c>
      <c r="D609" s="55" t="s">
        <v>956</v>
      </c>
      <c r="E609" s="36">
        <f>Source!CA175</f>
        <v>51</v>
      </c>
      <c r="F609" s="75"/>
      <c r="G609" s="57"/>
      <c r="H609" s="56">
        <f>SUM(U602:U610)</f>
        <v>98.85</v>
      </c>
      <c r="I609" s="60"/>
      <c r="J609" s="53">
        <f>Source!AU175</f>
        <v>51</v>
      </c>
      <c r="K609" s="56">
        <f>SUM(V602:V610)</f>
        <v>3327.32</v>
      </c>
      <c r="L609" s="58"/>
    </row>
    <row r="610" spans="1:26" ht="14.25" x14ac:dyDescent="0.2">
      <c r="A610" s="74"/>
      <c r="B610" s="74"/>
      <c r="C610" s="74" t="s">
        <v>958</v>
      </c>
      <c r="D610" s="61" t="s">
        <v>959</v>
      </c>
      <c r="E610" s="62">
        <f>Source!AQ175</f>
        <v>16.29</v>
      </c>
      <c r="F610" s="63"/>
      <c r="G610" s="64" t="str">
        <f>Source!DI175</f>
        <v/>
      </c>
      <c r="H610" s="63"/>
      <c r="I610" s="64"/>
      <c r="J610" s="64"/>
      <c r="K610" s="63"/>
      <c r="L610" s="65">
        <f>Source!U175</f>
        <v>20.362499999999997</v>
      </c>
    </row>
    <row r="611" spans="1:26" ht="15" x14ac:dyDescent="0.25">
      <c r="G611" s="66">
        <f>H604+H605+H607+H608+H609</f>
        <v>545.32000000000005</v>
      </c>
      <c r="H611" s="66"/>
      <c r="J611" s="66">
        <f>K604+K605+K607+K608+K609</f>
        <v>16757.29</v>
      </c>
      <c r="K611" s="66"/>
      <c r="L611" s="67">
        <f>Source!U175</f>
        <v>20.362499999999997</v>
      </c>
      <c r="O611" s="42">
        <f>G611</f>
        <v>545.32000000000005</v>
      </c>
      <c r="P611" s="42">
        <f>J611</f>
        <v>16757.29</v>
      </c>
      <c r="Q611" s="42">
        <f>L611</f>
        <v>20.362499999999997</v>
      </c>
      <c r="W611">
        <f>IF(Source!BI175&lt;=1,H604+H605+H607+H608+H609, 0)</f>
        <v>0</v>
      </c>
      <c r="X611">
        <f>IF(Source!BI175=2,H604+H605+H607+H608+H609, 0)</f>
        <v>545.32000000000005</v>
      </c>
      <c r="Y611">
        <f>IF(Source!BI175=3,H604+H605+H607+H608+H609, 0)</f>
        <v>0</v>
      </c>
      <c r="Z611">
        <f>IF(Source!BI175=4,H604+H605+H607+H608+H609, 0)</f>
        <v>0</v>
      </c>
    </row>
    <row r="612" spans="1:26" ht="54" x14ac:dyDescent="0.2">
      <c r="A612" s="74">
        <v>90</v>
      </c>
      <c r="B612" s="74" t="s">
        <v>106</v>
      </c>
      <c r="C612" s="74" t="s">
        <v>1011</v>
      </c>
      <c r="D612" s="61" t="str">
        <f>Source!H176</f>
        <v>м</v>
      </c>
      <c r="E612" s="62">
        <f>Source!I176</f>
        <v>127.5</v>
      </c>
      <c r="F612" s="63">
        <f>Source!AL176</f>
        <v>3.34</v>
      </c>
      <c r="G612" s="64" t="str">
        <f>Source!DD176</f>
        <v/>
      </c>
      <c r="H612" s="63">
        <f>ROUND(Source!AC176*Source!I176, 2)</f>
        <v>425.85</v>
      </c>
      <c r="I612" s="64" t="str">
        <f>Source!BO176</f>
        <v/>
      </c>
      <c r="J612" s="64">
        <f>IF(Source!BC176&lt;&gt; 0, Source!BC176, 1)</f>
        <v>8.98</v>
      </c>
      <c r="K612" s="63">
        <f>Source!P176</f>
        <v>3824.13</v>
      </c>
      <c r="L612" s="68"/>
      <c r="S612">
        <f>ROUND((Source!FX176/100)*((ROUND(Source!AF176*Source!I176, 2)+ROUND(Source!AE176*Source!I176, 2))), 2)</f>
        <v>0</v>
      </c>
      <c r="T612">
        <f>Source!X176</f>
        <v>0</v>
      </c>
      <c r="U612">
        <f>ROUND((Source!FY176/100)*((ROUND(Source!AF176*Source!I176, 2)+ROUND(Source!AE176*Source!I176, 2))), 2)</f>
        <v>0</v>
      </c>
      <c r="V612">
        <f>Source!Y176</f>
        <v>0</v>
      </c>
    </row>
    <row r="613" spans="1:26" ht="15" x14ac:dyDescent="0.25">
      <c r="G613" s="66">
        <f>H612</f>
        <v>425.85</v>
      </c>
      <c r="H613" s="66"/>
      <c r="J613" s="66">
        <f>K612</f>
        <v>3824.13</v>
      </c>
      <c r="K613" s="66"/>
      <c r="L613" s="67">
        <f>Source!U176</f>
        <v>0</v>
      </c>
      <c r="O613" s="42">
        <f>G613</f>
        <v>425.85</v>
      </c>
      <c r="P613" s="42">
        <f>J613</f>
        <v>3824.13</v>
      </c>
      <c r="Q613" s="42">
        <f>L613</f>
        <v>0</v>
      </c>
      <c r="W613">
        <f>IF(Source!BI176&lt;=1,H612, 0)</f>
        <v>425.85</v>
      </c>
      <c r="X613">
        <f>IF(Source!BI176=2,H612, 0)</f>
        <v>0</v>
      </c>
      <c r="Y613">
        <f>IF(Source!BI176=3,H612, 0)</f>
        <v>0</v>
      </c>
      <c r="Z613">
        <f>IF(Source!BI176=4,H612, 0)</f>
        <v>0</v>
      </c>
    </row>
    <row r="614" spans="1:26" ht="28.5" x14ac:dyDescent="0.2">
      <c r="A614" s="73">
        <v>91</v>
      </c>
      <c r="B614" s="73" t="s">
        <v>1012</v>
      </c>
      <c r="C614" s="73" t="str">
        <f>Source!G177</f>
        <v>Розетка штепсельная: неутопленного типа при открытой проводке</v>
      </c>
      <c r="D614" s="55" t="str">
        <f>Source!H177</f>
        <v>100 ШТ</v>
      </c>
      <c r="E614" s="36">
        <f>Source!I177</f>
        <v>0.06</v>
      </c>
      <c r="F614" s="56">
        <f>Source!AL177+Source!AM177+Source!AO177</f>
        <v>454.03</v>
      </c>
      <c r="G614" s="57"/>
      <c r="H614" s="56"/>
      <c r="I614" s="57" t="str">
        <f>Source!BO177</f>
        <v/>
      </c>
      <c r="J614" s="57"/>
      <c r="K614" s="56"/>
      <c r="L614" s="58"/>
      <c r="S614">
        <f>ROUND((Source!FX177/100)*((ROUND(Source!AF177*Source!I177, 2)+ROUND(Source!AE177*Source!I177, 2))), 2)</f>
        <v>19.989999999999998</v>
      </c>
      <c r="T614">
        <f>Source!X177</f>
        <v>672.88</v>
      </c>
      <c r="U614">
        <f>ROUND((Source!FY177/100)*((ROUND(Source!AF177*Source!I177, 2)+ROUND(Source!AE177*Source!I177, 2))), 2)</f>
        <v>10.51</v>
      </c>
      <c r="V614">
        <f>Source!Y177</f>
        <v>353.78</v>
      </c>
    </row>
    <row r="615" spans="1:26" x14ac:dyDescent="0.2">
      <c r="C615" s="41" t="str">
        <f>"Объем: "&amp;Source!I177&amp;"=6/"&amp;"100"</f>
        <v>Объем: 0.06=6/100</v>
      </c>
    </row>
    <row r="616" spans="1:26" ht="14.25" x14ac:dyDescent="0.2">
      <c r="A616" s="73"/>
      <c r="B616" s="73"/>
      <c r="C616" s="73" t="s">
        <v>953</v>
      </c>
      <c r="D616" s="55"/>
      <c r="E616" s="36"/>
      <c r="F616" s="56">
        <f>Source!AO177</f>
        <v>342.84</v>
      </c>
      <c r="G616" s="57" t="str">
        <f>Source!DG177</f>
        <v/>
      </c>
      <c r="H616" s="56">
        <f>ROUND(Source!AF177*Source!I177, 2)</f>
        <v>20.57</v>
      </c>
      <c r="I616" s="57"/>
      <c r="J616" s="57">
        <f>IF(Source!BA177&lt;&gt; 0, Source!BA177, 1)</f>
        <v>33.659999999999997</v>
      </c>
      <c r="K616" s="56">
        <f>Source!S177</f>
        <v>692.4</v>
      </c>
      <c r="L616" s="58"/>
      <c r="R616">
        <f>H616</f>
        <v>20.57</v>
      </c>
    </row>
    <row r="617" spans="1:26" ht="14.25" x14ac:dyDescent="0.2">
      <c r="A617" s="73"/>
      <c r="B617" s="73"/>
      <c r="C617" s="73" t="s">
        <v>324</v>
      </c>
      <c r="D617" s="55"/>
      <c r="E617" s="36"/>
      <c r="F617" s="56">
        <f>Source!AM177</f>
        <v>4.7699999999999996</v>
      </c>
      <c r="G617" s="57" t="str">
        <f>Source!DE177</f>
        <v/>
      </c>
      <c r="H617" s="56">
        <f>ROUND((((Source!ET177)-(Source!EU177))+Source!AE177)*Source!I177, 2)</f>
        <v>0.28999999999999998</v>
      </c>
      <c r="I617" s="57"/>
      <c r="J617" s="57">
        <f>IF(Source!BB177&lt;&gt; 0, Source!BB177, 1)</f>
        <v>12.55</v>
      </c>
      <c r="K617" s="56">
        <f>Source!Q177</f>
        <v>3.59</v>
      </c>
      <c r="L617" s="58"/>
    </row>
    <row r="618" spans="1:26" ht="14.25" x14ac:dyDescent="0.2">
      <c r="A618" s="73"/>
      <c r="B618" s="73"/>
      <c r="C618" s="73" t="s">
        <v>954</v>
      </c>
      <c r="D618" s="55"/>
      <c r="E618" s="36"/>
      <c r="F618" s="56">
        <f>Source!AN177</f>
        <v>0.64</v>
      </c>
      <c r="G618" s="57" t="str">
        <f>Source!DF177</f>
        <v/>
      </c>
      <c r="H618" s="59">
        <f>ROUND(Source!AE177*Source!I177, 2)</f>
        <v>0.04</v>
      </c>
      <c r="I618" s="57"/>
      <c r="J618" s="57">
        <f>IF(Source!BS177&lt;&gt; 0, Source!BS177, 1)</f>
        <v>33.659999999999997</v>
      </c>
      <c r="K618" s="59">
        <f>Source!R177</f>
        <v>1.29</v>
      </c>
      <c r="L618" s="58"/>
      <c r="R618">
        <f>H618</f>
        <v>0.04</v>
      </c>
    </row>
    <row r="619" spans="1:26" ht="14.25" x14ac:dyDescent="0.2">
      <c r="A619" s="73"/>
      <c r="B619" s="73"/>
      <c r="C619" s="73" t="s">
        <v>968</v>
      </c>
      <c r="D619" s="55"/>
      <c r="E619" s="36"/>
      <c r="F619" s="56">
        <f>Source!AL177</f>
        <v>106.42</v>
      </c>
      <c r="G619" s="57" t="str">
        <f>Source!DD177</f>
        <v/>
      </c>
      <c r="H619" s="56">
        <f>ROUND(Source!AC177*Source!I177, 2)</f>
        <v>6.39</v>
      </c>
      <c r="I619" s="57"/>
      <c r="J619" s="57">
        <f>IF(Source!BC177&lt;&gt; 0, Source!BC177, 1)</f>
        <v>8.98</v>
      </c>
      <c r="K619" s="56">
        <f>Source!P177</f>
        <v>57.34</v>
      </c>
      <c r="L619" s="58"/>
    </row>
    <row r="620" spans="1:26" ht="14.25" x14ac:dyDescent="0.2">
      <c r="A620" s="73"/>
      <c r="B620" s="73"/>
      <c r="C620" s="73" t="s">
        <v>955</v>
      </c>
      <c r="D620" s="55" t="s">
        <v>956</v>
      </c>
      <c r="E620" s="36">
        <f>Source!BZ177</f>
        <v>97</v>
      </c>
      <c r="F620" s="75"/>
      <c r="G620" s="57"/>
      <c r="H620" s="56">
        <f>SUM(S614:S622)</f>
        <v>19.989999999999998</v>
      </c>
      <c r="I620" s="60"/>
      <c r="J620" s="53">
        <f>Source!AT177</f>
        <v>97</v>
      </c>
      <c r="K620" s="56">
        <f>SUM(T614:T622)</f>
        <v>672.88</v>
      </c>
      <c r="L620" s="58"/>
    </row>
    <row r="621" spans="1:26" ht="14.25" x14ac:dyDescent="0.2">
      <c r="A621" s="73"/>
      <c r="B621" s="73"/>
      <c r="C621" s="73" t="s">
        <v>957</v>
      </c>
      <c r="D621" s="55" t="s">
        <v>956</v>
      </c>
      <c r="E621" s="36">
        <f>Source!CA177</f>
        <v>51</v>
      </c>
      <c r="F621" s="75"/>
      <c r="G621" s="57"/>
      <c r="H621" s="56">
        <f>SUM(U614:U622)</f>
        <v>10.51</v>
      </c>
      <c r="I621" s="60"/>
      <c r="J621" s="53">
        <f>Source!AU177</f>
        <v>51</v>
      </c>
      <c r="K621" s="56">
        <f>SUM(V614:V622)</f>
        <v>353.78</v>
      </c>
      <c r="L621" s="58"/>
    </row>
    <row r="622" spans="1:26" ht="14.25" x14ac:dyDescent="0.2">
      <c r="A622" s="74"/>
      <c r="B622" s="74"/>
      <c r="C622" s="74" t="s">
        <v>958</v>
      </c>
      <c r="D622" s="61" t="s">
        <v>959</v>
      </c>
      <c r="E622" s="62">
        <f>Source!AQ177</f>
        <v>34.56</v>
      </c>
      <c r="F622" s="63"/>
      <c r="G622" s="64" t="str">
        <f>Source!DI177</f>
        <v/>
      </c>
      <c r="H622" s="63"/>
      <c r="I622" s="64"/>
      <c r="J622" s="64"/>
      <c r="K622" s="63"/>
      <c r="L622" s="65">
        <f>Source!U177</f>
        <v>2.0735999999999999</v>
      </c>
    </row>
    <row r="623" spans="1:26" ht="15" x14ac:dyDescent="0.25">
      <c r="G623" s="66">
        <f>H616+H617+H619+H620+H621</f>
        <v>57.749999999999993</v>
      </c>
      <c r="H623" s="66"/>
      <c r="J623" s="66">
        <f>K616+K617+K619+K620+K621</f>
        <v>1779.99</v>
      </c>
      <c r="K623" s="66"/>
      <c r="L623" s="67">
        <f>Source!U177</f>
        <v>2.0735999999999999</v>
      </c>
      <c r="O623" s="42">
        <f>G623</f>
        <v>57.749999999999993</v>
      </c>
      <c r="P623" s="42">
        <f>J623</f>
        <v>1779.99</v>
      </c>
      <c r="Q623" s="42">
        <f>L623</f>
        <v>2.0735999999999999</v>
      </c>
      <c r="W623">
        <f>IF(Source!BI177&lt;=1,H616+H617+H619+H620+H621, 0)</f>
        <v>0</v>
      </c>
      <c r="X623">
        <f>IF(Source!BI177=2,H616+H617+H619+H620+H621, 0)</f>
        <v>57.749999999999993</v>
      </c>
      <c r="Y623">
        <f>IF(Source!BI177=3,H616+H617+H619+H620+H621, 0)</f>
        <v>0</v>
      </c>
      <c r="Z623">
        <f>IF(Source!BI177=4,H616+H617+H619+H620+H621, 0)</f>
        <v>0</v>
      </c>
    </row>
    <row r="624" spans="1:26" ht="54" x14ac:dyDescent="0.2">
      <c r="A624" s="74">
        <v>92</v>
      </c>
      <c r="B624" s="74" t="s">
        <v>106</v>
      </c>
      <c r="C624" s="74" t="s">
        <v>1013</v>
      </c>
      <c r="D624" s="61" t="str">
        <f>Source!H178</f>
        <v>ШТ</v>
      </c>
      <c r="E624" s="62">
        <f>Source!I178</f>
        <v>6</v>
      </c>
      <c r="F624" s="63">
        <f>Source!AL178</f>
        <v>21.46</v>
      </c>
      <c r="G624" s="64" t="str">
        <f>Source!DD178</f>
        <v/>
      </c>
      <c r="H624" s="63">
        <f>ROUND(Source!AC178*Source!I178, 2)</f>
        <v>128.76</v>
      </c>
      <c r="I624" s="64" t="str">
        <f>Source!BO178</f>
        <v/>
      </c>
      <c r="J624" s="64">
        <f>IF(Source!BC178&lt;&gt; 0, Source!BC178, 1)</f>
        <v>8.98</v>
      </c>
      <c r="K624" s="63">
        <f>Source!P178</f>
        <v>1156.26</v>
      </c>
      <c r="L624" s="68"/>
      <c r="S624">
        <f>ROUND((Source!FX178/100)*((ROUND(Source!AF178*Source!I178, 2)+ROUND(Source!AE178*Source!I178, 2))), 2)</f>
        <v>0</v>
      </c>
      <c r="T624">
        <f>Source!X178</f>
        <v>0</v>
      </c>
      <c r="U624">
        <f>ROUND((Source!FY178/100)*((ROUND(Source!AF178*Source!I178, 2)+ROUND(Source!AE178*Source!I178, 2))), 2)</f>
        <v>0</v>
      </c>
      <c r="V624">
        <f>Source!Y178</f>
        <v>0</v>
      </c>
    </row>
    <row r="625" spans="1:26" ht="15" x14ac:dyDescent="0.25">
      <c r="G625" s="66">
        <f>H624</f>
        <v>128.76</v>
      </c>
      <c r="H625" s="66"/>
      <c r="J625" s="66">
        <f>K624</f>
        <v>1156.26</v>
      </c>
      <c r="K625" s="66"/>
      <c r="L625" s="67">
        <f>Source!U178</f>
        <v>0</v>
      </c>
      <c r="O625" s="42">
        <f>G625</f>
        <v>128.76</v>
      </c>
      <c r="P625" s="42">
        <f>J625</f>
        <v>1156.26</v>
      </c>
      <c r="Q625" s="42">
        <f>L625</f>
        <v>0</v>
      </c>
      <c r="W625">
        <f>IF(Source!BI178&lt;=1,H624, 0)</f>
        <v>128.76</v>
      </c>
      <c r="X625">
        <f>IF(Source!BI178=2,H624, 0)</f>
        <v>0</v>
      </c>
      <c r="Y625">
        <f>IF(Source!BI178=3,H624, 0)</f>
        <v>0</v>
      </c>
      <c r="Z625">
        <f>IF(Source!BI178=4,H624, 0)</f>
        <v>0</v>
      </c>
    </row>
    <row r="626" spans="1:26" ht="42.75" x14ac:dyDescent="0.2">
      <c r="A626" s="73">
        <v>93</v>
      </c>
      <c r="B626" s="73" t="s">
        <v>1014</v>
      </c>
      <c r="C626" s="73" t="str">
        <f>Source!G179</f>
        <v>Выключатель: одноклавишный неутопленного типа при открытой проводке</v>
      </c>
      <c r="D626" s="55" t="str">
        <f>Source!H179</f>
        <v>100 ШТ</v>
      </c>
      <c r="E626" s="36">
        <f>Source!I179</f>
        <v>0.01</v>
      </c>
      <c r="F626" s="56">
        <f>Source!AL179+Source!AM179+Source!AO179</f>
        <v>424.07000000000005</v>
      </c>
      <c r="G626" s="57"/>
      <c r="H626" s="56"/>
      <c r="I626" s="57" t="str">
        <f>Source!BO179</f>
        <v/>
      </c>
      <c r="J626" s="57"/>
      <c r="K626" s="56"/>
      <c r="L626" s="58"/>
      <c r="S626">
        <f>ROUND((Source!FX179/100)*((ROUND(Source!AF179*Source!I179, 2)+ROUND(Source!AE179*Source!I179, 2))), 2)</f>
        <v>3.05</v>
      </c>
      <c r="T626">
        <f>Source!X179</f>
        <v>102.56</v>
      </c>
      <c r="U626">
        <f>ROUND((Source!FY179/100)*((ROUND(Source!AF179*Source!I179, 2)+ROUND(Source!AE179*Source!I179, 2))), 2)</f>
        <v>1.6</v>
      </c>
      <c r="V626">
        <f>Source!Y179</f>
        <v>53.92</v>
      </c>
    </row>
    <row r="627" spans="1:26" x14ac:dyDescent="0.2">
      <c r="C627" s="41" t="str">
        <f>"Объем: "&amp;Source!I179&amp;"=1/"&amp;"100"</f>
        <v>Объем: 0.01=1/100</v>
      </c>
    </row>
    <row r="628" spans="1:26" ht="14.25" x14ac:dyDescent="0.2">
      <c r="A628" s="73"/>
      <c r="B628" s="73"/>
      <c r="C628" s="73" t="s">
        <v>953</v>
      </c>
      <c r="D628" s="55"/>
      <c r="E628" s="36"/>
      <c r="F628" s="56">
        <f>Source!AO179</f>
        <v>313.47000000000003</v>
      </c>
      <c r="G628" s="57" t="str">
        <f>Source!DG179</f>
        <v/>
      </c>
      <c r="H628" s="56">
        <f>ROUND(Source!AF179*Source!I179, 2)</f>
        <v>3.13</v>
      </c>
      <c r="I628" s="57"/>
      <c r="J628" s="57">
        <f>IF(Source!BA179&lt;&gt; 0, Source!BA179, 1)</f>
        <v>33.659999999999997</v>
      </c>
      <c r="K628" s="56">
        <f>Source!S179</f>
        <v>105.51</v>
      </c>
      <c r="L628" s="58"/>
      <c r="R628">
        <f>H628</f>
        <v>3.13</v>
      </c>
    </row>
    <row r="629" spans="1:26" ht="14.25" x14ac:dyDescent="0.2">
      <c r="A629" s="73"/>
      <c r="B629" s="73"/>
      <c r="C629" s="73" t="s">
        <v>324</v>
      </c>
      <c r="D629" s="55"/>
      <c r="E629" s="36"/>
      <c r="F629" s="56">
        <f>Source!AM179</f>
        <v>4.7699999999999996</v>
      </c>
      <c r="G629" s="57" t="str">
        <f>Source!DE179</f>
        <v/>
      </c>
      <c r="H629" s="56">
        <f>ROUND((((Source!ET179)-(Source!EU179))+Source!AE179)*Source!I179, 2)</f>
        <v>0.05</v>
      </c>
      <c r="I629" s="57"/>
      <c r="J629" s="57">
        <f>IF(Source!BB179&lt;&gt; 0, Source!BB179, 1)</f>
        <v>12.55</v>
      </c>
      <c r="K629" s="56">
        <f>Source!Q179</f>
        <v>0.6</v>
      </c>
      <c r="L629" s="58"/>
    </row>
    <row r="630" spans="1:26" ht="14.25" x14ac:dyDescent="0.2">
      <c r="A630" s="73"/>
      <c r="B630" s="73"/>
      <c r="C630" s="73" t="s">
        <v>954</v>
      </c>
      <c r="D630" s="55"/>
      <c r="E630" s="36"/>
      <c r="F630" s="56">
        <f>Source!AN179</f>
        <v>0.64</v>
      </c>
      <c r="G630" s="57" t="str">
        <f>Source!DF179</f>
        <v/>
      </c>
      <c r="H630" s="59">
        <f>ROUND(Source!AE179*Source!I179, 2)</f>
        <v>0.01</v>
      </c>
      <c r="I630" s="57"/>
      <c r="J630" s="57">
        <f>IF(Source!BS179&lt;&gt; 0, Source!BS179, 1)</f>
        <v>33.659999999999997</v>
      </c>
      <c r="K630" s="59">
        <f>Source!R179</f>
        <v>0.22</v>
      </c>
      <c r="L630" s="58"/>
      <c r="R630">
        <f>H630</f>
        <v>0.01</v>
      </c>
    </row>
    <row r="631" spans="1:26" ht="14.25" x14ac:dyDescent="0.2">
      <c r="A631" s="73"/>
      <c r="B631" s="73"/>
      <c r="C631" s="73" t="s">
        <v>968</v>
      </c>
      <c r="D631" s="55"/>
      <c r="E631" s="36"/>
      <c r="F631" s="56">
        <f>Source!AL179</f>
        <v>105.83</v>
      </c>
      <c r="G631" s="57" t="str">
        <f>Source!DD179</f>
        <v/>
      </c>
      <c r="H631" s="56">
        <f>ROUND(Source!AC179*Source!I179, 2)</f>
        <v>1.06</v>
      </c>
      <c r="I631" s="57"/>
      <c r="J631" s="57">
        <f>IF(Source!BC179&lt;&gt; 0, Source!BC179, 1)</f>
        <v>8.98</v>
      </c>
      <c r="K631" s="56">
        <f>Source!P179</f>
        <v>9.5</v>
      </c>
      <c r="L631" s="58"/>
    </row>
    <row r="632" spans="1:26" ht="14.25" x14ac:dyDescent="0.2">
      <c r="A632" s="73"/>
      <c r="B632" s="73"/>
      <c r="C632" s="73" t="s">
        <v>955</v>
      </c>
      <c r="D632" s="55" t="s">
        <v>956</v>
      </c>
      <c r="E632" s="36">
        <f>Source!BZ179</f>
        <v>97</v>
      </c>
      <c r="F632" s="75"/>
      <c r="G632" s="57"/>
      <c r="H632" s="56">
        <f>SUM(S626:S634)</f>
        <v>3.05</v>
      </c>
      <c r="I632" s="60"/>
      <c r="J632" s="53">
        <f>Source!AT179</f>
        <v>97</v>
      </c>
      <c r="K632" s="56">
        <f>SUM(T626:T634)</f>
        <v>102.56</v>
      </c>
      <c r="L632" s="58"/>
    </row>
    <row r="633" spans="1:26" ht="14.25" x14ac:dyDescent="0.2">
      <c r="A633" s="73"/>
      <c r="B633" s="73"/>
      <c r="C633" s="73" t="s">
        <v>957</v>
      </c>
      <c r="D633" s="55" t="s">
        <v>956</v>
      </c>
      <c r="E633" s="36">
        <f>Source!CA179</f>
        <v>51</v>
      </c>
      <c r="F633" s="75"/>
      <c r="G633" s="57"/>
      <c r="H633" s="56">
        <f>SUM(U626:U634)</f>
        <v>1.6</v>
      </c>
      <c r="I633" s="60"/>
      <c r="J633" s="53">
        <f>Source!AU179</f>
        <v>51</v>
      </c>
      <c r="K633" s="56">
        <f>SUM(V626:V634)</f>
        <v>53.92</v>
      </c>
      <c r="L633" s="58"/>
    </row>
    <row r="634" spans="1:26" ht="14.25" x14ac:dyDescent="0.2">
      <c r="A634" s="74"/>
      <c r="B634" s="74"/>
      <c r="C634" s="74" t="s">
        <v>958</v>
      </c>
      <c r="D634" s="61" t="s">
        <v>959</v>
      </c>
      <c r="E634" s="62">
        <f>Source!AQ179</f>
        <v>31.6</v>
      </c>
      <c r="F634" s="63"/>
      <c r="G634" s="64" t="str">
        <f>Source!DI179</f>
        <v/>
      </c>
      <c r="H634" s="63"/>
      <c r="I634" s="64"/>
      <c r="J634" s="64"/>
      <c r="K634" s="63"/>
      <c r="L634" s="65">
        <f>Source!U179</f>
        <v>0.316</v>
      </c>
    </row>
    <row r="635" spans="1:26" ht="15" x14ac:dyDescent="0.25">
      <c r="G635" s="66">
        <f>H628+H629+H631+H632+H633</f>
        <v>8.89</v>
      </c>
      <c r="H635" s="66"/>
      <c r="J635" s="66">
        <f>K628+K629+K631+K632+K633</f>
        <v>272.09000000000003</v>
      </c>
      <c r="K635" s="66"/>
      <c r="L635" s="67">
        <f>Source!U179</f>
        <v>0.316</v>
      </c>
      <c r="O635" s="42">
        <f>G635</f>
        <v>8.89</v>
      </c>
      <c r="P635" s="42">
        <f>J635</f>
        <v>272.09000000000003</v>
      </c>
      <c r="Q635" s="42">
        <f>L635</f>
        <v>0.316</v>
      </c>
      <c r="W635">
        <f>IF(Source!BI179&lt;=1,H628+H629+H631+H632+H633, 0)</f>
        <v>0</v>
      </c>
      <c r="X635">
        <f>IF(Source!BI179=2,H628+H629+H631+H632+H633, 0)</f>
        <v>8.89</v>
      </c>
      <c r="Y635">
        <f>IF(Source!BI179=3,H628+H629+H631+H632+H633, 0)</f>
        <v>0</v>
      </c>
      <c r="Z635">
        <f>IF(Source!BI179=4,H628+H629+H631+H632+H633, 0)</f>
        <v>0</v>
      </c>
    </row>
    <row r="636" spans="1:26" ht="54" x14ac:dyDescent="0.2">
      <c r="A636" s="74">
        <v>94</v>
      </c>
      <c r="B636" s="74" t="s">
        <v>106</v>
      </c>
      <c r="C636" s="74" t="s">
        <v>1015</v>
      </c>
      <c r="D636" s="61" t="str">
        <f>Source!H180</f>
        <v>ШТ</v>
      </c>
      <c r="E636" s="62">
        <f>Source!I180</f>
        <v>1</v>
      </c>
      <c r="F636" s="63">
        <f>Source!AL180</f>
        <v>16.709999999999997</v>
      </c>
      <c r="G636" s="64" t="str">
        <f>Source!DD180</f>
        <v/>
      </c>
      <c r="H636" s="63">
        <f>ROUND(Source!AC180*Source!I180, 2)</f>
        <v>16.71</v>
      </c>
      <c r="I636" s="64" t="str">
        <f>Source!BO180</f>
        <v/>
      </c>
      <c r="J636" s="64">
        <f>IF(Source!BC180&lt;&gt; 0, Source!BC180, 1)</f>
        <v>8.98</v>
      </c>
      <c r="K636" s="63">
        <f>Source!P180</f>
        <v>150.06</v>
      </c>
      <c r="L636" s="68"/>
      <c r="S636">
        <f>ROUND((Source!FX180/100)*((ROUND(Source!AF180*Source!I180, 2)+ROUND(Source!AE180*Source!I180, 2))), 2)</f>
        <v>0</v>
      </c>
      <c r="T636">
        <f>Source!X180</f>
        <v>0</v>
      </c>
      <c r="U636">
        <f>ROUND((Source!FY180/100)*((ROUND(Source!AF180*Source!I180, 2)+ROUND(Source!AE180*Source!I180, 2))), 2)</f>
        <v>0</v>
      </c>
      <c r="V636">
        <f>Source!Y180</f>
        <v>0</v>
      </c>
    </row>
    <row r="637" spans="1:26" ht="15" x14ac:dyDescent="0.25">
      <c r="G637" s="66">
        <f>H636</f>
        <v>16.71</v>
      </c>
      <c r="H637" s="66"/>
      <c r="J637" s="66">
        <f>K636</f>
        <v>150.06</v>
      </c>
      <c r="K637" s="66"/>
      <c r="L637" s="67">
        <f>Source!U180</f>
        <v>0</v>
      </c>
      <c r="O637" s="42">
        <f>G637</f>
        <v>16.71</v>
      </c>
      <c r="P637" s="42">
        <f>J637</f>
        <v>150.06</v>
      </c>
      <c r="Q637" s="42">
        <f>L637</f>
        <v>0</v>
      </c>
      <c r="W637">
        <f>IF(Source!BI180&lt;=1,H636, 0)</f>
        <v>16.71</v>
      </c>
      <c r="X637">
        <f>IF(Source!BI180=2,H636, 0)</f>
        <v>0</v>
      </c>
      <c r="Y637">
        <f>IF(Source!BI180=3,H636, 0)</f>
        <v>0</v>
      </c>
      <c r="Z637">
        <f>IF(Source!BI180=4,H636, 0)</f>
        <v>0</v>
      </c>
    </row>
    <row r="638" spans="1:26" ht="28.5" x14ac:dyDescent="0.2">
      <c r="A638" s="73">
        <v>95</v>
      </c>
      <c r="B638" s="73" t="s">
        <v>1008</v>
      </c>
      <c r="C638" s="73" t="str">
        <f>Source!G181</f>
        <v>Провод в коробах, сечением: до 6 мм2</v>
      </c>
      <c r="D638" s="55" t="str">
        <f>Source!H181</f>
        <v>100 м</v>
      </c>
      <c r="E638" s="36">
        <f>Source!I181</f>
        <v>0.25</v>
      </c>
      <c r="F638" s="56">
        <f>Source!AL181+Source!AM181+Source!AO181</f>
        <v>38.590000000000003</v>
      </c>
      <c r="G638" s="57"/>
      <c r="H638" s="56"/>
      <c r="I638" s="57" t="str">
        <f>Source!BO181</f>
        <v/>
      </c>
      <c r="J638" s="57"/>
      <c r="K638" s="56"/>
      <c r="L638" s="58"/>
      <c r="S638">
        <f>ROUND((Source!FX181/100)*((ROUND(Source!AF181*Source!I181, 2)+ROUND(Source!AE181*Source!I181, 2))), 2)</f>
        <v>6.5</v>
      </c>
      <c r="T638">
        <f>Source!X181</f>
        <v>218.51</v>
      </c>
      <c r="U638">
        <f>ROUND((Source!FY181/100)*((ROUND(Source!AF181*Source!I181, 2)+ROUND(Source!AE181*Source!I181, 2))), 2)</f>
        <v>3.42</v>
      </c>
      <c r="V638">
        <f>Source!Y181</f>
        <v>114.89</v>
      </c>
    </row>
    <row r="639" spans="1:26" x14ac:dyDescent="0.2">
      <c r="C639" s="41" t="str">
        <f>"Объем: "&amp;Source!I181&amp;"=25/"&amp;"100"</f>
        <v>Объем: 0.25=25/100</v>
      </c>
    </row>
    <row r="640" spans="1:26" ht="14.25" x14ac:dyDescent="0.2">
      <c r="A640" s="73"/>
      <c r="B640" s="73"/>
      <c r="C640" s="73" t="s">
        <v>953</v>
      </c>
      <c r="D640" s="55"/>
      <c r="E640" s="36"/>
      <c r="F640" s="56">
        <f>Source!AO181</f>
        <v>26.51</v>
      </c>
      <c r="G640" s="57" t="str">
        <f>Source!DG181</f>
        <v/>
      </c>
      <c r="H640" s="56">
        <f>ROUND(Source!AF181*Source!I181, 2)</f>
        <v>6.63</v>
      </c>
      <c r="I640" s="57"/>
      <c r="J640" s="57">
        <f>IF(Source!BA181&lt;&gt; 0, Source!BA181, 1)</f>
        <v>33.659999999999997</v>
      </c>
      <c r="K640" s="56">
        <f>Source!S181</f>
        <v>223.08</v>
      </c>
      <c r="L640" s="58"/>
      <c r="R640">
        <f>H640</f>
        <v>6.63</v>
      </c>
    </row>
    <row r="641" spans="1:26" ht="14.25" x14ac:dyDescent="0.2">
      <c r="A641" s="73"/>
      <c r="B641" s="73"/>
      <c r="C641" s="73" t="s">
        <v>324</v>
      </c>
      <c r="D641" s="55"/>
      <c r="E641" s="36"/>
      <c r="F641" s="56">
        <f>Source!AM181</f>
        <v>1.81</v>
      </c>
      <c r="G641" s="57" t="str">
        <f>Source!DE181</f>
        <v/>
      </c>
      <c r="H641" s="56">
        <f>ROUND((((Source!ET181)-(Source!EU181))+Source!AE181)*Source!I181, 2)</f>
        <v>0.45</v>
      </c>
      <c r="I641" s="57"/>
      <c r="J641" s="57">
        <f>IF(Source!BB181&lt;&gt; 0, Source!BB181, 1)</f>
        <v>12.55</v>
      </c>
      <c r="K641" s="56">
        <f>Source!Q181</f>
        <v>5.68</v>
      </c>
      <c r="L641" s="58"/>
    </row>
    <row r="642" spans="1:26" ht="14.25" x14ac:dyDescent="0.2">
      <c r="A642" s="73"/>
      <c r="B642" s="73"/>
      <c r="C642" s="73" t="s">
        <v>954</v>
      </c>
      <c r="D642" s="55"/>
      <c r="E642" s="36"/>
      <c r="F642" s="56">
        <f>Source!AN181</f>
        <v>0.26</v>
      </c>
      <c r="G642" s="57" t="str">
        <f>Source!DF181</f>
        <v/>
      </c>
      <c r="H642" s="59">
        <f>ROUND(Source!AE181*Source!I181, 2)</f>
        <v>7.0000000000000007E-2</v>
      </c>
      <c r="I642" s="57"/>
      <c r="J642" s="57">
        <f>IF(Source!BS181&lt;&gt; 0, Source!BS181, 1)</f>
        <v>33.659999999999997</v>
      </c>
      <c r="K642" s="59">
        <f>Source!R181</f>
        <v>2.19</v>
      </c>
      <c r="L642" s="58"/>
      <c r="R642">
        <f>H642</f>
        <v>7.0000000000000007E-2</v>
      </c>
    </row>
    <row r="643" spans="1:26" ht="14.25" x14ac:dyDescent="0.2">
      <c r="A643" s="73"/>
      <c r="B643" s="73"/>
      <c r="C643" s="73" t="s">
        <v>968</v>
      </c>
      <c r="D643" s="55"/>
      <c r="E643" s="36"/>
      <c r="F643" s="56">
        <f>Source!AL181</f>
        <v>10.27</v>
      </c>
      <c r="G643" s="57" t="str">
        <f>Source!DD181</f>
        <v/>
      </c>
      <c r="H643" s="56">
        <f>ROUND(Source!AC181*Source!I181, 2)</f>
        <v>2.57</v>
      </c>
      <c r="I643" s="57"/>
      <c r="J643" s="57">
        <f>IF(Source!BC181&lt;&gt; 0, Source!BC181, 1)</f>
        <v>8.98</v>
      </c>
      <c r="K643" s="56">
        <f>Source!P181</f>
        <v>23.06</v>
      </c>
      <c r="L643" s="58"/>
    </row>
    <row r="644" spans="1:26" ht="14.25" x14ac:dyDescent="0.2">
      <c r="A644" s="73"/>
      <c r="B644" s="73"/>
      <c r="C644" s="73" t="s">
        <v>955</v>
      </c>
      <c r="D644" s="55" t="s">
        <v>956</v>
      </c>
      <c r="E644" s="36">
        <f>Source!BZ181</f>
        <v>97</v>
      </c>
      <c r="F644" s="75"/>
      <c r="G644" s="57"/>
      <c r="H644" s="56">
        <f>SUM(S638:S646)</f>
        <v>6.5</v>
      </c>
      <c r="I644" s="60"/>
      <c r="J644" s="53">
        <f>Source!AT181</f>
        <v>97</v>
      </c>
      <c r="K644" s="56">
        <f>SUM(T638:T646)</f>
        <v>218.51</v>
      </c>
      <c r="L644" s="58"/>
    </row>
    <row r="645" spans="1:26" ht="14.25" x14ac:dyDescent="0.2">
      <c r="A645" s="73"/>
      <c r="B645" s="73"/>
      <c r="C645" s="73" t="s">
        <v>957</v>
      </c>
      <c r="D645" s="55" t="s">
        <v>956</v>
      </c>
      <c r="E645" s="36">
        <f>Source!CA181</f>
        <v>51</v>
      </c>
      <c r="F645" s="75"/>
      <c r="G645" s="57"/>
      <c r="H645" s="56">
        <f>SUM(U638:U646)</f>
        <v>3.42</v>
      </c>
      <c r="I645" s="60"/>
      <c r="J645" s="53">
        <f>Source!AU181</f>
        <v>51</v>
      </c>
      <c r="K645" s="56">
        <f>SUM(V638:V646)</f>
        <v>114.89</v>
      </c>
      <c r="L645" s="58"/>
    </row>
    <row r="646" spans="1:26" ht="14.25" x14ac:dyDescent="0.2">
      <c r="A646" s="74"/>
      <c r="B646" s="74"/>
      <c r="C646" s="74" t="s">
        <v>958</v>
      </c>
      <c r="D646" s="61" t="s">
        <v>959</v>
      </c>
      <c r="E646" s="62">
        <f>Source!AQ181</f>
        <v>2.82</v>
      </c>
      <c r="F646" s="63"/>
      <c r="G646" s="64" t="str">
        <f>Source!DI181</f>
        <v/>
      </c>
      <c r="H646" s="63"/>
      <c r="I646" s="64"/>
      <c r="J646" s="64"/>
      <c r="K646" s="63"/>
      <c r="L646" s="65">
        <f>Source!U181</f>
        <v>0.70499999999999996</v>
      </c>
    </row>
    <row r="647" spans="1:26" ht="15" x14ac:dyDescent="0.25">
      <c r="G647" s="66">
        <f>H640+H641+H643+H644+H645</f>
        <v>19.57</v>
      </c>
      <c r="H647" s="66"/>
      <c r="J647" s="66">
        <f>K640+K641+K643+K644+K645</f>
        <v>585.22</v>
      </c>
      <c r="K647" s="66"/>
      <c r="L647" s="67">
        <f>Source!U181</f>
        <v>0.70499999999999996</v>
      </c>
      <c r="O647" s="42">
        <f>G647</f>
        <v>19.57</v>
      </c>
      <c r="P647" s="42">
        <f>J647</f>
        <v>585.22</v>
      </c>
      <c r="Q647" s="42">
        <f>L647</f>
        <v>0.70499999999999996</v>
      </c>
      <c r="W647">
        <f>IF(Source!BI181&lt;=1,H640+H641+H643+H644+H645, 0)</f>
        <v>0</v>
      </c>
      <c r="X647">
        <f>IF(Source!BI181=2,H640+H641+H643+H644+H645, 0)</f>
        <v>19.57</v>
      </c>
      <c r="Y647">
        <f>IF(Source!BI181=3,H640+H641+H643+H644+H645, 0)</f>
        <v>0</v>
      </c>
      <c r="Z647">
        <f>IF(Source!BI181=4,H640+H641+H643+H644+H645, 0)</f>
        <v>0</v>
      </c>
    </row>
    <row r="648" spans="1:26" ht="54" x14ac:dyDescent="0.2">
      <c r="A648" s="74">
        <v>96</v>
      </c>
      <c r="B648" s="74" t="s">
        <v>106</v>
      </c>
      <c r="C648" s="74" t="s">
        <v>1037</v>
      </c>
      <c r="D648" s="61" t="str">
        <f>Source!H182</f>
        <v>м</v>
      </c>
      <c r="E648" s="62">
        <f>Source!I182</f>
        <v>25.5</v>
      </c>
      <c r="F648" s="63">
        <f>Source!AL182</f>
        <v>18.150000000000002</v>
      </c>
      <c r="G648" s="64" t="str">
        <f>Source!DD182</f>
        <v/>
      </c>
      <c r="H648" s="63">
        <f>ROUND(Source!AC182*Source!I182, 2)</f>
        <v>462.83</v>
      </c>
      <c r="I648" s="64" t="str">
        <f>Source!BO182</f>
        <v/>
      </c>
      <c r="J648" s="64">
        <f>IF(Source!BC182&lt;&gt; 0, Source!BC182, 1)</f>
        <v>8.98</v>
      </c>
      <c r="K648" s="63">
        <f>Source!P182</f>
        <v>4156.17</v>
      </c>
      <c r="L648" s="68"/>
      <c r="S648">
        <f>ROUND((Source!FX182/100)*((ROUND(Source!AF182*Source!I182, 2)+ROUND(Source!AE182*Source!I182, 2))), 2)</f>
        <v>0</v>
      </c>
      <c r="T648">
        <f>Source!X182</f>
        <v>0</v>
      </c>
      <c r="U648">
        <f>ROUND((Source!FY182/100)*((ROUND(Source!AF182*Source!I182, 2)+ROUND(Source!AE182*Source!I182, 2))), 2)</f>
        <v>0</v>
      </c>
      <c r="V648">
        <f>Source!Y182</f>
        <v>0</v>
      </c>
    </row>
    <row r="649" spans="1:26" ht="15" x14ac:dyDescent="0.25">
      <c r="G649" s="66">
        <f>H648</f>
        <v>462.83</v>
      </c>
      <c r="H649" s="66"/>
      <c r="J649" s="66">
        <f>K648</f>
        <v>4156.17</v>
      </c>
      <c r="K649" s="66"/>
      <c r="L649" s="67">
        <f>Source!U182</f>
        <v>0</v>
      </c>
      <c r="O649" s="42">
        <f>G649</f>
        <v>462.83</v>
      </c>
      <c r="P649" s="42">
        <f>J649</f>
        <v>4156.17</v>
      </c>
      <c r="Q649" s="42">
        <f>L649</f>
        <v>0</v>
      </c>
      <c r="W649">
        <f>IF(Source!BI182&lt;=1,H648, 0)</f>
        <v>462.83</v>
      </c>
      <c r="X649">
        <f>IF(Source!BI182=2,H648, 0)</f>
        <v>0</v>
      </c>
      <c r="Y649">
        <f>IF(Source!BI182=3,H648, 0)</f>
        <v>0</v>
      </c>
      <c r="Z649">
        <f>IF(Source!BI182=4,H648, 0)</f>
        <v>0</v>
      </c>
    </row>
    <row r="650" spans="1:26" ht="28.5" x14ac:dyDescent="0.2">
      <c r="A650" s="73">
        <v>97</v>
      </c>
      <c r="B650" s="73" t="s">
        <v>1010</v>
      </c>
      <c r="C650" s="73" t="str">
        <f>Source!G183</f>
        <v>Короба пластмассовые: шириной до 40 мм</v>
      </c>
      <c r="D650" s="55" t="str">
        <f>Source!H183</f>
        <v>100 м</v>
      </c>
      <c r="E650" s="36">
        <f>Source!I183</f>
        <v>0.25</v>
      </c>
      <c r="F650" s="56">
        <f>Source!AL183+Source!AM183+Source!AO183</f>
        <v>206.76</v>
      </c>
      <c r="G650" s="57"/>
      <c r="H650" s="56"/>
      <c r="I650" s="57" t="str">
        <f>Source!BO183</f>
        <v/>
      </c>
      <c r="J650" s="57"/>
      <c r="K650" s="56"/>
      <c r="L650" s="58"/>
      <c r="S650">
        <f>ROUND((Source!FX183/100)*((ROUND(Source!AF183*Source!I183, 2)+ROUND(Source!AE183*Source!I183, 2))), 2)</f>
        <v>37.61</v>
      </c>
      <c r="T650">
        <f>Source!X183</f>
        <v>1265.69</v>
      </c>
      <c r="U650">
        <f>ROUND((Source!FY183/100)*((ROUND(Source!AF183*Source!I183, 2)+ROUND(Source!AE183*Source!I183, 2))), 2)</f>
        <v>19.77</v>
      </c>
      <c r="V650">
        <f>Source!Y183</f>
        <v>665.46</v>
      </c>
    </row>
    <row r="651" spans="1:26" x14ac:dyDescent="0.2">
      <c r="C651" s="41" t="str">
        <f>"Объем: "&amp;Source!I183&amp;"=25/"&amp;"100"</f>
        <v>Объем: 0.25=25/100</v>
      </c>
    </row>
    <row r="652" spans="1:26" ht="14.25" x14ac:dyDescent="0.2">
      <c r="A652" s="73"/>
      <c r="B652" s="73"/>
      <c r="C652" s="73" t="s">
        <v>953</v>
      </c>
      <c r="D652" s="55"/>
      <c r="E652" s="36"/>
      <c r="F652" s="56">
        <f>Source!AO183</f>
        <v>154.91999999999999</v>
      </c>
      <c r="G652" s="57" t="str">
        <f>Source!DG183</f>
        <v/>
      </c>
      <c r="H652" s="56">
        <f>ROUND(Source!AF183*Source!I183, 2)</f>
        <v>38.729999999999997</v>
      </c>
      <c r="I652" s="57"/>
      <c r="J652" s="57">
        <f>IF(Source!BA183&lt;&gt; 0, Source!BA183, 1)</f>
        <v>33.659999999999997</v>
      </c>
      <c r="K652" s="56">
        <f>Source!S183</f>
        <v>1303.6500000000001</v>
      </c>
      <c r="L652" s="58"/>
      <c r="R652">
        <f>H652</f>
        <v>38.729999999999997</v>
      </c>
    </row>
    <row r="653" spans="1:26" ht="14.25" x14ac:dyDescent="0.2">
      <c r="A653" s="73"/>
      <c r="B653" s="73"/>
      <c r="C653" s="73" t="s">
        <v>324</v>
      </c>
      <c r="D653" s="55"/>
      <c r="E653" s="36"/>
      <c r="F653" s="56">
        <f>Source!AM183</f>
        <v>0.31</v>
      </c>
      <c r="G653" s="57" t="str">
        <f>Source!DE183</f>
        <v/>
      </c>
      <c r="H653" s="56">
        <f>ROUND((((Source!ET183)-(Source!EU183))+Source!AE183)*Source!I183, 2)</f>
        <v>0.08</v>
      </c>
      <c r="I653" s="57"/>
      <c r="J653" s="57">
        <f>IF(Source!BB183&lt;&gt; 0, Source!BB183, 1)</f>
        <v>12.55</v>
      </c>
      <c r="K653" s="56">
        <f>Source!Q183</f>
        <v>0.97</v>
      </c>
      <c r="L653" s="58"/>
    </row>
    <row r="654" spans="1:26" ht="14.25" x14ac:dyDescent="0.2">
      <c r="A654" s="73"/>
      <c r="B654" s="73"/>
      <c r="C654" s="73" t="s">
        <v>954</v>
      </c>
      <c r="D654" s="55"/>
      <c r="E654" s="36"/>
      <c r="F654" s="56">
        <f>Source!AN183</f>
        <v>0.14000000000000001</v>
      </c>
      <c r="G654" s="57" t="str">
        <f>Source!DF183</f>
        <v/>
      </c>
      <c r="H654" s="59">
        <f>ROUND(Source!AE183*Source!I183, 2)</f>
        <v>0.04</v>
      </c>
      <c r="I654" s="57"/>
      <c r="J654" s="57">
        <f>IF(Source!BS183&lt;&gt; 0, Source!BS183, 1)</f>
        <v>33.659999999999997</v>
      </c>
      <c r="K654" s="59">
        <f>Source!R183</f>
        <v>1.18</v>
      </c>
      <c r="L654" s="58"/>
      <c r="R654">
        <f>H654</f>
        <v>0.04</v>
      </c>
    </row>
    <row r="655" spans="1:26" ht="14.25" x14ac:dyDescent="0.2">
      <c r="A655" s="73"/>
      <c r="B655" s="73"/>
      <c r="C655" s="73" t="s">
        <v>968</v>
      </c>
      <c r="D655" s="55"/>
      <c r="E655" s="36"/>
      <c r="F655" s="56">
        <f>Source!AL183</f>
        <v>51.53</v>
      </c>
      <c r="G655" s="57" t="str">
        <f>Source!DD183</f>
        <v/>
      </c>
      <c r="H655" s="56">
        <f>ROUND(Source!AC183*Source!I183, 2)</f>
        <v>12.88</v>
      </c>
      <c r="I655" s="57"/>
      <c r="J655" s="57">
        <f>IF(Source!BC183&lt;&gt; 0, Source!BC183, 1)</f>
        <v>8.98</v>
      </c>
      <c r="K655" s="56">
        <f>Source!P183</f>
        <v>115.68</v>
      </c>
      <c r="L655" s="58"/>
    </row>
    <row r="656" spans="1:26" ht="14.25" x14ac:dyDescent="0.2">
      <c r="A656" s="73"/>
      <c r="B656" s="73"/>
      <c r="C656" s="73" t="s">
        <v>955</v>
      </c>
      <c r="D656" s="55" t="s">
        <v>956</v>
      </c>
      <c r="E656" s="36">
        <f>Source!BZ183</f>
        <v>97</v>
      </c>
      <c r="F656" s="75"/>
      <c r="G656" s="57"/>
      <c r="H656" s="56">
        <f>SUM(S650:S658)</f>
        <v>37.61</v>
      </c>
      <c r="I656" s="60"/>
      <c r="J656" s="53">
        <f>Source!AT183</f>
        <v>97</v>
      </c>
      <c r="K656" s="56">
        <f>SUM(T650:T658)</f>
        <v>1265.69</v>
      </c>
      <c r="L656" s="58"/>
    </row>
    <row r="657" spans="1:26" ht="14.25" x14ac:dyDescent="0.2">
      <c r="A657" s="73"/>
      <c r="B657" s="73"/>
      <c r="C657" s="73" t="s">
        <v>957</v>
      </c>
      <c r="D657" s="55" t="s">
        <v>956</v>
      </c>
      <c r="E657" s="36">
        <f>Source!CA183</f>
        <v>51</v>
      </c>
      <c r="F657" s="75"/>
      <c r="G657" s="57"/>
      <c r="H657" s="56">
        <f>SUM(U650:U658)</f>
        <v>19.77</v>
      </c>
      <c r="I657" s="60"/>
      <c r="J657" s="53">
        <f>Source!AU183</f>
        <v>51</v>
      </c>
      <c r="K657" s="56">
        <f>SUM(V650:V658)</f>
        <v>665.46</v>
      </c>
      <c r="L657" s="58"/>
    </row>
    <row r="658" spans="1:26" ht="14.25" x14ac:dyDescent="0.2">
      <c r="A658" s="74"/>
      <c r="B658" s="74"/>
      <c r="C658" s="74" t="s">
        <v>958</v>
      </c>
      <c r="D658" s="61" t="s">
        <v>959</v>
      </c>
      <c r="E658" s="62">
        <f>Source!AQ183</f>
        <v>16.29</v>
      </c>
      <c r="F658" s="63"/>
      <c r="G658" s="64" t="str">
        <f>Source!DI183</f>
        <v/>
      </c>
      <c r="H658" s="63"/>
      <c r="I658" s="64"/>
      <c r="J658" s="64"/>
      <c r="K658" s="63"/>
      <c r="L658" s="65">
        <f>Source!U183</f>
        <v>4.0724999999999998</v>
      </c>
    </row>
    <row r="659" spans="1:26" ht="15" x14ac:dyDescent="0.25">
      <c r="G659" s="66">
        <f>H652+H653+H655+H656+H657</f>
        <v>109.07</v>
      </c>
      <c r="H659" s="66"/>
      <c r="J659" s="66">
        <f>K652+K653+K655+K656+K657</f>
        <v>3351.4500000000003</v>
      </c>
      <c r="K659" s="66"/>
      <c r="L659" s="67">
        <f>Source!U183</f>
        <v>4.0724999999999998</v>
      </c>
      <c r="O659" s="42">
        <f>G659</f>
        <v>109.07</v>
      </c>
      <c r="P659" s="42">
        <f>J659</f>
        <v>3351.4500000000003</v>
      </c>
      <c r="Q659" s="42">
        <f>L659</f>
        <v>4.0724999999999998</v>
      </c>
      <c r="W659">
        <f>IF(Source!BI183&lt;=1,H652+H653+H655+H656+H657, 0)</f>
        <v>0</v>
      </c>
      <c r="X659">
        <f>IF(Source!BI183=2,H652+H653+H655+H656+H657, 0)</f>
        <v>109.07</v>
      </c>
      <c r="Y659">
        <f>IF(Source!BI183=3,H652+H653+H655+H656+H657, 0)</f>
        <v>0</v>
      </c>
      <c r="Z659">
        <f>IF(Source!BI183=4,H652+H653+H655+H656+H657, 0)</f>
        <v>0</v>
      </c>
    </row>
    <row r="660" spans="1:26" ht="54" x14ac:dyDescent="0.2">
      <c r="A660" s="74">
        <v>98</v>
      </c>
      <c r="B660" s="74" t="s">
        <v>106</v>
      </c>
      <c r="C660" s="74" t="s">
        <v>1038</v>
      </c>
      <c r="D660" s="61" t="str">
        <f>Source!H184</f>
        <v>м</v>
      </c>
      <c r="E660" s="62">
        <f>Source!I184</f>
        <v>25.5</v>
      </c>
      <c r="F660" s="63">
        <f>Source!AL184</f>
        <v>3.5799999999999996</v>
      </c>
      <c r="G660" s="64" t="str">
        <f>Source!DD184</f>
        <v/>
      </c>
      <c r="H660" s="63">
        <f>ROUND(Source!AC184*Source!I184, 2)</f>
        <v>91.29</v>
      </c>
      <c r="I660" s="64" t="str">
        <f>Source!BO184</f>
        <v/>
      </c>
      <c r="J660" s="64">
        <f>IF(Source!BC184&lt;&gt; 0, Source!BC184, 1)</f>
        <v>8.98</v>
      </c>
      <c r="K660" s="63">
        <f>Source!P184</f>
        <v>819.78</v>
      </c>
      <c r="L660" s="68"/>
      <c r="S660">
        <f>ROUND((Source!FX184/100)*((ROUND(Source!AF184*Source!I184, 2)+ROUND(Source!AE184*Source!I184, 2))), 2)</f>
        <v>0</v>
      </c>
      <c r="T660">
        <f>Source!X184</f>
        <v>0</v>
      </c>
      <c r="U660">
        <f>ROUND((Source!FY184/100)*((ROUND(Source!AF184*Source!I184, 2)+ROUND(Source!AE184*Source!I184, 2))), 2)</f>
        <v>0</v>
      </c>
      <c r="V660">
        <f>Source!Y184</f>
        <v>0</v>
      </c>
    </row>
    <row r="661" spans="1:26" ht="15" x14ac:dyDescent="0.25">
      <c r="G661" s="66">
        <f>H660</f>
        <v>91.29</v>
      </c>
      <c r="H661" s="66"/>
      <c r="J661" s="66">
        <f>K660</f>
        <v>819.78</v>
      </c>
      <c r="K661" s="66"/>
      <c r="L661" s="67">
        <f>Source!U184</f>
        <v>0</v>
      </c>
      <c r="O661" s="42">
        <f>G661</f>
        <v>91.29</v>
      </c>
      <c r="P661" s="42">
        <f>J661</f>
        <v>819.78</v>
      </c>
      <c r="Q661" s="42">
        <f>L661</f>
        <v>0</v>
      </c>
      <c r="W661">
        <f>IF(Source!BI184&lt;=1,H660, 0)</f>
        <v>91.29</v>
      </c>
      <c r="X661">
        <f>IF(Source!BI184=2,H660, 0)</f>
        <v>0</v>
      </c>
      <c r="Y661">
        <f>IF(Source!BI184=3,H660, 0)</f>
        <v>0</v>
      </c>
      <c r="Z661">
        <f>IF(Source!BI184=4,H660, 0)</f>
        <v>0</v>
      </c>
    </row>
    <row r="662" spans="1:26" ht="28.5" x14ac:dyDescent="0.2">
      <c r="A662" s="73">
        <v>99</v>
      </c>
      <c r="B662" s="73" t="s">
        <v>1039</v>
      </c>
      <c r="C662" s="73" t="str">
        <f>Source!G185</f>
        <v>Розетка штепсельная: полугерметическая и герметическая</v>
      </c>
      <c r="D662" s="55" t="str">
        <f>Source!H185</f>
        <v>100 ШТ</v>
      </c>
      <c r="E662" s="36">
        <f>Source!I185</f>
        <v>0.03</v>
      </c>
      <c r="F662" s="56">
        <f>Source!AL185+Source!AM185+Source!AO185</f>
        <v>770.61999999999989</v>
      </c>
      <c r="G662" s="57"/>
      <c r="H662" s="56"/>
      <c r="I662" s="57" t="str">
        <f>Source!BO185</f>
        <v/>
      </c>
      <c r="J662" s="57"/>
      <c r="K662" s="56"/>
      <c r="L662" s="58"/>
      <c r="S662">
        <f>ROUND((Source!FX185/100)*((ROUND(Source!AF185*Source!I185, 2)+ROUND(Source!AE185*Source!I185, 2))), 2)</f>
        <v>17.63</v>
      </c>
      <c r="T662">
        <f>Source!X185</f>
        <v>593.52</v>
      </c>
      <c r="U662">
        <f>ROUND((Source!FY185/100)*((ROUND(Source!AF185*Source!I185, 2)+ROUND(Source!AE185*Source!I185, 2))), 2)</f>
        <v>9.27</v>
      </c>
      <c r="V662">
        <f>Source!Y185</f>
        <v>312.06</v>
      </c>
    </row>
    <row r="663" spans="1:26" x14ac:dyDescent="0.2">
      <c r="C663" s="41" t="str">
        <f>"Объем: "&amp;Source!I185&amp;"=3/"&amp;"100"</f>
        <v>Объем: 0.03=3/100</v>
      </c>
    </row>
    <row r="664" spans="1:26" ht="14.25" x14ac:dyDescent="0.2">
      <c r="A664" s="73"/>
      <c r="B664" s="73"/>
      <c r="C664" s="73" t="s">
        <v>953</v>
      </c>
      <c r="D664" s="55"/>
      <c r="E664" s="36"/>
      <c r="F664" s="56">
        <f>Source!AO185</f>
        <v>603.92999999999995</v>
      </c>
      <c r="G664" s="57" t="str">
        <f>Source!DG185</f>
        <v/>
      </c>
      <c r="H664" s="56">
        <f>ROUND(Source!AF185*Source!I185, 2)</f>
        <v>18.12</v>
      </c>
      <c r="I664" s="57"/>
      <c r="J664" s="57">
        <f>IF(Source!BA185&lt;&gt; 0, Source!BA185, 1)</f>
        <v>33.659999999999997</v>
      </c>
      <c r="K664" s="56">
        <f>Source!S185</f>
        <v>609.85</v>
      </c>
      <c r="L664" s="58"/>
      <c r="R664">
        <f>H664</f>
        <v>18.12</v>
      </c>
    </row>
    <row r="665" spans="1:26" ht="14.25" x14ac:dyDescent="0.2">
      <c r="A665" s="73"/>
      <c r="B665" s="73"/>
      <c r="C665" s="73" t="s">
        <v>324</v>
      </c>
      <c r="D665" s="55"/>
      <c r="E665" s="36"/>
      <c r="F665" s="56">
        <f>Source!AM185</f>
        <v>38.549999999999997</v>
      </c>
      <c r="G665" s="57" t="str">
        <f>Source!DE185</f>
        <v/>
      </c>
      <c r="H665" s="56">
        <f>ROUND((((Source!ET185)-(Source!EU185))+Source!AE185)*Source!I185, 2)</f>
        <v>1.1599999999999999</v>
      </c>
      <c r="I665" s="57"/>
      <c r="J665" s="57">
        <f>IF(Source!BB185&lt;&gt; 0, Source!BB185, 1)</f>
        <v>12.55</v>
      </c>
      <c r="K665" s="56">
        <f>Source!Q185</f>
        <v>14.51</v>
      </c>
      <c r="L665" s="58"/>
    </row>
    <row r="666" spans="1:26" ht="14.25" x14ac:dyDescent="0.2">
      <c r="A666" s="73"/>
      <c r="B666" s="73"/>
      <c r="C666" s="73" t="s">
        <v>954</v>
      </c>
      <c r="D666" s="55"/>
      <c r="E666" s="36"/>
      <c r="F666" s="56">
        <f>Source!AN185</f>
        <v>2.0099999999999998</v>
      </c>
      <c r="G666" s="57" t="str">
        <f>Source!DF185</f>
        <v/>
      </c>
      <c r="H666" s="59">
        <f>ROUND(Source!AE185*Source!I185, 2)</f>
        <v>0.06</v>
      </c>
      <c r="I666" s="57"/>
      <c r="J666" s="57">
        <f>IF(Source!BS185&lt;&gt; 0, Source!BS185, 1)</f>
        <v>33.659999999999997</v>
      </c>
      <c r="K666" s="59">
        <f>Source!R185</f>
        <v>2.0299999999999998</v>
      </c>
      <c r="L666" s="58"/>
      <c r="R666">
        <f>H666</f>
        <v>0.06</v>
      </c>
    </row>
    <row r="667" spans="1:26" ht="14.25" x14ac:dyDescent="0.2">
      <c r="A667" s="73"/>
      <c r="B667" s="73"/>
      <c r="C667" s="73" t="s">
        <v>968</v>
      </c>
      <c r="D667" s="55"/>
      <c r="E667" s="36"/>
      <c r="F667" s="56">
        <f>Source!AL185</f>
        <v>128.13999999999999</v>
      </c>
      <c r="G667" s="57" t="str">
        <f>Source!DD185</f>
        <v/>
      </c>
      <c r="H667" s="56">
        <f>ROUND(Source!AC185*Source!I185, 2)</f>
        <v>3.84</v>
      </c>
      <c r="I667" s="57"/>
      <c r="J667" s="57">
        <f>IF(Source!BC185&lt;&gt; 0, Source!BC185, 1)</f>
        <v>8.98</v>
      </c>
      <c r="K667" s="56">
        <f>Source!P185</f>
        <v>34.520000000000003</v>
      </c>
      <c r="L667" s="58"/>
    </row>
    <row r="668" spans="1:26" ht="14.25" x14ac:dyDescent="0.2">
      <c r="A668" s="73"/>
      <c r="B668" s="73"/>
      <c r="C668" s="73" t="s">
        <v>955</v>
      </c>
      <c r="D668" s="55" t="s">
        <v>956</v>
      </c>
      <c r="E668" s="36">
        <f>Source!BZ185</f>
        <v>97</v>
      </c>
      <c r="F668" s="75"/>
      <c r="G668" s="57"/>
      <c r="H668" s="56">
        <f>SUM(S662:S670)</f>
        <v>17.63</v>
      </c>
      <c r="I668" s="60"/>
      <c r="J668" s="53">
        <f>Source!AT185</f>
        <v>97</v>
      </c>
      <c r="K668" s="56">
        <f>SUM(T662:T670)</f>
        <v>593.52</v>
      </c>
      <c r="L668" s="58"/>
    </row>
    <row r="669" spans="1:26" ht="14.25" x14ac:dyDescent="0.2">
      <c r="A669" s="73"/>
      <c r="B669" s="73"/>
      <c r="C669" s="73" t="s">
        <v>957</v>
      </c>
      <c r="D669" s="55" t="s">
        <v>956</v>
      </c>
      <c r="E669" s="36">
        <f>Source!CA185</f>
        <v>51</v>
      </c>
      <c r="F669" s="75"/>
      <c r="G669" s="57"/>
      <c r="H669" s="56">
        <f>SUM(U662:U670)</f>
        <v>9.27</v>
      </c>
      <c r="I669" s="60"/>
      <c r="J669" s="53">
        <f>Source!AU185</f>
        <v>51</v>
      </c>
      <c r="K669" s="56">
        <f>SUM(V662:V670)</f>
        <v>312.06</v>
      </c>
      <c r="L669" s="58"/>
    </row>
    <row r="670" spans="1:26" ht="14.25" x14ac:dyDescent="0.2">
      <c r="A670" s="74"/>
      <c r="B670" s="74"/>
      <c r="C670" s="74" t="s">
        <v>958</v>
      </c>
      <c r="D670" s="61" t="s">
        <v>959</v>
      </c>
      <c r="E670" s="62">
        <f>Source!AQ185</f>
        <v>60.88</v>
      </c>
      <c r="F670" s="63"/>
      <c r="G670" s="64" t="str">
        <f>Source!DI185</f>
        <v/>
      </c>
      <c r="H670" s="63"/>
      <c r="I670" s="64"/>
      <c r="J670" s="64"/>
      <c r="K670" s="63"/>
      <c r="L670" s="65">
        <f>Source!U185</f>
        <v>1.8264</v>
      </c>
    </row>
    <row r="671" spans="1:26" ht="15" x14ac:dyDescent="0.25">
      <c r="G671" s="66">
        <f>H664+H665+H667+H668+H669</f>
        <v>50.019999999999996</v>
      </c>
      <c r="H671" s="66"/>
      <c r="J671" s="66">
        <f>K664+K665+K667+K668+K669</f>
        <v>1564.46</v>
      </c>
      <c r="K671" s="66"/>
      <c r="L671" s="67">
        <f>Source!U185</f>
        <v>1.8264</v>
      </c>
      <c r="O671" s="42">
        <f>G671</f>
        <v>50.019999999999996</v>
      </c>
      <c r="P671" s="42">
        <f>J671</f>
        <v>1564.46</v>
      </c>
      <c r="Q671" s="42">
        <f>L671</f>
        <v>1.8264</v>
      </c>
      <c r="W671">
        <f>IF(Source!BI185&lt;=1,H664+H665+H667+H668+H669, 0)</f>
        <v>0</v>
      </c>
      <c r="X671">
        <f>IF(Source!BI185=2,H664+H665+H667+H668+H669, 0)</f>
        <v>50.019999999999996</v>
      </c>
      <c r="Y671">
        <f>IF(Source!BI185=3,H664+H665+H667+H668+H669, 0)</f>
        <v>0</v>
      </c>
      <c r="Z671">
        <f>IF(Source!BI185=4,H664+H665+H667+H668+H669, 0)</f>
        <v>0</v>
      </c>
    </row>
    <row r="672" spans="1:26" ht="54" x14ac:dyDescent="0.2">
      <c r="A672" s="74">
        <v>100</v>
      </c>
      <c r="B672" s="74" t="s">
        <v>106</v>
      </c>
      <c r="C672" s="74" t="s">
        <v>1040</v>
      </c>
      <c r="D672" s="61" t="str">
        <f>Source!H186</f>
        <v>ШТ</v>
      </c>
      <c r="E672" s="62">
        <f>Source!I186</f>
        <v>3</v>
      </c>
      <c r="F672" s="63">
        <f>Source!AL186</f>
        <v>45.25</v>
      </c>
      <c r="G672" s="64" t="str">
        <f>Source!DD186</f>
        <v/>
      </c>
      <c r="H672" s="63">
        <f>ROUND(Source!AC186*Source!I186, 2)</f>
        <v>135.75</v>
      </c>
      <c r="I672" s="64" t="str">
        <f>Source!BO186</f>
        <v/>
      </c>
      <c r="J672" s="64">
        <f>IF(Source!BC186&lt;&gt; 0, Source!BC186, 1)</f>
        <v>8.98</v>
      </c>
      <c r="K672" s="63">
        <f>Source!P186</f>
        <v>1219.04</v>
      </c>
      <c r="L672" s="68"/>
      <c r="S672">
        <f>ROUND((Source!FX186/100)*((ROUND(Source!AF186*Source!I186, 2)+ROUND(Source!AE186*Source!I186, 2))), 2)</f>
        <v>0</v>
      </c>
      <c r="T672">
        <f>Source!X186</f>
        <v>0</v>
      </c>
      <c r="U672">
        <f>ROUND((Source!FY186/100)*((ROUND(Source!AF186*Source!I186, 2)+ROUND(Source!AE186*Source!I186, 2))), 2)</f>
        <v>0</v>
      </c>
      <c r="V672">
        <f>Source!Y186</f>
        <v>0</v>
      </c>
    </row>
    <row r="673" spans="1:26" ht="15" x14ac:dyDescent="0.25">
      <c r="G673" s="66">
        <f>H672</f>
        <v>135.75</v>
      </c>
      <c r="H673" s="66"/>
      <c r="J673" s="66">
        <f>K672</f>
        <v>1219.04</v>
      </c>
      <c r="K673" s="66"/>
      <c r="L673" s="67">
        <f>Source!U186</f>
        <v>0</v>
      </c>
      <c r="O673" s="42">
        <f>G673</f>
        <v>135.75</v>
      </c>
      <c r="P673" s="42">
        <f>J673</f>
        <v>1219.04</v>
      </c>
      <c r="Q673" s="42">
        <f>L673</f>
        <v>0</v>
      </c>
      <c r="W673">
        <f>IF(Source!BI186&lt;=1,H672, 0)</f>
        <v>135.75</v>
      </c>
      <c r="X673">
        <f>IF(Source!BI186=2,H672, 0)</f>
        <v>0</v>
      </c>
      <c r="Y673">
        <f>IF(Source!BI186=3,H672, 0)</f>
        <v>0</v>
      </c>
      <c r="Z673">
        <f>IF(Source!BI186=4,H672, 0)</f>
        <v>0</v>
      </c>
    </row>
    <row r="674" spans="1:26" ht="71.25" x14ac:dyDescent="0.2">
      <c r="A674" s="73">
        <v>101</v>
      </c>
      <c r="B674" s="73" t="s">
        <v>1039</v>
      </c>
      <c r="C674" s="73" t="str">
        <f>Source!G187</f>
        <v>Розетка штепсельная: полугерметическая и герметическая/прим.монтаж вилок силовых для подключения оборудования</v>
      </c>
      <c r="D674" s="55" t="str">
        <f>Source!H187</f>
        <v>100 ШТ</v>
      </c>
      <c r="E674" s="36">
        <f>Source!I187</f>
        <v>0.03</v>
      </c>
      <c r="F674" s="56">
        <f>Source!AL187+Source!AM187+Source!AO187</f>
        <v>770.61999999999989</v>
      </c>
      <c r="G674" s="57"/>
      <c r="H674" s="56"/>
      <c r="I674" s="57" t="str">
        <f>Source!BO187</f>
        <v/>
      </c>
      <c r="J674" s="57"/>
      <c r="K674" s="56"/>
      <c r="L674" s="58"/>
      <c r="S674">
        <f>ROUND((Source!FX187/100)*((ROUND(Source!AF187*Source!I187, 2)+ROUND(Source!AE187*Source!I187, 2))), 2)</f>
        <v>17.63</v>
      </c>
      <c r="T674">
        <f>Source!X187</f>
        <v>593.52</v>
      </c>
      <c r="U674">
        <f>ROUND((Source!FY187/100)*((ROUND(Source!AF187*Source!I187, 2)+ROUND(Source!AE187*Source!I187, 2))), 2)</f>
        <v>9.27</v>
      </c>
      <c r="V674">
        <f>Source!Y187</f>
        <v>312.06</v>
      </c>
    </row>
    <row r="675" spans="1:26" x14ac:dyDescent="0.2">
      <c r="C675" s="41" t="str">
        <f>"Объем: "&amp;Source!I187&amp;"=3/"&amp;"100"</f>
        <v>Объем: 0.03=3/100</v>
      </c>
    </row>
    <row r="676" spans="1:26" ht="14.25" x14ac:dyDescent="0.2">
      <c r="A676" s="73"/>
      <c r="B676" s="73"/>
      <c r="C676" s="73" t="s">
        <v>953</v>
      </c>
      <c r="D676" s="55"/>
      <c r="E676" s="36"/>
      <c r="F676" s="56">
        <f>Source!AO187</f>
        <v>603.92999999999995</v>
      </c>
      <c r="G676" s="57" t="str">
        <f>Source!DG187</f>
        <v/>
      </c>
      <c r="H676" s="56">
        <f>ROUND(Source!AF187*Source!I187, 2)</f>
        <v>18.12</v>
      </c>
      <c r="I676" s="57"/>
      <c r="J676" s="57">
        <f>IF(Source!BA187&lt;&gt; 0, Source!BA187, 1)</f>
        <v>33.659999999999997</v>
      </c>
      <c r="K676" s="56">
        <f>Source!S187</f>
        <v>609.85</v>
      </c>
      <c r="L676" s="58"/>
      <c r="R676">
        <f>H676</f>
        <v>18.12</v>
      </c>
    </row>
    <row r="677" spans="1:26" ht="14.25" x14ac:dyDescent="0.2">
      <c r="A677" s="73"/>
      <c r="B677" s="73"/>
      <c r="C677" s="73" t="s">
        <v>324</v>
      </c>
      <c r="D677" s="55"/>
      <c r="E677" s="36"/>
      <c r="F677" s="56">
        <f>Source!AM187</f>
        <v>38.549999999999997</v>
      </c>
      <c r="G677" s="57" t="str">
        <f>Source!DE187</f>
        <v/>
      </c>
      <c r="H677" s="56">
        <f>ROUND((((Source!ET187)-(Source!EU187))+Source!AE187)*Source!I187, 2)</f>
        <v>1.1599999999999999</v>
      </c>
      <c r="I677" s="57"/>
      <c r="J677" s="57">
        <f>IF(Source!BB187&lt;&gt; 0, Source!BB187, 1)</f>
        <v>12.55</v>
      </c>
      <c r="K677" s="56">
        <f>Source!Q187</f>
        <v>14.51</v>
      </c>
      <c r="L677" s="58"/>
    </row>
    <row r="678" spans="1:26" ht="14.25" x14ac:dyDescent="0.2">
      <c r="A678" s="73"/>
      <c r="B678" s="73"/>
      <c r="C678" s="73" t="s">
        <v>954</v>
      </c>
      <c r="D678" s="55"/>
      <c r="E678" s="36"/>
      <c r="F678" s="56">
        <f>Source!AN187</f>
        <v>2.0099999999999998</v>
      </c>
      <c r="G678" s="57" t="str">
        <f>Source!DF187</f>
        <v/>
      </c>
      <c r="H678" s="59">
        <f>ROUND(Source!AE187*Source!I187, 2)</f>
        <v>0.06</v>
      </c>
      <c r="I678" s="57"/>
      <c r="J678" s="57">
        <f>IF(Source!BS187&lt;&gt; 0, Source!BS187, 1)</f>
        <v>33.659999999999997</v>
      </c>
      <c r="K678" s="59">
        <f>Source!R187</f>
        <v>2.0299999999999998</v>
      </c>
      <c r="L678" s="58"/>
      <c r="R678">
        <f>H678</f>
        <v>0.06</v>
      </c>
    </row>
    <row r="679" spans="1:26" ht="14.25" x14ac:dyDescent="0.2">
      <c r="A679" s="73"/>
      <c r="B679" s="73"/>
      <c r="C679" s="73" t="s">
        <v>968</v>
      </c>
      <c r="D679" s="55"/>
      <c r="E679" s="36"/>
      <c r="F679" s="56">
        <f>Source!AL187</f>
        <v>128.13999999999999</v>
      </c>
      <c r="G679" s="57" t="str">
        <f>Source!DD187</f>
        <v/>
      </c>
      <c r="H679" s="56">
        <f>ROUND(Source!AC187*Source!I187, 2)</f>
        <v>3.84</v>
      </c>
      <c r="I679" s="57"/>
      <c r="J679" s="57">
        <f>IF(Source!BC187&lt;&gt; 0, Source!BC187, 1)</f>
        <v>8.98</v>
      </c>
      <c r="K679" s="56">
        <f>Source!P187</f>
        <v>34.520000000000003</v>
      </c>
      <c r="L679" s="58"/>
    </row>
    <row r="680" spans="1:26" ht="14.25" x14ac:dyDescent="0.2">
      <c r="A680" s="73"/>
      <c r="B680" s="73"/>
      <c r="C680" s="73" t="s">
        <v>955</v>
      </c>
      <c r="D680" s="55" t="s">
        <v>956</v>
      </c>
      <c r="E680" s="36">
        <f>Source!BZ187</f>
        <v>97</v>
      </c>
      <c r="F680" s="75"/>
      <c r="G680" s="57"/>
      <c r="H680" s="56">
        <f>SUM(S674:S682)</f>
        <v>17.63</v>
      </c>
      <c r="I680" s="60"/>
      <c r="J680" s="53">
        <f>Source!AT187</f>
        <v>97</v>
      </c>
      <c r="K680" s="56">
        <f>SUM(T674:T682)</f>
        <v>593.52</v>
      </c>
      <c r="L680" s="58"/>
    </row>
    <row r="681" spans="1:26" ht="14.25" x14ac:dyDescent="0.2">
      <c r="A681" s="73"/>
      <c r="B681" s="73"/>
      <c r="C681" s="73" t="s">
        <v>957</v>
      </c>
      <c r="D681" s="55" t="s">
        <v>956</v>
      </c>
      <c r="E681" s="36">
        <f>Source!CA187</f>
        <v>51</v>
      </c>
      <c r="F681" s="75"/>
      <c r="G681" s="57"/>
      <c r="H681" s="56">
        <f>SUM(U674:U682)</f>
        <v>9.27</v>
      </c>
      <c r="I681" s="60"/>
      <c r="J681" s="53">
        <f>Source!AU187</f>
        <v>51</v>
      </c>
      <c r="K681" s="56">
        <f>SUM(V674:V682)</f>
        <v>312.06</v>
      </c>
      <c r="L681" s="58"/>
    </row>
    <row r="682" spans="1:26" ht="14.25" x14ac:dyDescent="0.2">
      <c r="A682" s="74"/>
      <c r="B682" s="74"/>
      <c r="C682" s="74" t="s">
        <v>958</v>
      </c>
      <c r="D682" s="61" t="s">
        <v>959</v>
      </c>
      <c r="E682" s="62">
        <f>Source!AQ187</f>
        <v>60.88</v>
      </c>
      <c r="F682" s="63"/>
      <c r="G682" s="64" t="str">
        <f>Source!DI187</f>
        <v/>
      </c>
      <c r="H682" s="63"/>
      <c r="I682" s="64"/>
      <c r="J682" s="64"/>
      <c r="K682" s="63"/>
      <c r="L682" s="65">
        <f>Source!U187</f>
        <v>1.8264</v>
      </c>
    </row>
    <row r="683" spans="1:26" ht="15" x14ac:dyDescent="0.25">
      <c r="G683" s="66">
        <f>H676+H677+H679+H680+H681</f>
        <v>50.019999999999996</v>
      </c>
      <c r="H683" s="66"/>
      <c r="J683" s="66">
        <f>K676+K677+K679+K680+K681</f>
        <v>1564.46</v>
      </c>
      <c r="K683" s="66"/>
      <c r="L683" s="67">
        <f>Source!U187</f>
        <v>1.8264</v>
      </c>
      <c r="O683" s="42">
        <f>G683</f>
        <v>50.019999999999996</v>
      </c>
      <c r="P683" s="42">
        <f>J683</f>
        <v>1564.46</v>
      </c>
      <c r="Q683" s="42">
        <f>L683</f>
        <v>1.8264</v>
      </c>
      <c r="W683">
        <f>IF(Source!BI187&lt;=1,H676+H677+H679+H680+H681, 0)</f>
        <v>0</v>
      </c>
      <c r="X683">
        <f>IF(Source!BI187=2,H676+H677+H679+H680+H681, 0)</f>
        <v>50.019999999999996</v>
      </c>
      <c r="Y683">
        <f>IF(Source!BI187=3,H676+H677+H679+H680+H681, 0)</f>
        <v>0</v>
      </c>
      <c r="Z683">
        <f>IF(Source!BI187=4,H676+H677+H679+H680+H681, 0)</f>
        <v>0</v>
      </c>
    </row>
    <row r="684" spans="1:26" ht="54" x14ac:dyDescent="0.2">
      <c r="A684" s="74">
        <v>102</v>
      </c>
      <c r="B684" s="74" t="s">
        <v>106</v>
      </c>
      <c r="C684" s="74" t="s">
        <v>1041</v>
      </c>
      <c r="D684" s="61" t="str">
        <f>Source!H188</f>
        <v>ШТ</v>
      </c>
      <c r="E684" s="62">
        <f>Source!I188</f>
        <v>3</v>
      </c>
      <c r="F684" s="63">
        <f>Source!AL188</f>
        <v>62.089999999999996</v>
      </c>
      <c r="G684" s="64" t="str">
        <f>Source!DD188</f>
        <v/>
      </c>
      <c r="H684" s="63">
        <f>ROUND(Source!AC188*Source!I188, 2)</f>
        <v>186.27</v>
      </c>
      <c r="I684" s="64" t="str">
        <f>Source!BO188</f>
        <v/>
      </c>
      <c r="J684" s="64">
        <f>IF(Source!BC188&lt;&gt; 0, Source!BC188, 1)</f>
        <v>8.98</v>
      </c>
      <c r="K684" s="63">
        <f>Source!P188</f>
        <v>1672.7</v>
      </c>
      <c r="L684" s="68"/>
      <c r="S684">
        <f>ROUND((Source!FX188/100)*((ROUND(Source!AF188*Source!I188, 2)+ROUND(Source!AE188*Source!I188, 2))), 2)</f>
        <v>0</v>
      </c>
      <c r="T684">
        <f>Source!X188</f>
        <v>0</v>
      </c>
      <c r="U684">
        <f>ROUND((Source!FY188/100)*((ROUND(Source!AF188*Source!I188, 2)+ROUND(Source!AE188*Source!I188, 2))), 2)</f>
        <v>0</v>
      </c>
      <c r="V684">
        <f>Source!Y188</f>
        <v>0</v>
      </c>
    </row>
    <row r="685" spans="1:26" ht="15" x14ac:dyDescent="0.25">
      <c r="G685" s="66">
        <f>H684</f>
        <v>186.27</v>
      </c>
      <c r="H685" s="66"/>
      <c r="J685" s="66">
        <f>K684</f>
        <v>1672.7</v>
      </c>
      <c r="K685" s="66"/>
      <c r="L685" s="67">
        <f>Source!U188</f>
        <v>0</v>
      </c>
      <c r="O685" s="42">
        <f>G685</f>
        <v>186.27</v>
      </c>
      <c r="P685" s="42">
        <f>J685</f>
        <v>1672.7</v>
      </c>
      <c r="Q685" s="42">
        <f>L685</f>
        <v>0</v>
      </c>
      <c r="W685">
        <f>IF(Source!BI188&lt;=1,H684, 0)</f>
        <v>186.27</v>
      </c>
      <c r="X685">
        <f>IF(Source!BI188=2,H684, 0)</f>
        <v>0</v>
      </c>
      <c r="Y685">
        <f>IF(Source!BI188=3,H684, 0)</f>
        <v>0</v>
      </c>
      <c r="Z685">
        <f>IF(Source!BI188=4,H684, 0)</f>
        <v>0</v>
      </c>
    </row>
    <row r="686" spans="1:26" ht="57" x14ac:dyDescent="0.2">
      <c r="A686" s="73">
        <v>103</v>
      </c>
      <c r="B686" s="73" t="s">
        <v>1042</v>
      </c>
      <c r="C686" s="73" t="str">
        <f>Source!G189</f>
        <v>Щитки осветительные, устанавливаемые на стене: распорными дюбелями, масса щитка до 6 кг</v>
      </c>
      <c r="D686" s="55" t="str">
        <f>Source!H189</f>
        <v>ШТ</v>
      </c>
      <c r="E686" s="36">
        <f>Source!I189</f>
        <v>1</v>
      </c>
      <c r="F686" s="56">
        <f>Source!AL189+Source!AM189+Source!AO189</f>
        <v>70.069999999999993</v>
      </c>
      <c r="G686" s="57"/>
      <c r="H686" s="56"/>
      <c r="I686" s="57" t="str">
        <f>Source!BO189</f>
        <v/>
      </c>
      <c r="J686" s="57"/>
      <c r="K686" s="56"/>
      <c r="L686" s="58"/>
      <c r="S686">
        <f>ROUND((Source!FX189/100)*((ROUND(Source!AF189*Source!I189, 2)+ROUND(Source!AE189*Source!I189, 2))), 2)</f>
        <v>24.85</v>
      </c>
      <c r="T686">
        <f>Source!X189</f>
        <v>836.5</v>
      </c>
      <c r="U686">
        <f>ROUND((Source!FY189/100)*((ROUND(Source!AF189*Source!I189, 2)+ROUND(Source!AE189*Source!I189, 2))), 2)</f>
        <v>13.07</v>
      </c>
      <c r="V686">
        <f>Source!Y189</f>
        <v>439.81</v>
      </c>
    </row>
    <row r="687" spans="1:26" ht="14.25" x14ac:dyDescent="0.2">
      <c r="A687" s="73"/>
      <c r="B687" s="73"/>
      <c r="C687" s="73" t="s">
        <v>953</v>
      </c>
      <c r="D687" s="55"/>
      <c r="E687" s="36"/>
      <c r="F687" s="56">
        <f>Source!AO189</f>
        <v>25.4</v>
      </c>
      <c r="G687" s="57" t="str">
        <f>Source!DG189</f>
        <v/>
      </c>
      <c r="H687" s="56">
        <f>ROUND(Source!AF189*Source!I189, 2)</f>
        <v>25.4</v>
      </c>
      <c r="I687" s="57"/>
      <c r="J687" s="57">
        <f>IF(Source!BA189&lt;&gt; 0, Source!BA189, 1)</f>
        <v>33.659999999999997</v>
      </c>
      <c r="K687" s="56">
        <f>Source!S189</f>
        <v>854.96</v>
      </c>
      <c r="L687" s="58"/>
      <c r="R687">
        <f>H687</f>
        <v>25.4</v>
      </c>
    </row>
    <row r="688" spans="1:26" ht="14.25" x14ac:dyDescent="0.2">
      <c r="A688" s="73"/>
      <c r="B688" s="73"/>
      <c r="C688" s="73" t="s">
        <v>324</v>
      </c>
      <c r="D688" s="55"/>
      <c r="E688" s="36"/>
      <c r="F688" s="56">
        <f>Source!AM189</f>
        <v>1.63</v>
      </c>
      <c r="G688" s="57" t="str">
        <f>Source!DE189</f>
        <v/>
      </c>
      <c r="H688" s="56">
        <f>ROUND((((Source!ET189)-(Source!EU189))+Source!AE189)*Source!I189, 2)</f>
        <v>1.63</v>
      </c>
      <c r="I688" s="57"/>
      <c r="J688" s="57">
        <f>IF(Source!BB189&lt;&gt; 0, Source!BB189, 1)</f>
        <v>12.55</v>
      </c>
      <c r="K688" s="56">
        <f>Source!Q189</f>
        <v>20.46</v>
      </c>
      <c r="L688" s="58"/>
    </row>
    <row r="689" spans="1:26" ht="14.25" x14ac:dyDescent="0.2">
      <c r="A689" s="73"/>
      <c r="B689" s="73"/>
      <c r="C689" s="73" t="s">
        <v>954</v>
      </c>
      <c r="D689" s="55"/>
      <c r="E689" s="36"/>
      <c r="F689" s="56">
        <f>Source!AN189</f>
        <v>0.22</v>
      </c>
      <c r="G689" s="57" t="str">
        <f>Source!DF189</f>
        <v/>
      </c>
      <c r="H689" s="59">
        <f>ROUND(Source!AE189*Source!I189, 2)</f>
        <v>0.22</v>
      </c>
      <c r="I689" s="57"/>
      <c r="J689" s="57">
        <f>IF(Source!BS189&lt;&gt; 0, Source!BS189, 1)</f>
        <v>33.659999999999997</v>
      </c>
      <c r="K689" s="59">
        <f>Source!R189</f>
        <v>7.41</v>
      </c>
      <c r="L689" s="58"/>
      <c r="R689">
        <f>H689</f>
        <v>0.22</v>
      </c>
    </row>
    <row r="690" spans="1:26" ht="14.25" x14ac:dyDescent="0.2">
      <c r="A690" s="73"/>
      <c r="B690" s="73"/>
      <c r="C690" s="73" t="s">
        <v>968</v>
      </c>
      <c r="D690" s="55"/>
      <c r="E690" s="36"/>
      <c r="F690" s="56">
        <f>Source!AL189</f>
        <v>43.04</v>
      </c>
      <c r="G690" s="57" t="str">
        <f>Source!DD189</f>
        <v/>
      </c>
      <c r="H690" s="56">
        <f>ROUND(Source!AC189*Source!I189, 2)</f>
        <v>43.04</v>
      </c>
      <c r="I690" s="57"/>
      <c r="J690" s="57">
        <f>IF(Source!BC189&lt;&gt; 0, Source!BC189, 1)</f>
        <v>8.98</v>
      </c>
      <c r="K690" s="56">
        <f>Source!P189</f>
        <v>386.5</v>
      </c>
      <c r="L690" s="58"/>
    </row>
    <row r="691" spans="1:26" ht="14.25" x14ac:dyDescent="0.2">
      <c r="A691" s="73"/>
      <c r="B691" s="73"/>
      <c r="C691" s="73" t="s">
        <v>955</v>
      </c>
      <c r="D691" s="55" t="s">
        <v>956</v>
      </c>
      <c r="E691" s="36">
        <f>Source!BZ189</f>
        <v>97</v>
      </c>
      <c r="F691" s="75"/>
      <c r="G691" s="57"/>
      <c r="H691" s="56">
        <f>SUM(S686:S693)</f>
        <v>24.85</v>
      </c>
      <c r="I691" s="60"/>
      <c r="J691" s="53">
        <f>Source!AT189</f>
        <v>97</v>
      </c>
      <c r="K691" s="56">
        <f>SUM(T686:T693)</f>
        <v>836.5</v>
      </c>
      <c r="L691" s="58"/>
    </row>
    <row r="692" spans="1:26" ht="14.25" x14ac:dyDescent="0.2">
      <c r="A692" s="73"/>
      <c r="B692" s="73"/>
      <c r="C692" s="73" t="s">
        <v>957</v>
      </c>
      <c r="D692" s="55" t="s">
        <v>956</v>
      </c>
      <c r="E692" s="36">
        <f>Source!CA189</f>
        <v>51</v>
      </c>
      <c r="F692" s="75"/>
      <c r="G692" s="57"/>
      <c r="H692" s="56">
        <f>SUM(U686:U693)</f>
        <v>13.07</v>
      </c>
      <c r="I692" s="60"/>
      <c r="J692" s="53">
        <f>Source!AU189</f>
        <v>51</v>
      </c>
      <c r="K692" s="56">
        <f>SUM(V686:V693)</f>
        <v>439.81</v>
      </c>
      <c r="L692" s="58"/>
    </row>
    <row r="693" spans="1:26" ht="14.25" x14ac:dyDescent="0.2">
      <c r="A693" s="74"/>
      <c r="B693" s="74"/>
      <c r="C693" s="74" t="s">
        <v>958</v>
      </c>
      <c r="D693" s="61" t="s">
        <v>959</v>
      </c>
      <c r="E693" s="62">
        <f>Source!AQ189</f>
        <v>2.56</v>
      </c>
      <c r="F693" s="63"/>
      <c r="G693" s="64" t="str">
        <f>Source!DI189</f>
        <v/>
      </c>
      <c r="H693" s="63"/>
      <c r="I693" s="64"/>
      <c r="J693" s="64"/>
      <c r="K693" s="63"/>
      <c r="L693" s="65">
        <f>Source!U189</f>
        <v>2.56</v>
      </c>
    </row>
    <row r="694" spans="1:26" ht="15" x14ac:dyDescent="0.25">
      <c r="G694" s="66">
        <f>H687+H688+H690+H691+H692</f>
        <v>107.98999999999998</v>
      </c>
      <c r="H694" s="66"/>
      <c r="J694" s="66">
        <f>K687+K688+K690+K691+K692</f>
        <v>2538.23</v>
      </c>
      <c r="K694" s="66"/>
      <c r="L694" s="67">
        <f>Source!U189</f>
        <v>2.56</v>
      </c>
      <c r="O694" s="42">
        <f>G694</f>
        <v>107.98999999999998</v>
      </c>
      <c r="P694" s="42">
        <f>J694</f>
        <v>2538.23</v>
      </c>
      <c r="Q694" s="42">
        <f>L694</f>
        <v>2.56</v>
      </c>
      <c r="W694">
        <f>IF(Source!BI189&lt;=1,H687+H688+H690+H691+H692, 0)</f>
        <v>0</v>
      </c>
      <c r="X694">
        <f>IF(Source!BI189=2,H687+H688+H690+H691+H692, 0)</f>
        <v>107.98999999999998</v>
      </c>
      <c r="Y694">
        <f>IF(Source!BI189=3,H687+H688+H690+H691+H692, 0)</f>
        <v>0</v>
      </c>
      <c r="Z694">
        <f>IF(Source!BI189=4,H687+H688+H690+H691+H692, 0)</f>
        <v>0</v>
      </c>
    </row>
    <row r="695" spans="1:26" ht="68.25" x14ac:dyDescent="0.2">
      <c r="A695" s="74">
        <v>104</v>
      </c>
      <c r="B695" s="74" t="s">
        <v>106</v>
      </c>
      <c r="C695" s="74" t="s">
        <v>1043</v>
      </c>
      <c r="D695" s="61" t="str">
        <f>Source!H190</f>
        <v>ШТ</v>
      </c>
      <c r="E695" s="62">
        <f>Source!I190</f>
        <v>3</v>
      </c>
      <c r="F695" s="63">
        <f>Source!AL190</f>
        <v>117.05</v>
      </c>
      <c r="G695" s="64" t="str">
        <f>Source!DD190</f>
        <v/>
      </c>
      <c r="H695" s="63">
        <f>ROUND(Source!AC190*Source!I190, 2)</f>
        <v>351.15</v>
      </c>
      <c r="I695" s="64" t="str">
        <f>Source!BO190</f>
        <v/>
      </c>
      <c r="J695" s="64">
        <f>IF(Source!BC190&lt;&gt; 0, Source!BC190, 1)</f>
        <v>8.98</v>
      </c>
      <c r="K695" s="63">
        <f>Source!P190</f>
        <v>3153.33</v>
      </c>
      <c r="L695" s="68"/>
      <c r="S695">
        <f>ROUND((Source!FX190/100)*((ROUND(Source!AF190*Source!I190, 2)+ROUND(Source!AE190*Source!I190, 2))), 2)</f>
        <v>0</v>
      </c>
      <c r="T695">
        <f>Source!X190</f>
        <v>0</v>
      </c>
      <c r="U695">
        <f>ROUND((Source!FY190/100)*((ROUND(Source!AF190*Source!I190, 2)+ROUND(Source!AE190*Source!I190, 2))), 2)</f>
        <v>0</v>
      </c>
      <c r="V695">
        <f>Source!Y190</f>
        <v>0</v>
      </c>
    </row>
    <row r="696" spans="1:26" ht="15" x14ac:dyDescent="0.25">
      <c r="G696" s="66">
        <f>H695</f>
        <v>351.15</v>
      </c>
      <c r="H696" s="66"/>
      <c r="J696" s="66">
        <f>K695</f>
        <v>3153.33</v>
      </c>
      <c r="K696" s="66"/>
      <c r="L696" s="67">
        <f>Source!U190</f>
        <v>0</v>
      </c>
      <c r="O696" s="42">
        <f>G696</f>
        <v>351.15</v>
      </c>
      <c r="P696" s="42">
        <f>J696</f>
        <v>3153.33</v>
      </c>
      <c r="Q696" s="42">
        <f>L696</f>
        <v>0</v>
      </c>
      <c r="W696">
        <f>IF(Source!BI190&lt;=1,H695, 0)</f>
        <v>351.15</v>
      </c>
      <c r="X696">
        <f>IF(Source!BI190=2,H695, 0)</f>
        <v>0</v>
      </c>
      <c r="Y696">
        <f>IF(Source!BI190=3,H695, 0)</f>
        <v>0</v>
      </c>
      <c r="Z696">
        <f>IF(Source!BI190=4,H695, 0)</f>
        <v>0</v>
      </c>
    </row>
    <row r="697" spans="1:26" ht="28.5" x14ac:dyDescent="0.2">
      <c r="A697" s="73">
        <v>105</v>
      </c>
      <c r="B697" s="73" t="s">
        <v>1044</v>
      </c>
      <c r="C697" s="73" t="str">
        <f>Source!G191</f>
        <v>Прибор или аппарат</v>
      </c>
      <c r="D697" s="55" t="str">
        <f>Source!H191</f>
        <v>ШТ</v>
      </c>
      <c r="E697" s="36">
        <f>Source!I191</f>
        <v>8</v>
      </c>
      <c r="F697" s="56">
        <f>Source!AL191+Source!AM191+Source!AO191</f>
        <v>10.600000000000001</v>
      </c>
      <c r="G697" s="57"/>
      <c r="H697" s="56"/>
      <c r="I697" s="57" t="str">
        <f>Source!BO191</f>
        <v/>
      </c>
      <c r="J697" s="57"/>
      <c r="K697" s="56"/>
      <c r="L697" s="58"/>
      <c r="S697">
        <f>ROUND((Source!FX191/100)*((ROUND(Source!AF191*Source!I191, 2)+ROUND(Source!AE191*Source!I191, 2))), 2)</f>
        <v>79.31</v>
      </c>
      <c r="T697">
        <f>Source!X191</f>
        <v>2669.48</v>
      </c>
      <c r="U697">
        <f>ROUND((Source!FY191/100)*((ROUND(Source!AF191*Source!I191, 2)+ROUND(Source!AE191*Source!I191, 2))), 2)</f>
        <v>41.7</v>
      </c>
      <c r="V697">
        <f>Source!Y191</f>
        <v>1403.54</v>
      </c>
    </row>
    <row r="698" spans="1:26" ht="14.25" x14ac:dyDescent="0.2">
      <c r="A698" s="73"/>
      <c r="B698" s="73"/>
      <c r="C698" s="73" t="s">
        <v>953</v>
      </c>
      <c r="D698" s="55"/>
      <c r="E698" s="36"/>
      <c r="F698" s="56">
        <f>Source!AO191</f>
        <v>10.220000000000001</v>
      </c>
      <c r="G698" s="57" t="str">
        <f>Source!DG191</f>
        <v/>
      </c>
      <c r="H698" s="56">
        <f>ROUND(Source!AF191*Source!I191, 2)</f>
        <v>81.760000000000005</v>
      </c>
      <c r="I698" s="57"/>
      <c r="J698" s="57">
        <f>IF(Source!BA191&lt;&gt; 0, Source!BA191, 1)</f>
        <v>33.659999999999997</v>
      </c>
      <c r="K698" s="56">
        <f>Source!S191</f>
        <v>2752.04</v>
      </c>
      <c r="L698" s="58"/>
      <c r="R698">
        <f>H698</f>
        <v>81.760000000000005</v>
      </c>
    </row>
    <row r="699" spans="1:26" ht="14.25" x14ac:dyDescent="0.2">
      <c r="A699" s="73"/>
      <c r="B699" s="73"/>
      <c r="C699" s="73" t="s">
        <v>968</v>
      </c>
      <c r="D699" s="55"/>
      <c r="E699" s="36"/>
      <c r="F699" s="56">
        <f>Source!AL191</f>
        <v>0.38</v>
      </c>
      <c r="G699" s="57" t="str">
        <f>Source!DD191</f>
        <v/>
      </c>
      <c r="H699" s="56">
        <f>ROUND(Source!AC191*Source!I191, 2)</f>
        <v>3.04</v>
      </c>
      <c r="I699" s="57"/>
      <c r="J699" s="57">
        <f>IF(Source!BC191&lt;&gt; 0, Source!BC191, 1)</f>
        <v>8.98</v>
      </c>
      <c r="K699" s="56">
        <f>Source!P191</f>
        <v>27.3</v>
      </c>
      <c r="L699" s="58"/>
    </row>
    <row r="700" spans="1:26" ht="14.25" x14ac:dyDescent="0.2">
      <c r="A700" s="73"/>
      <c r="B700" s="73"/>
      <c r="C700" s="73" t="s">
        <v>955</v>
      </c>
      <c r="D700" s="55" t="s">
        <v>956</v>
      </c>
      <c r="E700" s="36">
        <f>Source!BZ191</f>
        <v>97</v>
      </c>
      <c r="F700" s="75"/>
      <c r="G700" s="57"/>
      <c r="H700" s="56">
        <f>SUM(S697:S702)</f>
        <v>79.31</v>
      </c>
      <c r="I700" s="60"/>
      <c r="J700" s="53">
        <f>Source!AT191</f>
        <v>97</v>
      </c>
      <c r="K700" s="56">
        <f>SUM(T697:T702)</f>
        <v>2669.48</v>
      </c>
      <c r="L700" s="58"/>
    </row>
    <row r="701" spans="1:26" ht="14.25" x14ac:dyDescent="0.2">
      <c r="A701" s="73"/>
      <c r="B701" s="73"/>
      <c r="C701" s="73" t="s">
        <v>957</v>
      </c>
      <c r="D701" s="55" t="s">
        <v>956</v>
      </c>
      <c r="E701" s="36">
        <f>Source!CA191</f>
        <v>51</v>
      </c>
      <c r="F701" s="75"/>
      <c r="G701" s="57"/>
      <c r="H701" s="56">
        <f>SUM(U697:U702)</f>
        <v>41.7</v>
      </c>
      <c r="I701" s="60"/>
      <c r="J701" s="53">
        <f>Source!AU191</f>
        <v>51</v>
      </c>
      <c r="K701" s="56">
        <f>SUM(V697:V702)</f>
        <v>1403.54</v>
      </c>
      <c r="L701" s="58"/>
    </row>
    <row r="702" spans="1:26" ht="14.25" x14ac:dyDescent="0.2">
      <c r="A702" s="74"/>
      <c r="B702" s="74"/>
      <c r="C702" s="74" t="s">
        <v>958</v>
      </c>
      <c r="D702" s="61" t="s">
        <v>959</v>
      </c>
      <c r="E702" s="62">
        <f>Source!AQ191</f>
        <v>1.03</v>
      </c>
      <c r="F702" s="63"/>
      <c r="G702" s="64" t="str">
        <f>Source!DI191</f>
        <v/>
      </c>
      <c r="H702" s="63"/>
      <c r="I702" s="64"/>
      <c r="J702" s="64"/>
      <c r="K702" s="63"/>
      <c r="L702" s="65">
        <f>Source!U191</f>
        <v>8.24</v>
      </c>
    </row>
    <row r="703" spans="1:26" ht="15" x14ac:dyDescent="0.25">
      <c r="G703" s="66">
        <f>H698+H699+H700+H701</f>
        <v>205.81</v>
      </c>
      <c r="H703" s="66"/>
      <c r="J703" s="66">
        <f>K698+K699+K700+K701</f>
        <v>6852.36</v>
      </c>
      <c r="K703" s="66"/>
      <c r="L703" s="67">
        <f>Source!U191</f>
        <v>8.24</v>
      </c>
      <c r="O703" s="42">
        <f>G703</f>
        <v>205.81</v>
      </c>
      <c r="P703" s="42">
        <f>J703</f>
        <v>6852.36</v>
      </c>
      <c r="Q703" s="42">
        <f>L703</f>
        <v>8.24</v>
      </c>
      <c r="W703">
        <f>IF(Source!BI191&lt;=1,H698+H699+H700+H701, 0)</f>
        <v>0</v>
      </c>
      <c r="X703">
        <f>IF(Source!BI191=2,H698+H699+H700+H701, 0)</f>
        <v>205.81</v>
      </c>
      <c r="Y703">
        <f>IF(Source!BI191=3,H698+H699+H700+H701, 0)</f>
        <v>0</v>
      </c>
      <c r="Z703">
        <f>IF(Source!BI191=4,H698+H699+H700+H701, 0)</f>
        <v>0</v>
      </c>
    </row>
    <row r="704" spans="1:26" ht="68.25" x14ac:dyDescent="0.2">
      <c r="A704" s="74">
        <v>106</v>
      </c>
      <c r="B704" s="74" t="s">
        <v>106</v>
      </c>
      <c r="C704" s="74" t="s">
        <v>1045</v>
      </c>
      <c r="D704" s="61" t="str">
        <f>Source!H192</f>
        <v>ШТ</v>
      </c>
      <c r="E704" s="62">
        <f>Source!I192</f>
        <v>2</v>
      </c>
      <c r="F704" s="63">
        <f>Source!AL192</f>
        <v>110.53999999999999</v>
      </c>
      <c r="G704" s="64" t="str">
        <f>Source!DD192</f>
        <v/>
      </c>
      <c r="H704" s="63">
        <f>ROUND(Source!AC192*Source!I192, 2)</f>
        <v>221.08</v>
      </c>
      <c r="I704" s="64" t="str">
        <f>Source!BO192</f>
        <v/>
      </c>
      <c r="J704" s="64">
        <f>IF(Source!BC192&lt;&gt; 0, Source!BC192, 1)</f>
        <v>8.98</v>
      </c>
      <c r="K704" s="63">
        <f>Source!P192</f>
        <v>1985.3</v>
      </c>
      <c r="L704" s="68"/>
      <c r="S704">
        <f>ROUND((Source!FX192/100)*((ROUND(Source!AF192*Source!I192, 2)+ROUND(Source!AE192*Source!I192, 2))), 2)</f>
        <v>0</v>
      </c>
      <c r="T704">
        <f>Source!X192</f>
        <v>0</v>
      </c>
      <c r="U704">
        <f>ROUND((Source!FY192/100)*((ROUND(Source!AF192*Source!I192, 2)+ROUND(Source!AE192*Source!I192, 2))), 2)</f>
        <v>0</v>
      </c>
      <c r="V704">
        <f>Source!Y192</f>
        <v>0</v>
      </c>
    </row>
    <row r="705" spans="1:26" ht="15" x14ac:dyDescent="0.25">
      <c r="G705" s="66">
        <f>H704</f>
        <v>221.08</v>
      </c>
      <c r="H705" s="66"/>
      <c r="J705" s="66">
        <f>K704</f>
        <v>1985.3</v>
      </c>
      <c r="K705" s="66"/>
      <c r="L705" s="67">
        <f>Source!U192</f>
        <v>0</v>
      </c>
      <c r="O705" s="42">
        <f>G705</f>
        <v>221.08</v>
      </c>
      <c r="P705" s="42">
        <f>J705</f>
        <v>1985.3</v>
      </c>
      <c r="Q705" s="42">
        <f>L705</f>
        <v>0</v>
      </c>
      <c r="W705">
        <f>IF(Source!BI192&lt;=1,H704, 0)</f>
        <v>221.08</v>
      </c>
      <c r="X705">
        <f>IF(Source!BI192=2,H704, 0)</f>
        <v>0</v>
      </c>
      <c r="Y705">
        <f>IF(Source!BI192=3,H704, 0)</f>
        <v>0</v>
      </c>
      <c r="Z705">
        <f>IF(Source!BI192=4,H704, 0)</f>
        <v>0</v>
      </c>
    </row>
    <row r="706" spans="1:26" ht="54" x14ac:dyDescent="0.2">
      <c r="A706" s="74">
        <v>107</v>
      </c>
      <c r="B706" s="74" t="s">
        <v>106</v>
      </c>
      <c r="C706" s="74" t="s">
        <v>1046</v>
      </c>
      <c r="D706" s="61" t="str">
        <f>Source!H193</f>
        <v>ШТ</v>
      </c>
      <c r="E706" s="62">
        <f>Source!I193</f>
        <v>3</v>
      </c>
      <c r="F706" s="63">
        <f>Source!AL193</f>
        <v>27.11</v>
      </c>
      <c r="G706" s="64" t="str">
        <f>Source!DD193</f>
        <v/>
      </c>
      <c r="H706" s="63">
        <f>ROUND(Source!AC193*Source!I193, 2)</f>
        <v>81.33</v>
      </c>
      <c r="I706" s="64" t="str">
        <f>Source!BO193</f>
        <v/>
      </c>
      <c r="J706" s="64">
        <f>IF(Source!BC193&lt;&gt; 0, Source!BC193, 1)</f>
        <v>8.98</v>
      </c>
      <c r="K706" s="63">
        <f>Source!P193</f>
        <v>730.34</v>
      </c>
      <c r="L706" s="68"/>
      <c r="S706">
        <f>ROUND((Source!FX193/100)*((ROUND(Source!AF193*Source!I193, 2)+ROUND(Source!AE193*Source!I193, 2))), 2)</f>
        <v>0</v>
      </c>
      <c r="T706">
        <f>Source!X193</f>
        <v>0</v>
      </c>
      <c r="U706">
        <f>ROUND((Source!FY193/100)*((ROUND(Source!AF193*Source!I193, 2)+ROUND(Source!AE193*Source!I193, 2))), 2)</f>
        <v>0</v>
      </c>
      <c r="V706">
        <f>Source!Y193</f>
        <v>0</v>
      </c>
    </row>
    <row r="707" spans="1:26" ht="15" x14ac:dyDescent="0.25">
      <c r="G707" s="66">
        <f>H706</f>
        <v>81.33</v>
      </c>
      <c r="H707" s="66"/>
      <c r="J707" s="66">
        <f>K706</f>
        <v>730.34</v>
      </c>
      <c r="K707" s="66"/>
      <c r="L707" s="67">
        <f>Source!U193</f>
        <v>0</v>
      </c>
      <c r="O707" s="42">
        <f>G707</f>
        <v>81.33</v>
      </c>
      <c r="P707" s="42">
        <f>J707</f>
        <v>730.34</v>
      </c>
      <c r="Q707" s="42">
        <f>L707</f>
        <v>0</v>
      </c>
      <c r="W707">
        <f>IF(Source!BI193&lt;=1,H706, 0)</f>
        <v>81.33</v>
      </c>
      <c r="X707">
        <f>IF(Source!BI193=2,H706, 0)</f>
        <v>0</v>
      </c>
      <c r="Y707">
        <f>IF(Source!BI193=3,H706, 0)</f>
        <v>0</v>
      </c>
      <c r="Z707">
        <f>IF(Source!BI193=4,H706, 0)</f>
        <v>0</v>
      </c>
    </row>
    <row r="708" spans="1:26" ht="54" x14ac:dyDescent="0.2">
      <c r="A708" s="74">
        <v>108</v>
      </c>
      <c r="B708" s="74" t="s">
        <v>106</v>
      </c>
      <c r="C708" s="74" t="s">
        <v>1047</v>
      </c>
      <c r="D708" s="61" t="str">
        <f>Source!H194</f>
        <v>ШТ</v>
      </c>
      <c r="E708" s="62">
        <f>Source!I194</f>
        <v>3</v>
      </c>
      <c r="F708" s="63">
        <f>Source!AL194</f>
        <v>17.739999999999998</v>
      </c>
      <c r="G708" s="64" t="str">
        <f>Source!DD194</f>
        <v/>
      </c>
      <c r="H708" s="63">
        <f>ROUND(Source!AC194*Source!I194, 2)</f>
        <v>53.22</v>
      </c>
      <c r="I708" s="64" t="str">
        <f>Source!BO194</f>
        <v/>
      </c>
      <c r="J708" s="64">
        <f>IF(Source!BC194&lt;&gt; 0, Source!BC194, 1)</f>
        <v>8.98</v>
      </c>
      <c r="K708" s="63">
        <f>Source!P194</f>
        <v>477.92</v>
      </c>
      <c r="L708" s="68"/>
      <c r="S708">
        <f>ROUND((Source!FX194/100)*((ROUND(Source!AF194*Source!I194, 2)+ROUND(Source!AE194*Source!I194, 2))), 2)</f>
        <v>0</v>
      </c>
      <c r="T708">
        <f>Source!X194</f>
        <v>0</v>
      </c>
      <c r="U708">
        <f>ROUND((Source!FY194/100)*((ROUND(Source!AF194*Source!I194, 2)+ROUND(Source!AE194*Source!I194, 2))), 2)</f>
        <v>0</v>
      </c>
      <c r="V708">
        <f>Source!Y194</f>
        <v>0</v>
      </c>
    </row>
    <row r="709" spans="1:26" ht="15" x14ac:dyDescent="0.25">
      <c r="G709" s="66">
        <f>H708</f>
        <v>53.22</v>
      </c>
      <c r="H709" s="66"/>
      <c r="J709" s="66">
        <f>K708</f>
        <v>477.92</v>
      </c>
      <c r="K709" s="66"/>
      <c r="L709" s="67">
        <f>Source!U194</f>
        <v>0</v>
      </c>
      <c r="O709" s="42">
        <f>G709</f>
        <v>53.22</v>
      </c>
      <c r="P709" s="42">
        <f>J709</f>
        <v>477.92</v>
      </c>
      <c r="Q709" s="42">
        <f>L709</f>
        <v>0</v>
      </c>
      <c r="W709">
        <f>IF(Source!BI194&lt;=1,H708, 0)</f>
        <v>53.22</v>
      </c>
      <c r="X709">
        <f>IF(Source!BI194=2,H708, 0)</f>
        <v>0</v>
      </c>
      <c r="Y709">
        <f>IF(Source!BI194=3,H708, 0)</f>
        <v>0</v>
      </c>
      <c r="Z709">
        <f>IF(Source!BI194=4,H708, 0)</f>
        <v>0</v>
      </c>
    </row>
    <row r="710" spans="1:26" ht="28.5" x14ac:dyDescent="0.2">
      <c r="A710" s="73">
        <v>109</v>
      </c>
      <c r="B710" s="73" t="s">
        <v>1048</v>
      </c>
      <c r="C710" s="73" t="str">
        <f>Source!G195</f>
        <v>Установка моек: на одно отделение</v>
      </c>
      <c r="D710" s="55" t="str">
        <f>Source!H195</f>
        <v>10 компл</v>
      </c>
      <c r="E710" s="36">
        <f>Source!I195</f>
        <v>0.2</v>
      </c>
      <c r="F710" s="56">
        <f>Source!AL195+Source!AM195+Source!AO195</f>
        <v>276.87</v>
      </c>
      <c r="G710" s="57"/>
      <c r="H710" s="56"/>
      <c r="I710" s="57" t="str">
        <f>Source!BO195</f>
        <v/>
      </c>
      <c r="J710" s="57"/>
      <c r="K710" s="56"/>
      <c r="L710" s="58"/>
      <c r="S710">
        <f>ROUND((Source!FX195/100)*((ROUND(Source!AF195*Source!I195, 2)+ROUND(Source!AE195*Source!I195, 2))), 2)</f>
        <v>38.520000000000003</v>
      </c>
      <c r="T710">
        <f>Source!X195</f>
        <v>1296.23</v>
      </c>
      <c r="U710">
        <f>ROUND((Source!FY195/100)*((ROUND(Source!AF195*Source!I195, 2)+ROUND(Source!AE195*Source!I195, 2))), 2)</f>
        <v>21.65</v>
      </c>
      <c r="V710">
        <f>Source!Y195</f>
        <v>728.46</v>
      </c>
    </row>
    <row r="711" spans="1:26" x14ac:dyDescent="0.2">
      <c r="C711" s="41" t="str">
        <f>"Объем: "&amp;Source!I195&amp;"=2/"&amp;"10"</f>
        <v>Объем: 0.2=2/10</v>
      </c>
    </row>
    <row r="712" spans="1:26" ht="14.25" x14ac:dyDescent="0.2">
      <c r="A712" s="73"/>
      <c r="B712" s="73"/>
      <c r="C712" s="73" t="s">
        <v>953</v>
      </c>
      <c r="D712" s="55"/>
      <c r="E712" s="36"/>
      <c r="F712" s="56">
        <f>Source!AO195</f>
        <v>150.07</v>
      </c>
      <c r="G712" s="57" t="str">
        <f>Source!DG195</f>
        <v>)*1,15</v>
      </c>
      <c r="H712" s="56">
        <f>ROUND(Source!AF195*Source!I195, 2)</f>
        <v>34.520000000000003</v>
      </c>
      <c r="I712" s="57"/>
      <c r="J712" s="57">
        <f>IF(Source!BA195&lt;&gt; 0, Source!BA195, 1)</f>
        <v>33.659999999999997</v>
      </c>
      <c r="K712" s="56">
        <f>Source!S195</f>
        <v>1161.81</v>
      </c>
      <c r="L712" s="58"/>
      <c r="R712">
        <f>H712</f>
        <v>34.520000000000003</v>
      </c>
    </row>
    <row r="713" spans="1:26" ht="14.25" x14ac:dyDescent="0.2">
      <c r="A713" s="73"/>
      <c r="B713" s="73"/>
      <c r="C713" s="73" t="s">
        <v>324</v>
      </c>
      <c r="D713" s="55"/>
      <c r="E713" s="36"/>
      <c r="F713" s="56">
        <f>Source!AM195</f>
        <v>13.26</v>
      </c>
      <c r="G713" s="57" t="str">
        <f>Source!DE195</f>
        <v>)*1,25</v>
      </c>
      <c r="H713" s="56">
        <f>ROUND(((((Source!ET195*1.25))-((Source!EU195*1.25)))+Source!AE195)*Source!I195, 2)</f>
        <v>3.32</v>
      </c>
      <c r="I713" s="57"/>
      <c r="J713" s="57">
        <f>IF(Source!BB195&lt;&gt; 0, Source!BB195, 1)</f>
        <v>12.55</v>
      </c>
      <c r="K713" s="56">
        <f>Source!Q195</f>
        <v>41.64</v>
      </c>
      <c r="L713" s="58"/>
    </row>
    <row r="714" spans="1:26" ht="14.25" x14ac:dyDescent="0.2">
      <c r="A714" s="73"/>
      <c r="B714" s="73"/>
      <c r="C714" s="73" t="s">
        <v>954</v>
      </c>
      <c r="D714" s="55"/>
      <c r="E714" s="36"/>
      <c r="F714" s="56">
        <f>Source!AN195</f>
        <v>3.38</v>
      </c>
      <c r="G714" s="57" t="str">
        <f>Source!DF195</f>
        <v>)*1,25</v>
      </c>
      <c r="H714" s="59">
        <f>ROUND(Source!AE195*Source!I195, 2)</f>
        <v>0.85</v>
      </c>
      <c r="I714" s="57"/>
      <c r="J714" s="57">
        <f>IF(Source!BS195&lt;&gt; 0, Source!BS195, 1)</f>
        <v>33.659999999999997</v>
      </c>
      <c r="K714" s="59">
        <f>Source!R195</f>
        <v>28.48</v>
      </c>
      <c r="L714" s="58"/>
      <c r="R714">
        <f>H714</f>
        <v>0.85</v>
      </c>
    </row>
    <row r="715" spans="1:26" ht="14.25" x14ac:dyDescent="0.2">
      <c r="A715" s="73"/>
      <c r="B715" s="73"/>
      <c r="C715" s="73" t="s">
        <v>968</v>
      </c>
      <c r="D715" s="55"/>
      <c r="E715" s="36"/>
      <c r="F715" s="56">
        <f>Source!AL195</f>
        <v>113.54</v>
      </c>
      <c r="G715" s="57" t="str">
        <f>Source!DD195</f>
        <v/>
      </c>
      <c r="H715" s="56">
        <f>ROUND(Source!AC195*Source!I195, 2)</f>
        <v>22.71</v>
      </c>
      <c r="I715" s="57"/>
      <c r="J715" s="57">
        <f>IF(Source!BC195&lt;&gt; 0, Source!BC195, 1)</f>
        <v>8.98</v>
      </c>
      <c r="K715" s="56">
        <f>Source!P195</f>
        <v>203.92</v>
      </c>
      <c r="L715" s="58"/>
    </row>
    <row r="716" spans="1:26" ht="14.25" x14ac:dyDescent="0.2">
      <c r="A716" s="73"/>
      <c r="B716" s="73"/>
      <c r="C716" s="73" t="s">
        <v>955</v>
      </c>
      <c r="D716" s="55" t="s">
        <v>956</v>
      </c>
      <c r="E716" s="36">
        <f>Source!BZ195</f>
        <v>121</v>
      </c>
      <c r="F716" s="46" t="str">
        <f>CONCATENATE(" )", Source!DL195, Source!FT195, "=", Source!FX195)</f>
        <v xml:space="preserve"> ))*0,9=108.9</v>
      </c>
      <c r="G716" s="15"/>
      <c r="H716" s="56">
        <f>SUM(S710:S718)</f>
        <v>38.520000000000003</v>
      </c>
      <c r="I716" s="60"/>
      <c r="J716" s="53">
        <f>Source!AT195</f>
        <v>108.9</v>
      </c>
      <c r="K716" s="56">
        <f>SUM(T710:T718)</f>
        <v>1296.23</v>
      </c>
      <c r="L716" s="58"/>
    </row>
    <row r="717" spans="1:26" ht="14.25" x14ac:dyDescent="0.2">
      <c r="A717" s="73"/>
      <c r="B717" s="73"/>
      <c r="C717" s="73" t="s">
        <v>957</v>
      </c>
      <c r="D717" s="55" t="s">
        <v>956</v>
      </c>
      <c r="E717" s="36">
        <f>Source!CA195</f>
        <v>72</v>
      </c>
      <c r="F717" s="46" t="str">
        <f>CONCATENATE(" )", Source!DM195, Source!FU195, "=", Source!FY195)</f>
        <v xml:space="preserve"> ))*0,85=61.2</v>
      </c>
      <c r="G717" s="15"/>
      <c r="H717" s="56">
        <f>SUM(U710:U718)</f>
        <v>21.65</v>
      </c>
      <c r="I717" s="60"/>
      <c r="J717" s="53">
        <f>Source!AU195</f>
        <v>61.2</v>
      </c>
      <c r="K717" s="56">
        <f>SUM(V710:V718)</f>
        <v>728.46</v>
      </c>
      <c r="L717" s="58"/>
    </row>
    <row r="718" spans="1:26" ht="14.25" x14ac:dyDescent="0.2">
      <c r="A718" s="74"/>
      <c r="B718" s="74"/>
      <c r="C718" s="74" t="s">
        <v>958</v>
      </c>
      <c r="D718" s="61" t="s">
        <v>959</v>
      </c>
      <c r="E718" s="62">
        <f>Source!AQ195</f>
        <v>15.6</v>
      </c>
      <c r="F718" s="63"/>
      <c r="G718" s="64" t="str">
        <f>Source!DI195</f>
        <v>)*1,15</v>
      </c>
      <c r="H718" s="63"/>
      <c r="I718" s="64"/>
      <c r="J718" s="64"/>
      <c r="K718" s="63"/>
      <c r="L718" s="65">
        <f>Source!U195</f>
        <v>3.5879999999999996</v>
      </c>
    </row>
    <row r="719" spans="1:26" ht="15" x14ac:dyDescent="0.25">
      <c r="G719" s="66">
        <f>H712+H713+H715+H716+H717</f>
        <v>120.72</v>
      </c>
      <c r="H719" s="66"/>
      <c r="J719" s="66">
        <f>K712+K713+K715+K716+K717</f>
        <v>3432.0600000000004</v>
      </c>
      <c r="K719" s="66"/>
      <c r="L719" s="67">
        <f>Source!U195</f>
        <v>3.5879999999999996</v>
      </c>
      <c r="O719" s="42">
        <f>G719</f>
        <v>120.72</v>
      </c>
      <c r="P719" s="42">
        <f>J719</f>
        <v>3432.0600000000004</v>
      </c>
      <c r="Q719" s="42">
        <f>L719</f>
        <v>3.5879999999999996</v>
      </c>
      <c r="W719">
        <f>IF(Source!BI195&lt;=1,H712+H713+H715+H716+H717, 0)</f>
        <v>120.72</v>
      </c>
      <c r="X719">
        <f>IF(Source!BI195=2,H712+H713+H715+H716+H717, 0)</f>
        <v>0</v>
      </c>
      <c r="Y719">
        <f>IF(Source!BI195=3,H712+H713+H715+H716+H717, 0)</f>
        <v>0</v>
      </c>
      <c r="Z719">
        <f>IF(Source!BI195=4,H712+H713+H715+H716+H717, 0)</f>
        <v>0</v>
      </c>
    </row>
    <row r="720" spans="1:26" ht="28.5" x14ac:dyDescent="0.2">
      <c r="A720" s="73">
        <v>110</v>
      </c>
      <c r="B720" s="73" t="s">
        <v>1049</v>
      </c>
      <c r="C720" s="73" t="str">
        <f>Source!G196</f>
        <v>Установка столов, шкафов под мойки, холодильных шкафов и др.</v>
      </c>
      <c r="D720" s="55" t="str">
        <f>Source!H196</f>
        <v>100 ШТ</v>
      </c>
      <c r="E720" s="36">
        <f>Source!I196</f>
        <v>0.02</v>
      </c>
      <c r="F720" s="56">
        <f>Source!AL196+Source!AM196+Source!AO196</f>
        <v>2392.6899999999996</v>
      </c>
      <c r="G720" s="57"/>
      <c r="H720" s="56"/>
      <c r="I720" s="57" t="str">
        <f>Source!BO196</f>
        <v/>
      </c>
      <c r="J720" s="57"/>
      <c r="K720" s="56"/>
      <c r="L720" s="58"/>
      <c r="S720">
        <f>ROUND((Source!FX196/100)*((ROUND(Source!AF196*Source!I196, 2)+ROUND(Source!AE196*Source!I196, 2))), 2)</f>
        <v>13.4</v>
      </c>
      <c r="T720">
        <f>Source!X196</f>
        <v>451.11</v>
      </c>
      <c r="U720">
        <f>ROUND((Source!FY196/100)*((ROUND(Source!AF196*Source!I196, 2)+ROUND(Source!AE196*Source!I196, 2))), 2)</f>
        <v>6.45</v>
      </c>
      <c r="V720">
        <f>Source!Y196</f>
        <v>216.97</v>
      </c>
    </row>
    <row r="721" spans="1:26" x14ac:dyDescent="0.2">
      <c r="C721" s="41" t="str">
        <f>"Объем: "&amp;Source!I196&amp;"=2/"&amp;"100"</f>
        <v>Объем: 0.02=2/100</v>
      </c>
    </row>
    <row r="722" spans="1:26" ht="14.25" x14ac:dyDescent="0.2">
      <c r="A722" s="73"/>
      <c r="B722" s="73"/>
      <c r="C722" s="73" t="s">
        <v>953</v>
      </c>
      <c r="D722" s="55"/>
      <c r="E722" s="36"/>
      <c r="F722" s="56">
        <f>Source!AO196</f>
        <v>542.95000000000005</v>
      </c>
      <c r="G722" s="57" t="str">
        <f>Source!DG196</f>
        <v>)*1,15</v>
      </c>
      <c r="H722" s="56">
        <f>ROUND(Source!AF196*Source!I196, 2)</f>
        <v>12.49</v>
      </c>
      <c r="I722" s="57"/>
      <c r="J722" s="57">
        <f>IF(Source!BA196&lt;&gt; 0, Source!BA196, 1)</f>
        <v>33.659999999999997</v>
      </c>
      <c r="K722" s="56">
        <f>Source!S196</f>
        <v>420.34</v>
      </c>
      <c r="L722" s="58"/>
      <c r="R722">
        <f>H722</f>
        <v>12.49</v>
      </c>
    </row>
    <row r="723" spans="1:26" ht="14.25" x14ac:dyDescent="0.2">
      <c r="A723" s="73"/>
      <c r="B723" s="73"/>
      <c r="C723" s="73" t="s">
        <v>324</v>
      </c>
      <c r="D723" s="55"/>
      <c r="E723" s="36"/>
      <c r="F723" s="56">
        <f>Source!AM196</f>
        <v>216.38</v>
      </c>
      <c r="G723" s="57" t="str">
        <f>Source!DE196</f>
        <v>)*1,25</v>
      </c>
      <c r="H723" s="56">
        <f>ROUND(((((Source!ET196*1.25))-((Source!EU196*1.25)))+Source!AE196)*Source!I196, 2)</f>
        <v>5.41</v>
      </c>
      <c r="I723" s="57"/>
      <c r="J723" s="57">
        <f>IF(Source!BB196&lt;&gt; 0, Source!BB196, 1)</f>
        <v>12.55</v>
      </c>
      <c r="K723" s="56">
        <f>Source!Q196</f>
        <v>67.89</v>
      </c>
      <c r="L723" s="58"/>
    </row>
    <row r="724" spans="1:26" ht="14.25" x14ac:dyDescent="0.2">
      <c r="A724" s="73"/>
      <c r="B724" s="73"/>
      <c r="C724" s="73" t="s">
        <v>954</v>
      </c>
      <c r="D724" s="55"/>
      <c r="E724" s="36"/>
      <c r="F724" s="56">
        <f>Source!AN196</f>
        <v>52.01</v>
      </c>
      <c r="G724" s="57" t="str">
        <f>Source!DF196</f>
        <v>)*1,25</v>
      </c>
      <c r="H724" s="59">
        <f>ROUND(Source!AE196*Source!I196, 2)</f>
        <v>1.3</v>
      </c>
      <c r="I724" s="57"/>
      <c r="J724" s="57">
        <f>IF(Source!BS196&lt;&gt; 0, Source!BS196, 1)</f>
        <v>33.659999999999997</v>
      </c>
      <c r="K724" s="59">
        <f>Source!R196</f>
        <v>43.76</v>
      </c>
      <c r="L724" s="58"/>
      <c r="R724">
        <f>H724</f>
        <v>1.3</v>
      </c>
    </row>
    <row r="725" spans="1:26" ht="14.25" x14ac:dyDescent="0.2">
      <c r="A725" s="73"/>
      <c r="B725" s="73"/>
      <c r="C725" s="73" t="s">
        <v>968</v>
      </c>
      <c r="D725" s="55"/>
      <c r="E725" s="36"/>
      <c r="F725" s="56">
        <f>Source!AL196</f>
        <v>1633.36</v>
      </c>
      <c r="G725" s="57" t="str">
        <f>Source!DD196</f>
        <v/>
      </c>
      <c r="H725" s="56">
        <f>ROUND(Source!AC196*Source!I196, 2)</f>
        <v>32.67</v>
      </c>
      <c r="I725" s="57"/>
      <c r="J725" s="57">
        <f>IF(Source!BC196&lt;&gt; 0, Source!BC196, 1)</f>
        <v>8.98</v>
      </c>
      <c r="K725" s="56">
        <f>Source!P196</f>
        <v>293.35000000000002</v>
      </c>
      <c r="L725" s="58"/>
    </row>
    <row r="726" spans="1:26" ht="14.25" x14ac:dyDescent="0.2">
      <c r="A726" s="73"/>
      <c r="B726" s="73"/>
      <c r="C726" s="73" t="s">
        <v>955</v>
      </c>
      <c r="D726" s="55" t="s">
        <v>956</v>
      </c>
      <c r="E726" s="36">
        <f>Source!BZ196</f>
        <v>108</v>
      </c>
      <c r="F726" s="46" t="str">
        <f>CONCATENATE(" )", Source!DL196, Source!FT196, "=", Source!FX196)</f>
        <v xml:space="preserve"> ))*0,9=97.2</v>
      </c>
      <c r="G726" s="15"/>
      <c r="H726" s="56">
        <f>SUM(S720:S728)</f>
        <v>13.4</v>
      </c>
      <c r="I726" s="60"/>
      <c r="J726" s="53">
        <f>Source!AT196</f>
        <v>97.2</v>
      </c>
      <c r="K726" s="56">
        <f>SUM(T720:T728)</f>
        <v>451.11</v>
      </c>
      <c r="L726" s="58"/>
    </row>
    <row r="727" spans="1:26" ht="14.25" x14ac:dyDescent="0.2">
      <c r="A727" s="73"/>
      <c r="B727" s="73"/>
      <c r="C727" s="73" t="s">
        <v>957</v>
      </c>
      <c r="D727" s="55" t="s">
        <v>956</v>
      </c>
      <c r="E727" s="36">
        <f>Source!CA196</f>
        <v>55</v>
      </c>
      <c r="F727" s="46" t="str">
        <f>CONCATENATE(" )", Source!DM196, Source!FU196, "=", Source!FY196)</f>
        <v xml:space="preserve"> ))*0,85=46.75</v>
      </c>
      <c r="G727" s="15"/>
      <c r="H727" s="56">
        <f>SUM(U720:U728)</f>
        <v>6.45</v>
      </c>
      <c r="I727" s="60"/>
      <c r="J727" s="53">
        <f>Source!AU196</f>
        <v>46.75</v>
      </c>
      <c r="K727" s="56">
        <f>SUM(V720:V728)</f>
        <v>216.97</v>
      </c>
      <c r="L727" s="58"/>
    </row>
    <row r="728" spans="1:26" ht="14.25" x14ac:dyDescent="0.2">
      <c r="A728" s="74"/>
      <c r="B728" s="74"/>
      <c r="C728" s="74" t="s">
        <v>958</v>
      </c>
      <c r="D728" s="61" t="s">
        <v>959</v>
      </c>
      <c r="E728" s="62">
        <f>Source!AQ196</f>
        <v>67.7</v>
      </c>
      <c r="F728" s="63"/>
      <c r="G728" s="64" t="str">
        <f>Source!DI196</f>
        <v>)*1,15</v>
      </c>
      <c r="H728" s="63"/>
      <c r="I728" s="64"/>
      <c r="J728" s="64"/>
      <c r="K728" s="63"/>
      <c r="L728" s="65">
        <f>Source!U196</f>
        <v>1.5571000000000002</v>
      </c>
    </row>
    <row r="729" spans="1:26" ht="15" x14ac:dyDescent="0.25">
      <c r="G729" s="66">
        <f>H722+H723+H725+H726+H727</f>
        <v>70.42</v>
      </c>
      <c r="H729" s="66"/>
      <c r="J729" s="66">
        <f>K722+K723+K725+K726+K727</f>
        <v>1449.66</v>
      </c>
      <c r="K729" s="66"/>
      <c r="L729" s="67">
        <f>Source!U196</f>
        <v>1.5571000000000002</v>
      </c>
      <c r="O729" s="42">
        <f>G729</f>
        <v>70.42</v>
      </c>
      <c r="P729" s="42">
        <f>J729</f>
        <v>1449.66</v>
      </c>
      <c r="Q729" s="42">
        <f>L729</f>
        <v>1.5571000000000002</v>
      </c>
      <c r="W729">
        <f>IF(Source!BI196&lt;=1,H722+H723+H725+H726+H727, 0)</f>
        <v>70.42</v>
      </c>
      <c r="X729">
        <f>IF(Source!BI196=2,H722+H723+H725+H726+H727, 0)</f>
        <v>0</v>
      </c>
      <c r="Y729">
        <f>IF(Source!BI196=3,H722+H723+H725+H726+H727, 0)</f>
        <v>0</v>
      </c>
      <c r="Z729">
        <f>IF(Source!BI196=4,H722+H723+H725+H726+H727, 0)</f>
        <v>0</v>
      </c>
    </row>
    <row r="730" spans="1:26" ht="68.25" x14ac:dyDescent="0.2">
      <c r="A730" s="74">
        <v>111</v>
      </c>
      <c r="B730" s="74" t="s">
        <v>106</v>
      </c>
      <c r="C730" s="74" t="s">
        <v>1050</v>
      </c>
      <c r="D730" s="61" t="str">
        <f>Source!H197</f>
        <v>ШТ</v>
      </c>
      <c r="E730" s="62">
        <f>Source!I197</f>
        <v>2</v>
      </c>
      <c r="F730" s="63">
        <f>Source!AL197</f>
        <v>373.7</v>
      </c>
      <c r="G730" s="64" t="str">
        <f>Source!DD197</f>
        <v/>
      </c>
      <c r="H730" s="63">
        <f>ROUND(Source!AC197*Source!I197, 2)</f>
        <v>747.4</v>
      </c>
      <c r="I730" s="64" t="str">
        <f>Source!BO197</f>
        <v/>
      </c>
      <c r="J730" s="64">
        <f>IF(Source!BC197&lt;&gt; 0, Source!BC197, 1)</f>
        <v>8.98</v>
      </c>
      <c r="K730" s="63">
        <f>Source!P197</f>
        <v>6711.65</v>
      </c>
      <c r="L730" s="68"/>
      <c r="S730">
        <f>ROUND((Source!FX197/100)*((ROUND(Source!AF197*Source!I197, 2)+ROUND(Source!AE197*Source!I197, 2))), 2)</f>
        <v>0</v>
      </c>
      <c r="T730">
        <f>Source!X197</f>
        <v>0</v>
      </c>
      <c r="U730">
        <f>ROUND((Source!FY197/100)*((ROUND(Source!AF197*Source!I197, 2)+ROUND(Source!AE197*Source!I197, 2))), 2)</f>
        <v>0</v>
      </c>
      <c r="V730">
        <f>Source!Y197</f>
        <v>0</v>
      </c>
    </row>
    <row r="731" spans="1:26" ht="15" x14ac:dyDescent="0.25">
      <c r="G731" s="66">
        <f>H730</f>
        <v>747.4</v>
      </c>
      <c r="H731" s="66"/>
      <c r="J731" s="66">
        <f>K730</f>
        <v>6711.65</v>
      </c>
      <c r="K731" s="66"/>
      <c r="L731" s="67">
        <f>Source!U197</f>
        <v>0</v>
      </c>
      <c r="O731" s="42">
        <f>G731</f>
        <v>747.4</v>
      </c>
      <c r="P731" s="42">
        <f>J731</f>
        <v>6711.65</v>
      </c>
      <c r="Q731" s="42">
        <f>L731</f>
        <v>0</v>
      </c>
      <c r="W731">
        <f>IF(Source!BI197&lt;=1,H730, 0)</f>
        <v>747.4</v>
      </c>
      <c r="X731">
        <f>IF(Source!BI197=2,H730, 0)</f>
        <v>0</v>
      </c>
      <c r="Y731">
        <f>IF(Source!BI197=3,H730, 0)</f>
        <v>0</v>
      </c>
      <c r="Z731">
        <f>IF(Source!BI197=4,H730, 0)</f>
        <v>0</v>
      </c>
    </row>
    <row r="732" spans="1:26" ht="54" x14ac:dyDescent="0.2">
      <c r="A732" s="74">
        <v>112</v>
      </c>
      <c r="B732" s="74" t="s">
        <v>106</v>
      </c>
      <c r="C732" s="74" t="s">
        <v>1051</v>
      </c>
      <c r="D732" s="61" t="str">
        <f>Source!H198</f>
        <v>ШТ</v>
      </c>
      <c r="E732" s="62">
        <f>Source!I198</f>
        <v>2</v>
      </c>
      <c r="F732" s="63">
        <f>Source!AL198</f>
        <v>60.629999999999995</v>
      </c>
      <c r="G732" s="64" t="str">
        <f>Source!DD198</f>
        <v/>
      </c>
      <c r="H732" s="63">
        <f>ROUND(Source!AC198*Source!I198, 2)</f>
        <v>121.26</v>
      </c>
      <c r="I732" s="64" t="str">
        <f>Source!BO198</f>
        <v/>
      </c>
      <c r="J732" s="64">
        <f>IF(Source!BC198&lt;&gt; 0, Source!BC198, 1)</f>
        <v>8.98</v>
      </c>
      <c r="K732" s="63">
        <f>Source!P198</f>
        <v>1088.9100000000001</v>
      </c>
      <c r="L732" s="68"/>
      <c r="S732">
        <f>ROUND((Source!FX198/100)*((ROUND(Source!AF198*Source!I198, 2)+ROUND(Source!AE198*Source!I198, 2))), 2)</f>
        <v>0</v>
      </c>
      <c r="T732">
        <f>Source!X198</f>
        <v>0</v>
      </c>
      <c r="U732">
        <f>ROUND((Source!FY198/100)*((ROUND(Source!AF198*Source!I198, 2)+ROUND(Source!AE198*Source!I198, 2))), 2)</f>
        <v>0</v>
      </c>
      <c r="V732">
        <f>Source!Y198</f>
        <v>0</v>
      </c>
    </row>
    <row r="733" spans="1:26" ht="15" x14ac:dyDescent="0.25">
      <c r="G733" s="66">
        <f>H732</f>
        <v>121.26</v>
      </c>
      <c r="H733" s="66"/>
      <c r="J733" s="66">
        <f>K732</f>
        <v>1088.9100000000001</v>
      </c>
      <c r="K733" s="66"/>
      <c r="L733" s="67">
        <f>Source!U198</f>
        <v>0</v>
      </c>
      <c r="O733" s="42">
        <f>G733</f>
        <v>121.26</v>
      </c>
      <c r="P733" s="42">
        <f>J733</f>
        <v>1088.9100000000001</v>
      </c>
      <c r="Q733" s="42">
        <f>L733</f>
        <v>0</v>
      </c>
      <c r="W733">
        <f>IF(Source!BI198&lt;=1,H732, 0)</f>
        <v>121.26</v>
      </c>
      <c r="X733">
        <f>IF(Source!BI198=2,H732, 0)</f>
        <v>0</v>
      </c>
      <c r="Y733">
        <f>IF(Source!BI198=3,H732, 0)</f>
        <v>0</v>
      </c>
      <c r="Z733">
        <f>IF(Source!BI198=4,H732, 0)</f>
        <v>0</v>
      </c>
    </row>
    <row r="734" spans="1:26" ht="54" x14ac:dyDescent="0.2">
      <c r="A734" s="74">
        <v>113</v>
      </c>
      <c r="B734" s="74" t="s">
        <v>106</v>
      </c>
      <c r="C734" s="74" t="s">
        <v>1052</v>
      </c>
      <c r="D734" s="61" t="str">
        <f>Source!H199</f>
        <v>ШТ</v>
      </c>
      <c r="E734" s="62">
        <f>Source!I199</f>
        <v>4</v>
      </c>
      <c r="F734" s="63">
        <f>Source!AL199</f>
        <v>34</v>
      </c>
      <c r="G734" s="64" t="str">
        <f>Source!DD199</f>
        <v/>
      </c>
      <c r="H734" s="63">
        <f>ROUND(Source!AC199*Source!I199, 2)</f>
        <v>136</v>
      </c>
      <c r="I734" s="64" t="str">
        <f>Source!BO199</f>
        <v/>
      </c>
      <c r="J734" s="64">
        <f>IF(Source!BC199&lt;&gt; 0, Source!BC199, 1)</f>
        <v>8.98</v>
      </c>
      <c r="K734" s="63">
        <f>Source!P199</f>
        <v>1221.28</v>
      </c>
      <c r="L734" s="68"/>
      <c r="S734">
        <f>ROUND((Source!FX199/100)*((ROUND(Source!AF199*Source!I199, 2)+ROUND(Source!AE199*Source!I199, 2))), 2)</f>
        <v>0</v>
      </c>
      <c r="T734">
        <f>Source!X199</f>
        <v>0</v>
      </c>
      <c r="U734">
        <f>ROUND((Source!FY199/100)*((ROUND(Source!AF199*Source!I199, 2)+ROUND(Source!AE199*Source!I199, 2))), 2)</f>
        <v>0</v>
      </c>
      <c r="V734">
        <f>Source!Y199</f>
        <v>0</v>
      </c>
    </row>
    <row r="735" spans="1:26" ht="15" x14ac:dyDescent="0.25">
      <c r="G735" s="66">
        <f>H734</f>
        <v>136</v>
      </c>
      <c r="H735" s="66"/>
      <c r="J735" s="66">
        <f>K734</f>
        <v>1221.28</v>
      </c>
      <c r="K735" s="66"/>
      <c r="L735" s="67">
        <f>Source!U199</f>
        <v>0</v>
      </c>
      <c r="O735" s="42">
        <f>G735</f>
        <v>136</v>
      </c>
      <c r="P735" s="42">
        <f>J735</f>
        <v>1221.28</v>
      </c>
      <c r="Q735" s="42">
        <f>L735</f>
        <v>0</v>
      </c>
      <c r="W735">
        <f>IF(Source!BI199&lt;=1,H734, 0)</f>
        <v>136</v>
      </c>
      <c r="X735">
        <f>IF(Source!BI199=2,H734, 0)</f>
        <v>0</v>
      </c>
      <c r="Y735">
        <f>IF(Source!BI199=3,H734, 0)</f>
        <v>0</v>
      </c>
      <c r="Z735">
        <f>IF(Source!BI199=4,H734, 0)</f>
        <v>0</v>
      </c>
    </row>
    <row r="736" spans="1:26" ht="71.25" x14ac:dyDescent="0.2">
      <c r="A736" s="73">
        <v>114</v>
      </c>
      <c r="B736" s="73" t="s">
        <v>1053</v>
      </c>
      <c r="C736" s="73" t="str">
        <f>Source!G200</f>
        <v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v>
      </c>
      <c r="D736" s="55" t="str">
        <f>Source!H200</f>
        <v>100 м</v>
      </c>
      <c r="E736" s="36">
        <f>Source!I200</f>
        <v>0.1</v>
      </c>
      <c r="F736" s="56">
        <f>Source!AL200+Source!AM200+Source!AO200</f>
        <v>257.69</v>
      </c>
      <c r="G736" s="57"/>
      <c r="H736" s="56"/>
      <c r="I736" s="57" t="str">
        <f>Source!BO200</f>
        <v/>
      </c>
      <c r="J736" s="57"/>
      <c r="K736" s="56"/>
      <c r="L736" s="58"/>
      <c r="S736">
        <f>ROUND((Source!FX200/100)*((ROUND(Source!AF200*Source!I200, 2)+ROUND(Source!AE200*Source!I200, 2))), 2)</f>
        <v>16.170000000000002</v>
      </c>
      <c r="T736">
        <f>Source!X200</f>
        <v>544.29999999999995</v>
      </c>
      <c r="U736">
        <f>ROUND((Source!FY200/100)*((ROUND(Source!AF200*Source!I200, 2)+ROUND(Source!AE200*Source!I200, 2))), 2)</f>
        <v>9.09</v>
      </c>
      <c r="V736">
        <f>Source!Y200</f>
        <v>305.89</v>
      </c>
    </row>
    <row r="737" spans="1:26" x14ac:dyDescent="0.2">
      <c r="C737" s="41" t="str">
        <f>"Объем: "&amp;Source!I200&amp;"=10/"&amp;"100"</f>
        <v>Объем: 0.1=10/100</v>
      </c>
    </row>
    <row r="738" spans="1:26" ht="14.25" x14ac:dyDescent="0.2">
      <c r="A738" s="73"/>
      <c r="B738" s="73"/>
      <c r="C738" s="73" t="s">
        <v>953</v>
      </c>
      <c r="D738" s="55"/>
      <c r="E738" s="36"/>
      <c r="F738" s="56">
        <f>Source!AO200</f>
        <v>128.87</v>
      </c>
      <c r="G738" s="57" t="str">
        <f>Source!DG200</f>
        <v>)*1,15</v>
      </c>
      <c r="H738" s="56">
        <f>ROUND(Source!AF200*Source!I200, 2)</f>
        <v>14.82</v>
      </c>
      <c r="I738" s="57"/>
      <c r="J738" s="57">
        <f>IF(Source!BA200&lt;&gt; 0, Source!BA200, 1)</f>
        <v>33.659999999999997</v>
      </c>
      <c r="K738" s="56">
        <f>Source!S200</f>
        <v>498.84</v>
      </c>
      <c r="L738" s="58"/>
      <c r="R738">
        <f>H738</f>
        <v>14.82</v>
      </c>
    </row>
    <row r="739" spans="1:26" ht="14.25" x14ac:dyDescent="0.2">
      <c r="A739" s="73"/>
      <c r="B739" s="73"/>
      <c r="C739" s="73" t="s">
        <v>324</v>
      </c>
      <c r="D739" s="55"/>
      <c r="E739" s="36"/>
      <c r="F739" s="56">
        <f>Source!AM200</f>
        <v>38.99</v>
      </c>
      <c r="G739" s="57" t="str">
        <f>Source!DE200</f>
        <v>)*1,25</v>
      </c>
      <c r="H739" s="56">
        <f>ROUND(((((Source!ET200*1.25))-((Source!EU200*1.25)))+Source!AE200)*Source!I200, 2)</f>
        <v>4.87</v>
      </c>
      <c r="I739" s="57"/>
      <c r="J739" s="57">
        <f>IF(Source!BB200&lt;&gt; 0, Source!BB200, 1)</f>
        <v>12.55</v>
      </c>
      <c r="K739" s="56">
        <f>Source!Q200</f>
        <v>61.17</v>
      </c>
      <c r="L739" s="58"/>
    </row>
    <row r="740" spans="1:26" ht="14.25" x14ac:dyDescent="0.2">
      <c r="A740" s="73"/>
      <c r="B740" s="73"/>
      <c r="C740" s="73" t="s">
        <v>954</v>
      </c>
      <c r="D740" s="55"/>
      <c r="E740" s="36"/>
      <c r="F740" s="56">
        <f>Source!AN200</f>
        <v>0.23</v>
      </c>
      <c r="G740" s="57" t="str">
        <f>Source!DF200</f>
        <v>)*1,25</v>
      </c>
      <c r="H740" s="59">
        <f>ROUND(Source!AE200*Source!I200, 2)</f>
        <v>0.03</v>
      </c>
      <c r="I740" s="57"/>
      <c r="J740" s="57">
        <f>IF(Source!BS200&lt;&gt; 0, Source!BS200, 1)</f>
        <v>33.659999999999997</v>
      </c>
      <c r="K740" s="59">
        <f>Source!R200</f>
        <v>0.98</v>
      </c>
      <c r="L740" s="58"/>
      <c r="R740">
        <f>H740</f>
        <v>0.03</v>
      </c>
    </row>
    <row r="741" spans="1:26" ht="14.25" x14ac:dyDescent="0.2">
      <c r="A741" s="73"/>
      <c r="B741" s="73"/>
      <c r="C741" s="73" t="s">
        <v>968</v>
      </c>
      <c r="D741" s="55"/>
      <c r="E741" s="36"/>
      <c r="F741" s="56">
        <f>Source!AL200</f>
        <v>89.83</v>
      </c>
      <c r="G741" s="57" t="str">
        <f>Source!DD200</f>
        <v/>
      </c>
      <c r="H741" s="56">
        <f>ROUND(Source!AC200*Source!I200, 2)</f>
        <v>8.98</v>
      </c>
      <c r="I741" s="57"/>
      <c r="J741" s="57">
        <f>IF(Source!BC200&lt;&gt; 0, Source!BC200, 1)</f>
        <v>8.98</v>
      </c>
      <c r="K741" s="56">
        <f>Source!P200</f>
        <v>80.67</v>
      </c>
      <c r="L741" s="58"/>
    </row>
    <row r="742" spans="1:26" ht="14.25" x14ac:dyDescent="0.2">
      <c r="A742" s="73"/>
      <c r="B742" s="73"/>
      <c r="C742" s="73" t="s">
        <v>955</v>
      </c>
      <c r="D742" s="55" t="s">
        <v>956</v>
      </c>
      <c r="E742" s="36">
        <f>Source!BZ200</f>
        <v>121</v>
      </c>
      <c r="F742" s="46" t="str">
        <f>CONCATENATE(" )", Source!DL200, Source!FT200, "=", Source!FX200)</f>
        <v xml:space="preserve"> ))*0,9=108.9</v>
      </c>
      <c r="G742" s="15"/>
      <c r="H742" s="56">
        <f>SUM(S736:S744)</f>
        <v>16.170000000000002</v>
      </c>
      <c r="I742" s="60"/>
      <c r="J742" s="53">
        <f>Source!AT200</f>
        <v>108.9</v>
      </c>
      <c r="K742" s="56">
        <f>SUM(T736:T744)</f>
        <v>544.29999999999995</v>
      </c>
      <c r="L742" s="58"/>
    </row>
    <row r="743" spans="1:26" ht="14.25" x14ac:dyDescent="0.2">
      <c r="A743" s="73"/>
      <c r="B743" s="73"/>
      <c r="C743" s="73" t="s">
        <v>957</v>
      </c>
      <c r="D743" s="55" t="s">
        <v>956</v>
      </c>
      <c r="E743" s="36">
        <f>Source!CA200</f>
        <v>72</v>
      </c>
      <c r="F743" s="46" t="str">
        <f>CONCATENATE(" )", Source!DM200, Source!FU200, "=", Source!FY200)</f>
        <v xml:space="preserve"> ))*0,85=61.2</v>
      </c>
      <c r="G743" s="15"/>
      <c r="H743" s="56">
        <f>SUM(U736:U744)</f>
        <v>9.09</v>
      </c>
      <c r="I743" s="60"/>
      <c r="J743" s="53">
        <f>Source!AU200</f>
        <v>61.2</v>
      </c>
      <c r="K743" s="56">
        <f>SUM(V736:V744)</f>
        <v>305.89</v>
      </c>
      <c r="L743" s="58"/>
    </row>
    <row r="744" spans="1:26" ht="14.25" x14ac:dyDescent="0.2">
      <c r="A744" s="74"/>
      <c r="B744" s="74"/>
      <c r="C744" s="74" t="s">
        <v>958</v>
      </c>
      <c r="D744" s="61" t="s">
        <v>959</v>
      </c>
      <c r="E744" s="62">
        <f>Source!AQ200</f>
        <v>13.71</v>
      </c>
      <c r="F744" s="63"/>
      <c r="G744" s="64" t="str">
        <f>Source!DI200</f>
        <v>)*1,15</v>
      </c>
      <c r="H744" s="63"/>
      <c r="I744" s="64"/>
      <c r="J744" s="64"/>
      <c r="K744" s="63"/>
      <c r="L744" s="65">
        <f>Source!U200</f>
        <v>1.5766500000000001</v>
      </c>
    </row>
    <row r="745" spans="1:26" ht="15" x14ac:dyDescent="0.25">
      <c r="G745" s="66">
        <f>H738+H739+H741+H742+H743</f>
        <v>53.930000000000007</v>
      </c>
      <c r="H745" s="66"/>
      <c r="J745" s="66">
        <f>K738+K739+K741+K742+K743</f>
        <v>1490.87</v>
      </c>
      <c r="K745" s="66"/>
      <c r="L745" s="67">
        <f>Source!U200</f>
        <v>1.5766500000000001</v>
      </c>
      <c r="O745" s="42">
        <f>G745</f>
        <v>53.930000000000007</v>
      </c>
      <c r="P745" s="42">
        <f>J745</f>
        <v>1490.87</v>
      </c>
      <c r="Q745" s="42">
        <f>L745</f>
        <v>1.5766500000000001</v>
      </c>
      <c r="W745">
        <f>IF(Source!BI200&lt;=1,H738+H739+H741+H742+H743, 0)</f>
        <v>53.930000000000007</v>
      </c>
      <c r="X745">
        <f>IF(Source!BI200=2,H738+H739+H741+H742+H743, 0)</f>
        <v>0</v>
      </c>
      <c r="Y745">
        <f>IF(Source!BI200=3,H738+H739+H741+H742+H743, 0)</f>
        <v>0</v>
      </c>
      <c r="Z745">
        <f>IF(Source!BI200=4,H738+H739+H741+H742+H743, 0)</f>
        <v>0</v>
      </c>
    </row>
    <row r="746" spans="1:26" ht="54" x14ac:dyDescent="0.2">
      <c r="A746" s="74">
        <v>115</v>
      </c>
      <c r="B746" s="74" t="s">
        <v>106</v>
      </c>
      <c r="C746" s="74" t="s">
        <v>1054</v>
      </c>
      <c r="D746" s="61" t="str">
        <f>Source!H201</f>
        <v>м</v>
      </c>
      <c r="E746" s="62">
        <f>Source!I201</f>
        <v>10</v>
      </c>
      <c r="F746" s="63">
        <f>Source!AL201</f>
        <v>5.4</v>
      </c>
      <c r="G746" s="64" t="str">
        <f>Source!DD201</f>
        <v/>
      </c>
      <c r="H746" s="63">
        <f>ROUND(Source!AC201*Source!I201, 2)</f>
        <v>54</v>
      </c>
      <c r="I746" s="64" t="str">
        <f>Source!BO201</f>
        <v/>
      </c>
      <c r="J746" s="64">
        <f>IF(Source!BC201&lt;&gt; 0, Source!BC201, 1)</f>
        <v>8.98</v>
      </c>
      <c r="K746" s="63">
        <f>Source!P201</f>
        <v>484.92</v>
      </c>
      <c r="L746" s="68"/>
      <c r="S746">
        <f>ROUND((Source!FX201/100)*((ROUND(Source!AF201*Source!I201, 2)+ROUND(Source!AE201*Source!I201, 2))), 2)</f>
        <v>0</v>
      </c>
      <c r="T746">
        <f>Source!X201</f>
        <v>0</v>
      </c>
      <c r="U746">
        <f>ROUND((Source!FY201/100)*((ROUND(Source!AF201*Source!I201, 2)+ROUND(Source!AE201*Source!I201, 2))), 2)</f>
        <v>0</v>
      </c>
      <c r="V746">
        <f>Source!Y201</f>
        <v>0</v>
      </c>
    </row>
    <row r="747" spans="1:26" ht="15" x14ac:dyDescent="0.25">
      <c r="G747" s="66">
        <f>H746</f>
        <v>54</v>
      </c>
      <c r="H747" s="66"/>
      <c r="J747" s="66">
        <f>K746</f>
        <v>484.92</v>
      </c>
      <c r="K747" s="66"/>
      <c r="L747" s="67">
        <f>Source!U201</f>
        <v>0</v>
      </c>
      <c r="O747" s="42">
        <f>G747</f>
        <v>54</v>
      </c>
      <c r="P747" s="42">
        <f>J747</f>
        <v>484.92</v>
      </c>
      <c r="Q747" s="42">
        <f>L747</f>
        <v>0</v>
      </c>
      <c r="W747">
        <f>IF(Source!BI201&lt;=1,H746, 0)</f>
        <v>54</v>
      </c>
      <c r="X747">
        <f>IF(Source!BI201=2,H746, 0)</f>
        <v>0</v>
      </c>
      <c r="Y747">
        <f>IF(Source!BI201=3,H746, 0)</f>
        <v>0</v>
      </c>
      <c r="Z747">
        <f>IF(Source!BI201=4,H746, 0)</f>
        <v>0</v>
      </c>
    </row>
    <row r="748" spans="1:26" ht="85.5" x14ac:dyDescent="0.2">
      <c r="A748" s="73">
        <v>116</v>
      </c>
      <c r="B748" s="73" t="s">
        <v>1055</v>
      </c>
      <c r="C748" s="73" t="str">
        <f>Source!G202</f>
        <v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v>
      </c>
      <c r="D748" s="55" t="str">
        <f>Source!H202</f>
        <v>100 соединений</v>
      </c>
      <c r="E748" s="36">
        <f>Source!I202</f>
        <v>0.38</v>
      </c>
      <c r="F748" s="56">
        <f>Source!AL202+Source!AM202+Source!AO202</f>
        <v>16.149999999999999</v>
      </c>
      <c r="G748" s="57"/>
      <c r="H748" s="56"/>
      <c r="I748" s="57" t="str">
        <f>Source!BO202</f>
        <v/>
      </c>
      <c r="J748" s="57"/>
      <c r="K748" s="56"/>
      <c r="L748" s="58"/>
      <c r="S748">
        <f>ROUND((Source!FX202/100)*((ROUND(Source!AF202*Source!I202, 2)+ROUND(Source!AE202*Source!I202, 2))), 2)</f>
        <v>7.69</v>
      </c>
      <c r="T748">
        <f>Source!X202</f>
        <v>258.67</v>
      </c>
      <c r="U748">
        <f>ROUND((Source!FY202/100)*((ROUND(Source!AF202*Source!I202, 2)+ROUND(Source!AE202*Source!I202, 2))), 2)</f>
        <v>4.32</v>
      </c>
      <c r="V748">
        <f>Source!Y202</f>
        <v>145.37</v>
      </c>
    </row>
    <row r="749" spans="1:26" x14ac:dyDescent="0.2">
      <c r="C749" s="41" t="str">
        <f>"Объем: "&amp;Source!I202&amp;"=38/"&amp;"100"</f>
        <v>Объем: 0.38=38/100</v>
      </c>
    </row>
    <row r="750" spans="1:26" ht="14.25" x14ac:dyDescent="0.2">
      <c r="A750" s="73"/>
      <c r="B750" s="73"/>
      <c r="C750" s="73" t="s">
        <v>953</v>
      </c>
      <c r="D750" s="55"/>
      <c r="E750" s="36"/>
      <c r="F750" s="56">
        <f>Source!AO202</f>
        <v>16.149999999999999</v>
      </c>
      <c r="G750" s="57" t="str">
        <f>Source!DG202</f>
        <v>)*1,15</v>
      </c>
      <c r="H750" s="56">
        <f>ROUND(Source!AF202*Source!I202, 2)</f>
        <v>7.06</v>
      </c>
      <c r="I750" s="57"/>
      <c r="J750" s="57">
        <f>IF(Source!BA202&lt;&gt; 0, Source!BA202, 1)</f>
        <v>33.659999999999997</v>
      </c>
      <c r="K750" s="56">
        <f>Source!S202</f>
        <v>237.53</v>
      </c>
      <c r="L750" s="58"/>
      <c r="R750">
        <f>H750</f>
        <v>7.06</v>
      </c>
    </row>
    <row r="751" spans="1:26" ht="14.25" x14ac:dyDescent="0.2">
      <c r="A751" s="73"/>
      <c r="B751" s="73"/>
      <c r="C751" s="73" t="s">
        <v>955</v>
      </c>
      <c r="D751" s="55" t="s">
        <v>956</v>
      </c>
      <c r="E751" s="36">
        <f>Source!BZ202</f>
        <v>121</v>
      </c>
      <c r="F751" s="46" t="str">
        <f>CONCATENATE(" )", Source!DL202, Source!FT202, "=", Source!FX202)</f>
        <v xml:space="preserve"> ))*0,9=108.9</v>
      </c>
      <c r="G751" s="15"/>
      <c r="H751" s="56">
        <f>SUM(S748:S753)</f>
        <v>7.69</v>
      </c>
      <c r="I751" s="60"/>
      <c r="J751" s="53">
        <f>Source!AT202</f>
        <v>108.9</v>
      </c>
      <c r="K751" s="56">
        <f>SUM(T748:T753)</f>
        <v>258.67</v>
      </c>
      <c r="L751" s="58"/>
    </row>
    <row r="752" spans="1:26" ht="14.25" x14ac:dyDescent="0.2">
      <c r="A752" s="73"/>
      <c r="B752" s="73"/>
      <c r="C752" s="73" t="s">
        <v>957</v>
      </c>
      <c r="D752" s="55" t="s">
        <v>956</v>
      </c>
      <c r="E752" s="36">
        <f>Source!CA202</f>
        <v>72</v>
      </c>
      <c r="F752" s="46" t="str">
        <f>CONCATENATE(" )", Source!DM202, Source!FU202, "=", Source!FY202)</f>
        <v xml:space="preserve"> ))*0,85=61.2</v>
      </c>
      <c r="G752" s="15"/>
      <c r="H752" s="56">
        <f>SUM(U748:U753)</f>
        <v>4.32</v>
      </c>
      <c r="I752" s="60"/>
      <c r="J752" s="53">
        <f>Source!AU202</f>
        <v>61.2</v>
      </c>
      <c r="K752" s="56">
        <f>SUM(V748:V753)</f>
        <v>145.37</v>
      </c>
      <c r="L752" s="58"/>
    </row>
    <row r="753" spans="1:32" ht="14.25" x14ac:dyDescent="0.2">
      <c r="A753" s="74"/>
      <c r="B753" s="74"/>
      <c r="C753" s="74" t="s">
        <v>958</v>
      </c>
      <c r="D753" s="61" t="s">
        <v>959</v>
      </c>
      <c r="E753" s="62">
        <f>Source!AQ202</f>
        <v>1.56</v>
      </c>
      <c r="F753" s="63"/>
      <c r="G753" s="64" t="str">
        <f>Source!DI202</f>
        <v>)*1,15</v>
      </c>
      <c r="H753" s="63"/>
      <c r="I753" s="64"/>
      <c r="J753" s="64"/>
      <c r="K753" s="63"/>
      <c r="L753" s="65">
        <f>Source!U202</f>
        <v>0.68171999999999999</v>
      </c>
    </row>
    <row r="754" spans="1:32" ht="15" x14ac:dyDescent="0.25">
      <c r="G754" s="66">
        <f>H750+H751+H752</f>
        <v>19.07</v>
      </c>
      <c r="H754" s="66"/>
      <c r="J754" s="66">
        <f>K750+K751+K752</f>
        <v>641.57000000000005</v>
      </c>
      <c r="K754" s="66"/>
      <c r="L754" s="67">
        <f>Source!U202</f>
        <v>0.68171999999999999</v>
      </c>
      <c r="O754" s="42">
        <f>G754</f>
        <v>19.07</v>
      </c>
      <c r="P754" s="42">
        <f>J754</f>
        <v>641.57000000000005</v>
      </c>
      <c r="Q754" s="42">
        <f>L754</f>
        <v>0.68171999999999999</v>
      </c>
      <c r="W754">
        <f>IF(Source!BI202&lt;=1,H750+H751+H752, 0)</f>
        <v>19.07</v>
      </c>
      <c r="X754">
        <f>IF(Source!BI202=2,H750+H751+H752, 0)</f>
        <v>0</v>
      </c>
      <c r="Y754">
        <f>IF(Source!BI202=3,H750+H751+H752, 0)</f>
        <v>0</v>
      </c>
      <c r="Z754">
        <f>IF(Source!BI202=4,H750+H751+H752, 0)</f>
        <v>0</v>
      </c>
    </row>
    <row r="755" spans="1:32" ht="54" x14ac:dyDescent="0.2">
      <c r="A755" s="74">
        <v>117</v>
      </c>
      <c r="B755" s="74" t="s">
        <v>106</v>
      </c>
      <c r="C755" s="74" t="s">
        <v>1056</v>
      </c>
      <c r="D755" s="61" t="str">
        <f>Source!H203</f>
        <v>ШТ</v>
      </c>
      <c r="E755" s="62">
        <f>Source!I203</f>
        <v>2</v>
      </c>
      <c r="F755" s="63">
        <f>Source!AL203</f>
        <v>6.24</v>
      </c>
      <c r="G755" s="64" t="str">
        <f>Source!DD203</f>
        <v/>
      </c>
      <c r="H755" s="63">
        <f>ROUND(Source!AC203*Source!I203, 2)</f>
        <v>12.48</v>
      </c>
      <c r="I755" s="64" t="str">
        <f>Source!BO203</f>
        <v/>
      </c>
      <c r="J755" s="64">
        <f>IF(Source!BC203&lt;&gt; 0, Source!BC203, 1)</f>
        <v>8.98</v>
      </c>
      <c r="K755" s="63">
        <f>Source!P203</f>
        <v>112.07</v>
      </c>
      <c r="L755" s="68"/>
      <c r="S755">
        <f>ROUND((Source!FX203/100)*((ROUND(Source!AF203*Source!I203, 2)+ROUND(Source!AE203*Source!I203, 2))), 2)</f>
        <v>0</v>
      </c>
      <c r="T755">
        <f>Source!X203</f>
        <v>0</v>
      </c>
      <c r="U755">
        <f>ROUND((Source!FY203/100)*((ROUND(Source!AF203*Source!I203, 2)+ROUND(Source!AE203*Source!I203, 2))), 2)</f>
        <v>0</v>
      </c>
      <c r="V755">
        <f>Source!Y203</f>
        <v>0</v>
      </c>
    </row>
    <row r="756" spans="1:32" ht="15" x14ac:dyDescent="0.25">
      <c r="G756" s="66">
        <f>H755</f>
        <v>12.48</v>
      </c>
      <c r="H756" s="66"/>
      <c r="J756" s="66">
        <f>K755</f>
        <v>112.07</v>
      </c>
      <c r="K756" s="66"/>
      <c r="L756" s="67">
        <f>Source!U203</f>
        <v>0</v>
      </c>
      <c r="O756" s="42">
        <f>G756</f>
        <v>12.48</v>
      </c>
      <c r="P756" s="42">
        <f>J756</f>
        <v>112.07</v>
      </c>
      <c r="Q756" s="42">
        <f>L756</f>
        <v>0</v>
      </c>
      <c r="W756">
        <f>IF(Source!BI203&lt;=1,H755, 0)</f>
        <v>12.48</v>
      </c>
      <c r="X756">
        <f>IF(Source!BI203=2,H755, 0)</f>
        <v>0</v>
      </c>
      <c r="Y756">
        <f>IF(Source!BI203=3,H755, 0)</f>
        <v>0</v>
      </c>
      <c r="Z756">
        <f>IF(Source!BI203=4,H755, 0)</f>
        <v>0</v>
      </c>
    </row>
    <row r="757" spans="1:32" ht="54" x14ac:dyDescent="0.2">
      <c r="A757" s="74">
        <v>118</v>
      </c>
      <c r="B757" s="74" t="s">
        <v>106</v>
      </c>
      <c r="C757" s="74" t="s">
        <v>1057</v>
      </c>
      <c r="D757" s="61" t="str">
        <f>Source!H204</f>
        <v>ШТ</v>
      </c>
      <c r="E757" s="62">
        <f>Source!I204</f>
        <v>4</v>
      </c>
      <c r="F757" s="63">
        <f>Source!AL204</f>
        <v>6.24</v>
      </c>
      <c r="G757" s="64" t="str">
        <f>Source!DD204</f>
        <v/>
      </c>
      <c r="H757" s="63">
        <f>ROUND(Source!AC204*Source!I204, 2)</f>
        <v>24.96</v>
      </c>
      <c r="I757" s="64" t="str">
        <f>Source!BO204</f>
        <v/>
      </c>
      <c r="J757" s="64">
        <f>IF(Source!BC204&lt;&gt; 0, Source!BC204, 1)</f>
        <v>8.98</v>
      </c>
      <c r="K757" s="63">
        <f>Source!P204</f>
        <v>224.14</v>
      </c>
      <c r="L757" s="68"/>
      <c r="S757">
        <f>ROUND((Source!FX204/100)*((ROUND(Source!AF204*Source!I204, 2)+ROUND(Source!AE204*Source!I204, 2))), 2)</f>
        <v>0</v>
      </c>
      <c r="T757">
        <f>Source!X204</f>
        <v>0</v>
      </c>
      <c r="U757">
        <f>ROUND((Source!FY204/100)*((ROUND(Source!AF204*Source!I204, 2)+ROUND(Source!AE204*Source!I204, 2))), 2)</f>
        <v>0</v>
      </c>
      <c r="V757">
        <f>Source!Y204</f>
        <v>0</v>
      </c>
    </row>
    <row r="758" spans="1:32" ht="15" x14ac:dyDescent="0.25">
      <c r="G758" s="66">
        <f>H757</f>
        <v>24.96</v>
      </c>
      <c r="H758" s="66"/>
      <c r="J758" s="66">
        <f>K757</f>
        <v>224.14</v>
      </c>
      <c r="K758" s="66"/>
      <c r="L758" s="67">
        <f>Source!U204</f>
        <v>0</v>
      </c>
      <c r="O758" s="42">
        <f>G758</f>
        <v>24.96</v>
      </c>
      <c r="P758" s="42">
        <f>J758</f>
        <v>224.14</v>
      </c>
      <c r="Q758" s="42">
        <f>L758</f>
        <v>0</v>
      </c>
      <c r="W758">
        <f>IF(Source!BI204&lt;=1,H757, 0)</f>
        <v>24.96</v>
      </c>
      <c r="X758">
        <f>IF(Source!BI204=2,H757, 0)</f>
        <v>0</v>
      </c>
      <c r="Y758">
        <f>IF(Source!BI204=3,H757, 0)</f>
        <v>0</v>
      </c>
      <c r="Z758">
        <f>IF(Source!BI204=4,H757, 0)</f>
        <v>0</v>
      </c>
    </row>
    <row r="759" spans="1:32" ht="42.75" x14ac:dyDescent="0.2">
      <c r="A759" s="74">
        <v>119</v>
      </c>
      <c r="B759" s="74" t="s">
        <v>106</v>
      </c>
      <c r="C759" s="74" t="s">
        <v>1058</v>
      </c>
      <c r="D759" s="61" t="str">
        <f>Source!H205</f>
        <v>ШТ</v>
      </c>
      <c r="E759" s="62">
        <f>Source!I205</f>
        <v>6</v>
      </c>
      <c r="F759" s="63">
        <f>Source!AL205</f>
        <v>7.96</v>
      </c>
      <c r="G759" s="64" t="str">
        <f>Source!DD205</f>
        <v/>
      </c>
      <c r="H759" s="63">
        <f>ROUND(Source!AC205*Source!I205, 2)</f>
        <v>47.76</v>
      </c>
      <c r="I759" s="64" t="str">
        <f>Source!BO205</f>
        <v/>
      </c>
      <c r="J759" s="64">
        <f>IF(Source!BC205&lt;&gt; 0, Source!BC205, 1)</f>
        <v>8.98</v>
      </c>
      <c r="K759" s="63">
        <f>Source!P205</f>
        <v>428.88</v>
      </c>
      <c r="L759" s="68"/>
      <c r="S759">
        <f>ROUND((Source!FX205/100)*((ROUND(Source!AF205*Source!I205, 2)+ROUND(Source!AE205*Source!I205, 2))), 2)</f>
        <v>0</v>
      </c>
      <c r="T759">
        <f>Source!X205</f>
        <v>0</v>
      </c>
      <c r="U759">
        <f>ROUND((Source!FY205/100)*((ROUND(Source!AF205*Source!I205, 2)+ROUND(Source!AE205*Source!I205, 2))), 2)</f>
        <v>0</v>
      </c>
      <c r="V759">
        <f>Source!Y205</f>
        <v>0</v>
      </c>
    </row>
    <row r="760" spans="1:32" ht="15" x14ac:dyDescent="0.25">
      <c r="G760" s="66">
        <f>H759</f>
        <v>47.76</v>
      </c>
      <c r="H760" s="66"/>
      <c r="J760" s="66">
        <f>K759</f>
        <v>428.88</v>
      </c>
      <c r="K760" s="66"/>
      <c r="L760" s="67">
        <f>Source!U205</f>
        <v>0</v>
      </c>
      <c r="O760" s="42">
        <f>G760</f>
        <v>47.76</v>
      </c>
      <c r="P760" s="42">
        <f>J760</f>
        <v>428.88</v>
      </c>
      <c r="Q760" s="42">
        <f>L760</f>
        <v>0</v>
      </c>
      <c r="W760">
        <f>IF(Source!BI205&lt;=1,H759, 0)</f>
        <v>47.76</v>
      </c>
      <c r="X760">
        <f>IF(Source!BI205=2,H759, 0)</f>
        <v>0</v>
      </c>
      <c r="Y760">
        <f>IF(Source!BI205=3,H759, 0)</f>
        <v>0</v>
      </c>
      <c r="Z760">
        <f>IF(Source!BI205=4,H759, 0)</f>
        <v>0</v>
      </c>
    </row>
    <row r="761" spans="1:32" ht="42.75" x14ac:dyDescent="0.2">
      <c r="A761" s="74">
        <v>120</v>
      </c>
      <c r="B761" s="74" t="s">
        <v>106</v>
      </c>
      <c r="C761" s="74" t="s">
        <v>1059</v>
      </c>
      <c r="D761" s="61" t="str">
        <f>Source!H206</f>
        <v>ШТ</v>
      </c>
      <c r="E761" s="62">
        <f>Source!I206</f>
        <v>2</v>
      </c>
      <c r="F761" s="63">
        <f>Source!AL206</f>
        <v>2.4899999999999998</v>
      </c>
      <c r="G761" s="64" t="str">
        <f>Source!DD206</f>
        <v/>
      </c>
      <c r="H761" s="63">
        <f>ROUND(Source!AC206*Source!I206, 2)</f>
        <v>4.9800000000000004</v>
      </c>
      <c r="I761" s="64" t="str">
        <f>Source!BO206</f>
        <v/>
      </c>
      <c r="J761" s="64">
        <f>IF(Source!BC206&lt;&gt; 0, Source!BC206, 1)</f>
        <v>8.98</v>
      </c>
      <c r="K761" s="63">
        <f>Source!P206</f>
        <v>44.72</v>
      </c>
      <c r="L761" s="68"/>
      <c r="S761">
        <f>ROUND((Source!FX206/100)*((ROUND(Source!AF206*Source!I206, 2)+ROUND(Source!AE206*Source!I206, 2))), 2)</f>
        <v>0</v>
      </c>
      <c r="T761">
        <f>Source!X206</f>
        <v>0</v>
      </c>
      <c r="U761">
        <f>ROUND((Source!FY206/100)*((ROUND(Source!AF206*Source!I206, 2)+ROUND(Source!AE206*Source!I206, 2))), 2)</f>
        <v>0</v>
      </c>
      <c r="V761">
        <f>Source!Y206</f>
        <v>0</v>
      </c>
    </row>
    <row r="762" spans="1:32" ht="15" x14ac:dyDescent="0.25">
      <c r="G762" s="66">
        <f>H761</f>
        <v>4.9800000000000004</v>
      </c>
      <c r="H762" s="66"/>
      <c r="J762" s="66">
        <f>K761</f>
        <v>44.72</v>
      </c>
      <c r="K762" s="66"/>
      <c r="L762" s="67">
        <f>Source!U206</f>
        <v>0</v>
      </c>
      <c r="O762" s="42">
        <f>G762</f>
        <v>4.9800000000000004</v>
      </c>
      <c r="P762" s="42">
        <f>J762</f>
        <v>44.72</v>
      </c>
      <c r="Q762" s="42">
        <f>L762</f>
        <v>0</v>
      </c>
      <c r="W762">
        <f>IF(Source!BI206&lt;=1,H761, 0)</f>
        <v>4.9800000000000004</v>
      </c>
      <c r="X762">
        <f>IF(Source!BI206=2,H761, 0)</f>
        <v>0</v>
      </c>
      <c r="Y762">
        <f>IF(Source!BI206=3,H761, 0)</f>
        <v>0</v>
      </c>
      <c r="Z762">
        <f>IF(Source!BI206=4,H761, 0)</f>
        <v>0</v>
      </c>
    </row>
    <row r="763" spans="1:32" ht="54" x14ac:dyDescent="0.2">
      <c r="A763" s="74">
        <v>121</v>
      </c>
      <c r="B763" s="74" t="s">
        <v>106</v>
      </c>
      <c r="C763" s="74" t="s">
        <v>1060</v>
      </c>
      <c r="D763" s="61" t="str">
        <f>Source!H207</f>
        <v>ШТ</v>
      </c>
      <c r="E763" s="62">
        <f>Source!I207</f>
        <v>4</v>
      </c>
      <c r="F763" s="63">
        <f>Source!AL207</f>
        <v>23.37</v>
      </c>
      <c r="G763" s="64" t="str">
        <f>Source!DD207</f>
        <v/>
      </c>
      <c r="H763" s="63">
        <f>ROUND(Source!AC207*Source!I207, 2)</f>
        <v>93.48</v>
      </c>
      <c r="I763" s="64" t="str">
        <f>Source!BO207</f>
        <v/>
      </c>
      <c r="J763" s="64">
        <f>IF(Source!BC207&lt;&gt; 0, Source!BC207, 1)</f>
        <v>8.98</v>
      </c>
      <c r="K763" s="63">
        <f>Source!P207</f>
        <v>839.45</v>
      </c>
      <c r="L763" s="68"/>
      <c r="S763">
        <f>ROUND((Source!FX207/100)*((ROUND(Source!AF207*Source!I207, 2)+ROUND(Source!AE207*Source!I207, 2))), 2)</f>
        <v>0</v>
      </c>
      <c r="T763">
        <f>Source!X207</f>
        <v>0</v>
      </c>
      <c r="U763">
        <f>ROUND((Source!FY207/100)*((ROUND(Source!AF207*Source!I207, 2)+ROUND(Source!AE207*Source!I207, 2))), 2)</f>
        <v>0</v>
      </c>
      <c r="V763">
        <f>Source!Y207</f>
        <v>0</v>
      </c>
    </row>
    <row r="764" spans="1:32" ht="15" x14ac:dyDescent="0.25">
      <c r="G764" s="66">
        <f>H763</f>
        <v>93.48</v>
      </c>
      <c r="H764" s="66"/>
      <c r="J764" s="66">
        <f>K763</f>
        <v>839.45</v>
      </c>
      <c r="K764" s="66"/>
      <c r="L764" s="67">
        <f>Source!U207</f>
        <v>0</v>
      </c>
      <c r="O764" s="42">
        <f>G764</f>
        <v>93.48</v>
      </c>
      <c r="P764" s="42">
        <f>J764</f>
        <v>839.45</v>
      </c>
      <c r="Q764" s="42">
        <f>L764</f>
        <v>0</v>
      </c>
      <c r="W764">
        <f>IF(Source!BI207&lt;=1,H763, 0)</f>
        <v>93.48</v>
      </c>
      <c r="X764">
        <f>IF(Source!BI207=2,H763, 0)</f>
        <v>0</v>
      </c>
      <c r="Y764">
        <f>IF(Source!BI207=3,H763, 0)</f>
        <v>0</v>
      </c>
      <c r="Z764">
        <f>IF(Source!BI207=4,H763, 0)</f>
        <v>0</v>
      </c>
    </row>
    <row r="766" spans="1:32" ht="15" x14ac:dyDescent="0.25">
      <c r="A766" s="54" t="str">
        <f>CONCATENATE("Итого по разделу: ",IF(Source!G209&lt;&gt;"Новый раздел", Source!G209, ""))</f>
        <v>Итого по разделу: Помещение №9. h=2,7м. Химическая лаборатория</v>
      </c>
      <c r="B766" s="54"/>
      <c r="C766" s="54"/>
      <c r="D766" s="54"/>
      <c r="E766" s="54"/>
      <c r="F766" s="54"/>
      <c r="G766" s="72">
        <f>SUM(O342:O765)</f>
        <v>55971.540000000015</v>
      </c>
      <c r="H766" s="72"/>
      <c r="I766" s="51"/>
      <c r="J766" s="72">
        <f>SUM(P342:P765)</f>
        <v>733671.29999999981</v>
      </c>
      <c r="K766" s="72"/>
      <c r="L766" s="67">
        <f>SUM(Q342:Q765)</f>
        <v>429.76586819999983</v>
      </c>
      <c r="AF766" s="78" t="str">
        <f>CONCATENATE("Итого по разделу: ",IF(Source!G209&lt;&gt;"Новый раздел", Source!G209, ""))</f>
        <v>Итого по разделу: Помещение №9. h=2,7м. Химическая лаборатория</v>
      </c>
    </row>
    <row r="769" spans="1:32" ht="14.25" x14ac:dyDescent="0.2">
      <c r="C769" s="16" t="str">
        <f>Source!H237</f>
        <v>Всего с НР и СП</v>
      </c>
      <c r="D769" s="16"/>
      <c r="E769" s="16"/>
      <c r="F769" s="16"/>
      <c r="G769" s="16"/>
      <c r="H769" s="16"/>
      <c r="I769" s="16"/>
      <c r="J769" s="26">
        <f>IF(Source!F237=0, "", Source!F237)</f>
        <v>733671.3</v>
      </c>
      <c r="K769" s="26"/>
    </row>
    <row r="771" spans="1:32" ht="16.5" x14ac:dyDescent="0.25">
      <c r="A771" s="52" t="str">
        <f>CONCATENATE("Раздел: ",IF(Source!G239&lt;&gt;"Новый раздел", Source!G239, ""))</f>
        <v>Раздел: Вывоз мусора</v>
      </c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</row>
    <row r="772" spans="1:32" ht="42.75" x14ac:dyDescent="0.2">
      <c r="A772" s="74">
        <v>122</v>
      </c>
      <c r="B772" s="74" t="s">
        <v>1061</v>
      </c>
      <c r="C772" s="74" t="str">
        <f>Source!G243</f>
        <v>Погрузка при автомобильных перевозках мусора строительного с погрузкой вручную</v>
      </c>
      <c r="D772" s="61" t="str">
        <f>Source!H243</f>
        <v>1 т груза</v>
      </c>
      <c r="E772" s="62">
        <f>Source!I243</f>
        <v>15</v>
      </c>
      <c r="F772" s="63">
        <f>Source!AK243</f>
        <v>42.98</v>
      </c>
      <c r="G772" s="64" t="str">
        <f>Source!DC243</f>
        <v/>
      </c>
      <c r="H772" s="63">
        <f>ROUND(Source!AB243*Source!I243, 2)</f>
        <v>644.70000000000005</v>
      </c>
      <c r="I772" s="64" t="str">
        <f>Source!BO243</f>
        <v/>
      </c>
      <c r="J772" s="64">
        <f>Source!AZ243</f>
        <v>13.29</v>
      </c>
      <c r="K772" s="63">
        <f>Source!GM243</f>
        <v>8568.06</v>
      </c>
      <c r="L772" s="68"/>
      <c r="S772">
        <f>ROUND((Source!FX243/100)*((ROUND(0*Source!I243, 2)+ROUND(0*Source!I243, 2))), 2)</f>
        <v>0</v>
      </c>
      <c r="T772">
        <f>Source!X243</f>
        <v>0</v>
      </c>
      <c r="U772">
        <f>ROUND((Source!FY243/100)*((ROUND(0*Source!I243, 2)+ROUND(0*Source!I243, 2))), 2)</f>
        <v>0</v>
      </c>
      <c r="V772">
        <f>Source!Y243</f>
        <v>0</v>
      </c>
    </row>
    <row r="773" spans="1:32" ht="15" x14ac:dyDescent="0.25">
      <c r="G773" s="66">
        <f>H772</f>
        <v>644.70000000000005</v>
      </c>
      <c r="H773" s="66"/>
      <c r="J773" s="66">
        <f>K772</f>
        <v>8568.06</v>
      </c>
      <c r="K773" s="66"/>
      <c r="L773" s="67">
        <f>Source!U243</f>
        <v>0</v>
      </c>
      <c r="O773" s="42">
        <f>G773</f>
        <v>644.70000000000005</v>
      </c>
      <c r="P773" s="42">
        <f>J773</f>
        <v>8568.06</v>
      </c>
      <c r="Q773" s="42">
        <f>L773</f>
        <v>0</v>
      </c>
      <c r="W773">
        <f>IF(Source!BI243&lt;=1,H772, 0)</f>
        <v>644.70000000000005</v>
      </c>
      <c r="X773">
        <f>IF(Source!BI243=2,H772, 0)</f>
        <v>0</v>
      </c>
      <c r="Y773">
        <f>IF(Source!BI243=3,H772, 0)</f>
        <v>0</v>
      </c>
      <c r="Z773">
        <f>IF(Source!BI243=4,H772, 0)</f>
        <v>0</v>
      </c>
    </row>
    <row r="774" spans="1:32" ht="57" x14ac:dyDescent="0.2">
      <c r="A774" s="74">
        <v>123</v>
      </c>
      <c r="B774" s="74" t="s">
        <v>1062</v>
      </c>
      <c r="C774" s="74" t="str">
        <f>Source!G244</f>
        <v>Перевозка грузов I класса автомобилями-самосвалами грузоподъемностью 10 т работающих вне карьера на расстояние до 20 км</v>
      </c>
      <c r="D774" s="61" t="str">
        <f>Source!H244</f>
        <v>1 т груза</v>
      </c>
      <c r="E774" s="62">
        <f>Source!I244</f>
        <v>15</v>
      </c>
      <c r="F774" s="63">
        <f>Source!AK244</f>
        <v>15.35</v>
      </c>
      <c r="G774" s="64" t="str">
        <f>Source!DC244</f>
        <v/>
      </c>
      <c r="H774" s="63">
        <f>ROUND(Source!AB244*Source!I244, 2)</f>
        <v>230.25</v>
      </c>
      <c r="I774" s="64" t="str">
        <f>Source!BO244</f>
        <v/>
      </c>
      <c r="J774" s="64">
        <f>Source!AZ244</f>
        <v>13.29</v>
      </c>
      <c r="K774" s="63">
        <f>Source!GM244</f>
        <v>3060.02</v>
      </c>
      <c r="L774" s="68"/>
      <c r="S774">
        <f>ROUND((Source!FX244/100)*((ROUND(0*Source!I244, 2)+ROUND(0*Source!I244, 2))), 2)</f>
        <v>0</v>
      </c>
      <c r="T774">
        <f>Source!X244</f>
        <v>0</v>
      </c>
      <c r="U774">
        <f>ROUND((Source!FY244/100)*((ROUND(0*Source!I244, 2)+ROUND(0*Source!I244, 2))), 2)</f>
        <v>0</v>
      </c>
      <c r="V774">
        <f>Source!Y244</f>
        <v>0</v>
      </c>
    </row>
    <row r="775" spans="1:32" ht="15" x14ac:dyDescent="0.25">
      <c r="G775" s="66">
        <f>H774</f>
        <v>230.25</v>
      </c>
      <c r="H775" s="66"/>
      <c r="J775" s="66">
        <f>K774</f>
        <v>3060.02</v>
      </c>
      <c r="K775" s="66"/>
      <c r="L775" s="67">
        <f>Source!U244</f>
        <v>0</v>
      </c>
      <c r="O775" s="42">
        <f>G775</f>
        <v>230.25</v>
      </c>
      <c r="P775" s="42">
        <f>J775</f>
        <v>3060.02</v>
      </c>
      <c r="Q775" s="42">
        <f>L775</f>
        <v>0</v>
      </c>
      <c r="W775">
        <f>IF(Source!BI244&lt;=1,H774, 0)</f>
        <v>230.25</v>
      </c>
      <c r="X775">
        <f>IF(Source!BI244=2,H774, 0)</f>
        <v>0</v>
      </c>
      <c r="Y775">
        <f>IF(Source!BI244=3,H774, 0)</f>
        <v>0</v>
      </c>
      <c r="Z775">
        <f>IF(Source!BI244=4,H774, 0)</f>
        <v>0</v>
      </c>
    </row>
    <row r="777" spans="1:32" ht="15" x14ac:dyDescent="0.25">
      <c r="A777" s="54" t="str">
        <f>CONCATENATE("Итого по разделу: ",IF(Source!G246&lt;&gt;"Новый раздел", Source!G246, ""))</f>
        <v>Итого по разделу: Вывоз мусора</v>
      </c>
      <c r="B777" s="54"/>
      <c r="C777" s="54"/>
      <c r="D777" s="54"/>
      <c r="E777" s="54"/>
      <c r="F777" s="54"/>
      <c r="G777" s="72">
        <f>SUM(O771:O776)</f>
        <v>874.95</v>
      </c>
      <c r="H777" s="72"/>
      <c r="I777" s="51"/>
      <c r="J777" s="72">
        <f>SUM(P771:P776)</f>
        <v>11628.08</v>
      </c>
      <c r="K777" s="72"/>
      <c r="L777" s="67">
        <f>SUM(Q771:Q776)</f>
        <v>0</v>
      </c>
    </row>
    <row r="780" spans="1:32" ht="14.25" x14ac:dyDescent="0.2">
      <c r="C780" s="16" t="str">
        <f>Source!H274</f>
        <v>Всего с НР и СП</v>
      </c>
      <c r="D780" s="16"/>
      <c r="E780" s="16"/>
      <c r="F780" s="16"/>
      <c r="G780" s="16"/>
      <c r="H780" s="16"/>
      <c r="I780" s="16"/>
      <c r="J780" s="26">
        <f>IF(Source!F274=0, "", Source!F274)</f>
        <v>11628.08</v>
      </c>
      <c r="K780" s="26"/>
    </row>
    <row r="782" spans="1:32" ht="30" x14ac:dyDescent="0.25">
      <c r="A782" s="54" t="str">
        <f>CONCATENATE("Итого по локальной смете: ",IF(Source!G276&lt;&gt;"Новая локальная смета", Source!G276, ""))</f>
        <v>Итого по локальной смете: Ремонт помещений, системы водоснабжения и электроснабжения помещений №9 и 10</v>
      </c>
      <c r="B782" s="54"/>
      <c r="C782" s="54"/>
      <c r="D782" s="54"/>
      <c r="E782" s="54"/>
      <c r="F782" s="54"/>
      <c r="G782" s="72">
        <f>SUM(O33:O781)</f>
        <v>95139.370000000039</v>
      </c>
      <c r="H782" s="72"/>
      <c r="I782" s="51"/>
      <c r="J782" s="72">
        <f>SUM(P33:P781)</f>
        <v>1270245.1900000002</v>
      </c>
      <c r="K782" s="72"/>
      <c r="L782" s="67">
        <f>SUM(Q33:Q781)</f>
        <v>773.98335340000006</v>
      </c>
      <c r="AF782" s="78" t="str">
        <f>CONCATENATE("Итого по локальной смете: ",IF(Source!G276&lt;&gt;"Новая локальная смета", Source!G276, ""))</f>
        <v>Итого по локальной смете: Ремонт помещений, системы водоснабжения и электроснабжения помещений №9 и 10</v>
      </c>
    </row>
    <row r="785" spans="3:11" ht="14.25" x14ac:dyDescent="0.2">
      <c r="C785" s="16" t="str">
        <f>Source!H278</f>
        <v>Прямые затраты</v>
      </c>
      <c r="D785" s="16"/>
      <c r="E785" s="16"/>
      <c r="F785" s="16"/>
      <c r="G785" s="16"/>
      <c r="H785" s="16"/>
      <c r="I785" s="16"/>
      <c r="J785" s="26">
        <f>IF(Source!F278=0, "", Source!F278)</f>
        <v>929471.13</v>
      </c>
      <c r="K785" s="26"/>
    </row>
    <row r="786" spans="3:11" ht="14.25" x14ac:dyDescent="0.2">
      <c r="C786" s="16" t="str">
        <f>Source!H279</f>
        <v>Стоимость материальных ресурсов (всего)</v>
      </c>
      <c r="D786" s="16"/>
      <c r="E786" s="16"/>
      <c r="F786" s="16"/>
      <c r="G786" s="16"/>
      <c r="H786" s="16"/>
      <c r="I786" s="16"/>
      <c r="J786" s="26">
        <f>IF(Source!F279=0, "", Source!F279)</f>
        <v>688548.84</v>
      </c>
      <c r="K786" s="26"/>
    </row>
    <row r="787" spans="3:11" ht="14.25" x14ac:dyDescent="0.2">
      <c r="C787" s="16" t="str">
        <f>Source!H281</f>
        <v>Стоимость материалов и оборудования подрядчика</v>
      </c>
      <c r="D787" s="16"/>
      <c r="E787" s="16"/>
      <c r="F787" s="16"/>
      <c r="G787" s="16"/>
      <c r="H787" s="16"/>
      <c r="I787" s="16"/>
      <c r="J787" s="26">
        <f>IF(Source!F281=0, "", Source!F281)</f>
        <v>688548.84</v>
      </c>
      <c r="K787" s="26"/>
    </row>
    <row r="788" spans="3:11" ht="14.25" x14ac:dyDescent="0.2">
      <c r="C788" s="16" t="str">
        <f>Source!H282</f>
        <v>Стоимость материалов (всего)</v>
      </c>
      <c r="D788" s="16"/>
      <c r="E788" s="16"/>
      <c r="F788" s="16"/>
      <c r="G788" s="16"/>
      <c r="H788" s="16"/>
      <c r="I788" s="16"/>
      <c r="J788" s="26">
        <f>IF(Source!F282=0, "", Source!F282)</f>
        <v>688548.84</v>
      </c>
      <c r="K788" s="26"/>
    </row>
    <row r="789" spans="3:11" ht="14.25" x14ac:dyDescent="0.2">
      <c r="C789" s="16" t="str">
        <f>Source!H284</f>
        <v>Стоимость материалов подрядчика</v>
      </c>
      <c r="D789" s="16"/>
      <c r="E789" s="16"/>
      <c r="F789" s="16"/>
      <c r="G789" s="16"/>
      <c r="H789" s="16"/>
      <c r="I789" s="16"/>
      <c r="J789" s="26">
        <f>IF(Source!F284=0, "", Source!F284)</f>
        <v>688548.84</v>
      </c>
      <c r="K789" s="26"/>
    </row>
    <row r="790" spans="3:11" ht="14.25" x14ac:dyDescent="0.2">
      <c r="C790" s="16" t="str">
        <f>Source!H288</f>
        <v>Эксплуатация машин</v>
      </c>
      <c r="D790" s="16"/>
      <c r="E790" s="16"/>
      <c r="F790" s="16"/>
      <c r="G790" s="16"/>
      <c r="H790" s="16"/>
      <c r="I790" s="16"/>
      <c r="J790" s="26">
        <f>IF(Source!F288=0, "", Source!F288)</f>
        <v>13580.74</v>
      </c>
      <c r="K790" s="26"/>
    </row>
    <row r="791" spans="3:11" ht="14.25" x14ac:dyDescent="0.2">
      <c r="C791" s="16" t="str">
        <f>Source!H290</f>
        <v>ЗП машинистов</v>
      </c>
      <c r="D791" s="16"/>
      <c r="E791" s="16"/>
      <c r="F791" s="16"/>
      <c r="G791" s="16"/>
      <c r="H791" s="16"/>
      <c r="I791" s="16"/>
      <c r="J791" s="26">
        <f>IF(Source!F290=0, "", Source!F290)</f>
        <v>8432.93</v>
      </c>
      <c r="K791" s="26"/>
    </row>
    <row r="792" spans="3:11" ht="14.25" x14ac:dyDescent="0.2">
      <c r="C792" s="16" t="str">
        <f>Source!H291</f>
        <v>Основная ЗП рабочих</v>
      </c>
      <c r="D792" s="16"/>
      <c r="E792" s="16"/>
      <c r="F792" s="16"/>
      <c r="G792" s="16"/>
      <c r="H792" s="16"/>
      <c r="I792" s="16"/>
      <c r="J792" s="26">
        <f>IF(Source!F291=0, "", Source!F291)</f>
        <v>227341.55</v>
      </c>
      <c r="K792" s="26"/>
    </row>
    <row r="793" spans="3:11" ht="14.25" x14ac:dyDescent="0.2">
      <c r="C793" s="16" t="str">
        <f>Source!H293</f>
        <v>Строительные работы с НР и СП</v>
      </c>
      <c r="D793" s="16"/>
      <c r="E793" s="16"/>
      <c r="F793" s="16"/>
      <c r="G793" s="16"/>
      <c r="H793" s="16"/>
      <c r="I793" s="16"/>
      <c r="J793" s="26">
        <f>IF(Source!F293=0, "", Source!F293)</f>
        <v>1191286.3999999999</v>
      </c>
      <c r="K793" s="26"/>
    </row>
    <row r="794" spans="3:11" ht="14.25" x14ac:dyDescent="0.2">
      <c r="C794" s="16" t="str">
        <f>Source!H294</f>
        <v>Монтажные работы с НР и СП</v>
      </c>
      <c r="D794" s="16"/>
      <c r="E794" s="16"/>
      <c r="F794" s="16"/>
      <c r="G794" s="16"/>
      <c r="H794" s="16"/>
      <c r="I794" s="16"/>
      <c r="J794" s="26">
        <f>IF(Source!F294=0, "", Source!F294)</f>
        <v>78958.789999999994</v>
      </c>
      <c r="K794" s="26"/>
    </row>
    <row r="795" spans="3:11" ht="14.25" x14ac:dyDescent="0.2">
      <c r="C795" s="16" t="str">
        <f>Source!H298</f>
        <v>Трудозатраты строителей</v>
      </c>
      <c r="D795" s="16"/>
      <c r="E795" s="16"/>
      <c r="F795" s="16"/>
      <c r="G795" s="16"/>
      <c r="H795" s="16"/>
      <c r="I795" s="16"/>
      <c r="J795" s="47">
        <f>IF(Source!F298=0, "", Source!F298)</f>
        <v>773.98335339999983</v>
      </c>
      <c r="K795" s="47"/>
    </row>
    <row r="796" spans="3:11" ht="14.25" x14ac:dyDescent="0.2">
      <c r="C796" s="16" t="str">
        <f>Source!H299</f>
        <v>Трудозатраты машинистов</v>
      </c>
      <c r="D796" s="16"/>
      <c r="E796" s="16"/>
      <c r="F796" s="16"/>
      <c r="G796" s="16"/>
      <c r="H796" s="16"/>
      <c r="I796" s="16"/>
      <c r="J796" s="47">
        <f>IF(Source!F299=0, "", Source!F299)</f>
        <v>21.031854000000003</v>
      </c>
      <c r="K796" s="47"/>
    </row>
    <row r="797" spans="3:11" ht="14.25" x14ac:dyDescent="0.2">
      <c r="C797" s="16" t="str">
        <f>Source!H301</f>
        <v>Перевозка грузов</v>
      </c>
      <c r="D797" s="16"/>
      <c r="E797" s="16"/>
      <c r="F797" s="16"/>
      <c r="G797" s="16"/>
      <c r="H797" s="16"/>
      <c r="I797" s="16"/>
      <c r="J797" s="26">
        <f>IF(Source!F301=0, "", Source!F301)</f>
        <v>11628.08</v>
      </c>
      <c r="K797" s="26"/>
    </row>
    <row r="798" spans="3:11" ht="14.25" x14ac:dyDescent="0.2">
      <c r="C798" s="16" t="str">
        <f>Source!H302</f>
        <v>Накладные расходы</v>
      </c>
      <c r="D798" s="16"/>
      <c r="E798" s="16"/>
      <c r="F798" s="16"/>
      <c r="G798" s="16"/>
      <c r="H798" s="16"/>
      <c r="I798" s="16"/>
      <c r="J798" s="26">
        <f>IF(Source!F302=0, "", Source!F302)</f>
        <v>218799.43</v>
      </c>
      <c r="K798" s="26"/>
    </row>
    <row r="799" spans="3:11" ht="14.25" x14ac:dyDescent="0.2">
      <c r="C799" s="16" t="str">
        <f>Source!H303</f>
        <v>Сметная прибыль</v>
      </c>
      <c r="D799" s="16"/>
      <c r="E799" s="16"/>
      <c r="F799" s="16"/>
      <c r="G799" s="16"/>
      <c r="H799" s="16"/>
      <c r="I799" s="16"/>
      <c r="J799" s="26">
        <f>IF(Source!F303=0, "", Source!F303)</f>
        <v>110346.55</v>
      </c>
      <c r="K799" s="26"/>
    </row>
    <row r="800" spans="3:11" ht="14.25" x14ac:dyDescent="0.2">
      <c r="C800" s="16" t="str">
        <f>Source!H304</f>
        <v>Всего с НР и СП</v>
      </c>
      <c r="D800" s="16"/>
      <c r="E800" s="16"/>
      <c r="F800" s="16"/>
      <c r="G800" s="16"/>
      <c r="H800" s="16"/>
      <c r="I800" s="16"/>
      <c r="J800" s="26">
        <f>IF(Source!F304=0, "", Source!F304)</f>
        <v>1270245.19</v>
      </c>
      <c r="K800" s="26"/>
    </row>
    <row r="801" spans="1:12" ht="14.25" x14ac:dyDescent="0.2">
      <c r="C801" s="16" t="str">
        <f>Source!H305</f>
        <v>НДС 20%</v>
      </c>
      <c r="D801" s="16"/>
      <c r="E801" s="16"/>
      <c r="F801" s="16"/>
      <c r="G801" s="16"/>
      <c r="H801" s="16"/>
      <c r="I801" s="16"/>
      <c r="J801" s="26">
        <f>IF(Source!F305=0, "", Source!F305)</f>
        <v>254049.04</v>
      </c>
      <c r="K801" s="26"/>
    </row>
    <row r="802" spans="1:12" ht="14.25" x14ac:dyDescent="0.2">
      <c r="C802" s="16" t="str">
        <f>Source!H306</f>
        <v>Всего с НДС</v>
      </c>
      <c r="D802" s="16"/>
      <c r="E802" s="16"/>
      <c r="F802" s="16"/>
      <c r="G802" s="16"/>
      <c r="H802" s="16"/>
      <c r="I802" s="16"/>
      <c r="J802" s="26">
        <f>IF(Source!F306=0, "", Source!F306)</f>
        <v>1524294.23</v>
      </c>
      <c r="K802" s="26"/>
    </row>
    <row r="805" spans="1:12" ht="14.25" x14ac:dyDescent="0.2">
      <c r="A805" s="48" t="s">
        <v>1063</v>
      </c>
      <c r="B805" s="48"/>
      <c r="C805" s="36" t="s">
        <v>1064</v>
      </c>
      <c r="D805" s="43" t="str">
        <f>IF(Source!CP20&lt;&gt;"", Source!CP20," ")</f>
        <v xml:space="preserve"> </v>
      </c>
      <c r="E805" s="43"/>
      <c r="F805" s="43"/>
      <c r="G805" s="43"/>
      <c r="H805" s="43"/>
      <c r="I805" s="14" t="str">
        <f>IF(Source!CO20&lt;&gt;"", Source!CO20," ")</f>
        <v xml:space="preserve"> </v>
      </c>
      <c r="J805" s="36"/>
      <c r="K805" s="14"/>
      <c r="L805" s="14"/>
    </row>
    <row r="806" spans="1:12" ht="14.25" x14ac:dyDescent="0.2">
      <c r="A806" s="14"/>
      <c r="B806" s="14"/>
      <c r="C806" s="36"/>
      <c r="D806" s="49" t="s">
        <v>1065</v>
      </c>
      <c r="E806" s="49"/>
      <c r="F806" s="49"/>
      <c r="G806" s="49"/>
      <c r="H806" s="49"/>
      <c r="I806" s="14"/>
      <c r="J806" s="36"/>
      <c r="K806" s="14"/>
      <c r="L806" s="14"/>
    </row>
    <row r="807" spans="1:12" ht="14.25" x14ac:dyDescent="0.2">
      <c r="A807" s="14"/>
      <c r="B807" s="14"/>
      <c r="C807" s="36"/>
      <c r="D807" s="14"/>
      <c r="E807" s="14"/>
      <c r="F807" s="14"/>
      <c r="G807" s="14"/>
      <c r="H807" s="14"/>
      <c r="I807" s="14"/>
      <c r="J807" s="36"/>
      <c r="K807" s="14"/>
      <c r="L807" s="14"/>
    </row>
    <row r="808" spans="1:12" ht="14.25" x14ac:dyDescent="0.2">
      <c r="A808" s="48" t="s">
        <v>1063</v>
      </c>
      <c r="B808" s="48"/>
      <c r="C808" s="36" t="s">
        <v>1066</v>
      </c>
      <c r="D808" s="43" t="str">
        <f>IF(Source!AC12&lt;&gt;"", Source!AC12," ")</f>
        <v xml:space="preserve"> </v>
      </c>
      <c r="E808" s="43"/>
      <c r="F808" s="43"/>
      <c r="G808" s="43"/>
      <c r="H808" s="43"/>
      <c r="I808" s="14" t="str">
        <f>IF(Source!AB12&lt;&gt;"", Source!AB12," ")</f>
        <v>Соломонова Н.В.</v>
      </c>
      <c r="J808" s="36"/>
      <c r="K808" s="14"/>
      <c r="L808" s="14"/>
    </row>
    <row r="809" spans="1:12" ht="14.25" x14ac:dyDescent="0.2">
      <c r="A809" s="14"/>
      <c r="B809" s="14"/>
      <c r="C809" s="14"/>
      <c r="D809" s="49" t="s">
        <v>1065</v>
      </c>
      <c r="E809" s="49"/>
      <c r="F809" s="49"/>
      <c r="G809" s="49"/>
      <c r="H809" s="49"/>
      <c r="I809" s="14"/>
      <c r="J809" s="14"/>
      <c r="K809" s="14"/>
      <c r="L809" s="14"/>
    </row>
    <row r="810" spans="1:12" ht="14.25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 ht="14.25" x14ac:dyDescent="0.2">
      <c r="A811" s="14"/>
      <c r="B811" s="14"/>
      <c r="C811" s="36" t="s">
        <v>1067</v>
      </c>
      <c r="D811" s="43" t="str">
        <f>IF(Source!AE12&lt;&gt;"", Source!AE12," ")</f>
        <v xml:space="preserve"> </v>
      </c>
      <c r="E811" s="43"/>
      <c r="F811" s="43"/>
      <c r="G811" s="43"/>
      <c r="H811" s="43"/>
      <c r="I811" s="14" t="str">
        <f>IF(Source!AD12&lt;&gt;"", Source!AD12," ")</f>
        <v xml:space="preserve"> </v>
      </c>
      <c r="J811" s="36"/>
      <c r="K811" s="14"/>
      <c r="L811" s="14"/>
    </row>
    <row r="812" spans="1:12" ht="14.25" x14ac:dyDescent="0.2">
      <c r="A812" s="14"/>
      <c r="B812" s="14"/>
      <c r="C812" s="14"/>
      <c r="D812" s="49" t="s">
        <v>1065</v>
      </c>
      <c r="E812" s="49"/>
      <c r="F812" s="49"/>
      <c r="G812" s="49"/>
      <c r="H812" s="49"/>
      <c r="I812" s="14"/>
      <c r="J812" s="14"/>
      <c r="K812" s="14"/>
      <c r="L812" s="14"/>
    </row>
  </sheetData>
  <mergeCells count="389">
    <mergeCell ref="J760:K760"/>
    <mergeCell ref="G760:H760"/>
    <mergeCell ref="J758:K758"/>
    <mergeCell ref="G758:H758"/>
    <mergeCell ref="J756:K756"/>
    <mergeCell ref="G782:H782"/>
    <mergeCell ref="J782:K782"/>
    <mergeCell ref="J766:K766"/>
    <mergeCell ref="A766:F766"/>
    <mergeCell ref="J764:K764"/>
    <mergeCell ref="G764:H764"/>
    <mergeCell ref="J762:K762"/>
    <mergeCell ref="G762:H762"/>
    <mergeCell ref="F727:G727"/>
    <mergeCell ref="G777:H777"/>
    <mergeCell ref="J777:K777"/>
    <mergeCell ref="A777:F777"/>
    <mergeCell ref="J775:K775"/>
    <mergeCell ref="G775:H775"/>
    <mergeCell ref="J773:K773"/>
    <mergeCell ref="G773:H773"/>
    <mergeCell ref="A771:L771"/>
    <mergeCell ref="G766:H766"/>
    <mergeCell ref="J733:K733"/>
    <mergeCell ref="G733:H733"/>
    <mergeCell ref="J731:K731"/>
    <mergeCell ref="G731:H731"/>
    <mergeCell ref="J729:K729"/>
    <mergeCell ref="G729:H729"/>
    <mergeCell ref="J745:K745"/>
    <mergeCell ref="G745:H745"/>
    <mergeCell ref="F743:G743"/>
    <mergeCell ref="F742:G742"/>
    <mergeCell ref="J735:K735"/>
    <mergeCell ref="G735:H735"/>
    <mergeCell ref="G756:H756"/>
    <mergeCell ref="J754:K754"/>
    <mergeCell ref="G754:H754"/>
    <mergeCell ref="F752:G752"/>
    <mergeCell ref="F751:G751"/>
    <mergeCell ref="J747:K747"/>
    <mergeCell ref="G747:H747"/>
    <mergeCell ref="J696:K696"/>
    <mergeCell ref="G696:H696"/>
    <mergeCell ref="J694:K694"/>
    <mergeCell ref="G694:H694"/>
    <mergeCell ref="J685:K685"/>
    <mergeCell ref="G685:H685"/>
    <mergeCell ref="J707:K707"/>
    <mergeCell ref="G707:H707"/>
    <mergeCell ref="J705:K705"/>
    <mergeCell ref="G705:H705"/>
    <mergeCell ref="J703:K703"/>
    <mergeCell ref="G703:H703"/>
    <mergeCell ref="F726:G726"/>
    <mergeCell ref="J719:K719"/>
    <mergeCell ref="G719:H719"/>
    <mergeCell ref="F717:G717"/>
    <mergeCell ref="F716:G716"/>
    <mergeCell ref="J709:K709"/>
    <mergeCell ref="G709:H709"/>
    <mergeCell ref="J647:K647"/>
    <mergeCell ref="G647:H647"/>
    <mergeCell ref="J637:K637"/>
    <mergeCell ref="G637:H637"/>
    <mergeCell ref="J635:K635"/>
    <mergeCell ref="G635:H635"/>
    <mergeCell ref="J661:K661"/>
    <mergeCell ref="G661:H661"/>
    <mergeCell ref="J659:K659"/>
    <mergeCell ref="G659:H659"/>
    <mergeCell ref="J649:K649"/>
    <mergeCell ref="G649:H649"/>
    <mergeCell ref="J683:K683"/>
    <mergeCell ref="G683:H683"/>
    <mergeCell ref="J673:K673"/>
    <mergeCell ref="G673:H673"/>
    <mergeCell ref="J671:K671"/>
    <mergeCell ref="G671:H671"/>
    <mergeCell ref="J587:K587"/>
    <mergeCell ref="G587:H587"/>
    <mergeCell ref="J577:K577"/>
    <mergeCell ref="G577:H577"/>
    <mergeCell ref="J575:K575"/>
    <mergeCell ref="G575:H575"/>
    <mergeCell ref="J601:K601"/>
    <mergeCell ref="G601:H601"/>
    <mergeCell ref="J599:K599"/>
    <mergeCell ref="G599:H599"/>
    <mergeCell ref="J589:K589"/>
    <mergeCell ref="G589:H589"/>
    <mergeCell ref="G625:H625"/>
    <mergeCell ref="J623:K623"/>
    <mergeCell ref="G623:H623"/>
    <mergeCell ref="J613:K613"/>
    <mergeCell ref="G613:H613"/>
    <mergeCell ref="J611:K611"/>
    <mergeCell ref="G611:H611"/>
    <mergeCell ref="J625:K625"/>
    <mergeCell ref="F538:G538"/>
    <mergeCell ref="F537:G537"/>
    <mergeCell ref="J531:K531"/>
    <mergeCell ref="G531:H531"/>
    <mergeCell ref="J529:K529"/>
    <mergeCell ref="G529:H529"/>
    <mergeCell ref="F550:G550"/>
    <mergeCell ref="F549:G549"/>
    <mergeCell ref="J542:K542"/>
    <mergeCell ref="G542:H542"/>
    <mergeCell ref="J540:K540"/>
    <mergeCell ref="G540:H540"/>
    <mergeCell ref="J490:K490"/>
    <mergeCell ref="G490:H490"/>
    <mergeCell ref="J567:K567"/>
    <mergeCell ref="G567:H567"/>
    <mergeCell ref="J565:K565"/>
    <mergeCell ref="G565:H565"/>
    <mergeCell ref="J555:K555"/>
    <mergeCell ref="G555:H555"/>
    <mergeCell ref="J553:K553"/>
    <mergeCell ref="G553:H553"/>
    <mergeCell ref="J505:K505"/>
    <mergeCell ref="G505:H505"/>
    <mergeCell ref="F500:G500"/>
    <mergeCell ref="F499:G499"/>
    <mergeCell ref="J492:K492"/>
    <mergeCell ref="G492:H492"/>
    <mergeCell ref="J512:K512"/>
    <mergeCell ref="G512:H512"/>
    <mergeCell ref="J510:K510"/>
    <mergeCell ref="G510:H510"/>
    <mergeCell ref="J508:K508"/>
    <mergeCell ref="G508:H508"/>
    <mergeCell ref="J527:K527"/>
    <mergeCell ref="G527:H527"/>
    <mergeCell ref="J524:K524"/>
    <mergeCell ref="G524:H524"/>
    <mergeCell ref="F520:G520"/>
    <mergeCell ref="F519:G519"/>
    <mergeCell ref="F455:G455"/>
    <mergeCell ref="J448:K448"/>
    <mergeCell ref="G448:H448"/>
    <mergeCell ref="J446:K446"/>
    <mergeCell ref="G446:H446"/>
    <mergeCell ref="J436:K436"/>
    <mergeCell ref="G436:H436"/>
    <mergeCell ref="F467:G467"/>
    <mergeCell ref="J460:K460"/>
    <mergeCell ref="G460:H460"/>
    <mergeCell ref="J458:K458"/>
    <mergeCell ref="G458:H458"/>
    <mergeCell ref="F456:G456"/>
    <mergeCell ref="J359:K359"/>
    <mergeCell ref="G359:H359"/>
    <mergeCell ref="J351:K351"/>
    <mergeCell ref="J481:K481"/>
    <mergeCell ref="G481:H481"/>
    <mergeCell ref="F478:G478"/>
    <mergeCell ref="F477:G477"/>
    <mergeCell ref="J471:K471"/>
    <mergeCell ref="G471:H471"/>
    <mergeCell ref="F468:G468"/>
    <mergeCell ref="G393:H393"/>
    <mergeCell ref="J384:K384"/>
    <mergeCell ref="G384:H384"/>
    <mergeCell ref="J377:K377"/>
    <mergeCell ref="G377:H377"/>
    <mergeCell ref="J368:K368"/>
    <mergeCell ref="G368:H368"/>
    <mergeCell ref="J297:K297"/>
    <mergeCell ref="J430:K430"/>
    <mergeCell ref="G430:H430"/>
    <mergeCell ref="J424:K424"/>
    <mergeCell ref="G424:H424"/>
    <mergeCell ref="J413:K413"/>
    <mergeCell ref="G413:H413"/>
    <mergeCell ref="J403:K403"/>
    <mergeCell ref="G403:H403"/>
    <mergeCell ref="J393:K393"/>
    <mergeCell ref="J311:K311"/>
    <mergeCell ref="G311:H311"/>
    <mergeCell ref="J309:K309"/>
    <mergeCell ref="G309:H309"/>
    <mergeCell ref="J299:K299"/>
    <mergeCell ref="G299:H299"/>
    <mergeCell ref="G335:H335"/>
    <mergeCell ref="J333:K333"/>
    <mergeCell ref="G333:H333"/>
    <mergeCell ref="J323:K323"/>
    <mergeCell ref="G323:H323"/>
    <mergeCell ref="J321:K321"/>
    <mergeCell ref="G321:H321"/>
    <mergeCell ref="J251:K251"/>
    <mergeCell ref="G251:H251"/>
    <mergeCell ref="F248:G248"/>
    <mergeCell ref="F247:G247"/>
    <mergeCell ref="G351:H351"/>
    <mergeCell ref="A342:L342"/>
    <mergeCell ref="G337:H337"/>
    <mergeCell ref="J337:K337"/>
    <mergeCell ref="A337:F337"/>
    <mergeCell ref="J335:K335"/>
    <mergeCell ref="G273:H273"/>
    <mergeCell ref="J265:K265"/>
    <mergeCell ref="G265:H265"/>
    <mergeCell ref="J263:K263"/>
    <mergeCell ref="G263:H263"/>
    <mergeCell ref="J253:K253"/>
    <mergeCell ref="G253:H253"/>
    <mergeCell ref="J199:K199"/>
    <mergeCell ref="G199:H199"/>
    <mergeCell ref="G297:H297"/>
    <mergeCell ref="J287:K287"/>
    <mergeCell ref="G287:H287"/>
    <mergeCell ref="J285:K285"/>
    <mergeCell ref="G285:H285"/>
    <mergeCell ref="J275:K275"/>
    <mergeCell ref="G275:H275"/>
    <mergeCell ref="J273:K273"/>
    <mergeCell ref="J211:K211"/>
    <mergeCell ref="G211:H211"/>
    <mergeCell ref="J209:K209"/>
    <mergeCell ref="G209:H209"/>
    <mergeCell ref="F206:G206"/>
    <mergeCell ref="F205:G205"/>
    <mergeCell ref="J223:K223"/>
    <mergeCell ref="G223:H223"/>
    <mergeCell ref="J220:K220"/>
    <mergeCell ref="G220:H220"/>
    <mergeCell ref="F218:G218"/>
    <mergeCell ref="F217:G217"/>
    <mergeCell ref="J241:K241"/>
    <mergeCell ref="G241:H241"/>
    <mergeCell ref="J238:K238"/>
    <mergeCell ref="G238:H238"/>
    <mergeCell ref="F231:G231"/>
    <mergeCell ref="F230:G230"/>
    <mergeCell ref="J171:K171"/>
    <mergeCell ref="G171:H171"/>
    <mergeCell ref="F169:G169"/>
    <mergeCell ref="F168:G168"/>
    <mergeCell ref="J162:K162"/>
    <mergeCell ref="G162:H162"/>
    <mergeCell ref="F182:G182"/>
    <mergeCell ref="F181:G181"/>
    <mergeCell ref="J175:K175"/>
    <mergeCell ref="G175:H175"/>
    <mergeCell ref="J173:K173"/>
    <mergeCell ref="G173:H173"/>
    <mergeCell ref="F121:G121"/>
    <mergeCell ref="F120:G120"/>
    <mergeCell ref="J197:K197"/>
    <mergeCell ref="G197:H197"/>
    <mergeCell ref="F193:G193"/>
    <mergeCell ref="F192:G192"/>
    <mergeCell ref="J186:K186"/>
    <mergeCell ref="G186:H186"/>
    <mergeCell ref="J184:K184"/>
    <mergeCell ref="G184:H184"/>
    <mergeCell ref="J136:K136"/>
    <mergeCell ref="G136:H136"/>
    <mergeCell ref="J125:K125"/>
    <mergeCell ref="G125:H125"/>
    <mergeCell ref="J123:K123"/>
    <mergeCell ref="G123:H123"/>
    <mergeCell ref="A34:L34"/>
    <mergeCell ref="J160:K160"/>
    <mergeCell ref="G160:H160"/>
    <mergeCell ref="J158:K158"/>
    <mergeCell ref="G158:H158"/>
    <mergeCell ref="J156:K156"/>
    <mergeCell ref="G156:H156"/>
    <mergeCell ref="F153:G153"/>
    <mergeCell ref="F152:G152"/>
    <mergeCell ref="J146:K146"/>
    <mergeCell ref="J59:K59"/>
    <mergeCell ref="G59:H59"/>
    <mergeCell ref="J51:K51"/>
    <mergeCell ref="G51:H51"/>
    <mergeCell ref="J43:K43"/>
    <mergeCell ref="G43:H43"/>
    <mergeCell ref="J82:K82"/>
    <mergeCell ref="G82:H82"/>
    <mergeCell ref="J75:K75"/>
    <mergeCell ref="G75:H75"/>
    <mergeCell ref="J67:K67"/>
    <mergeCell ref="G67:H67"/>
    <mergeCell ref="D812:H812"/>
    <mergeCell ref="J114:K114"/>
    <mergeCell ref="G114:H114"/>
    <mergeCell ref="J112:K112"/>
    <mergeCell ref="G112:H112"/>
    <mergeCell ref="J103:K103"/>
    <mergeCell ref="G103:H103"/>
    <mergeCell ref="G146:H146"/>
    <mergeCell ref="J144:K144"/>
    <mergeCell ref="G144:H144"/>
    <mergeCell ref="C801:I801"/>
    <mergeCell ref="J801:K801"/>
    <mergeCell ref="C802:I802"/>
    <mergeCell ref="J802:K802"/>
    <mergeCell ref="D806:H806"/>
    <mergeCell ref="D809:H809"/>
    <mergeCell ref="C798:I798"/>
    <mergeCell ref="J798:K798"/>
    <mergeCell ref="C799:I799"/>
    <mergeCell ref="J799:K799"/>
    <mergeCell ref="C800:I800"/>
    <mergeCell ref="J800:K800"/>
    <mergeCell ref="C795:I795"/>
    <mergeCell ref="J795:K795"/>
    <mergeCell ref="C796:I796"/>
    <mergeCell ref="J796:K796"/>
    <mergeCell ref="C797:I797"/>
    <mergeCell ref="J797:K797"/>
    <mergeCell ref="C792:I792"/>
    <mergeCell ref="J792:K792"/>
    <mergeCell ref="C793:I793"/>
    <mergeCell ref="J793:K793"/>
    <mergeCell ref="C794:I794"/>
    <mergeCell ref="J794:K794"/>
    <mergeCell ref="C789:I789"/>
    <mergeCell ref="J789:K789"/>
    <mergeCell ref="C790:I790"/>
    <mergeCell ref="J790:K790"/>
    <mergeCell ref="C791:I791"/>
    <mergeCell ref="J791:K791"/>
    <mergeCell ref="C786:I786"/>
    <mergeCell ref="J786:K786"/>
    <mergeCell ref="C787:I787"/>
    <mergeCell ref="J787:K787"/>
    <mergeCell ref="C788:I788"/>
    <mergeCell ref="J788:K788"/>
    <mergeCell ref="C769:I769"/>
    <mergeCell ref="J769:K769"/>
    <mergeCell ref="C780:I780"/>
    <mergeCell ref="J780:K780"/>
    <mergeCell ref="C785:I785"/>
    <mergeCell ref="J785:K785"/>
    <mergeCell ref="A782:F782"/>
    <mergeCell ref="C25:F25"/>
    <mergeCell ref="G25:H25"/>
    <mergeCell ref="I25:J25"/>
    <mergeCell ref="A30:L30"/>
    <mergeCell ref="C340:I340"/>
    <mergeCell ref="J340:K340"/>
    <mergeCell ref="J97:K97"/>
    <mergeCell ref="G97:H97"/>
    <mergeCell ref="J91:K91"/>
    <mergeCell ref="G91:H91"/>
    <mergeCell ref="C23:F23"/>
    <mergeCell ref="G23:H23"/>
    <mergeCell ref="I23:J23"/>
    <mergeCell ref="K23:L23"/>
    <mergeCell ref="C24:F24"/>
    <mergeCell ref="G24:H24"/>
    <mergeCell ref="I24:J24"/>
    <mergeCell ref="K24:L24"/>
    <mergeCell ref="C21:F21"/>
    <mergeCell ref="G21:H21"/>
    <mergeCell ref="I21:J21"/>
    <mergeCell ref="K21:L21"/>
    <mergeCell ref="C22:F22"/>
    <mergeCell ref="G22:H22"/>
    <mergeCell ref="I22:J22"/>
    <mergeCell ref="K22:L22"/>
    <mergeCell ref="C19:F19"/>
    <mergeCell ref="G19:H19"/>
    <mergeCell ref="I19:J19"/>
    <mergeCell ref="K19:L19"/>
    <mergeCell ref="C20:F20"/>
    <mergeCell ref="G20:H20"/>
    <mergeCell ref="I20:J20"/>
    <mergeCell ref="K20:L20"/>
    <mergeCell ref="B12:K12"/>
    <mergeCell ref="A14:L14"/>
    <mergeCell ref="G17:H17"/>
    <mergeCell ref="I17:J17"/>
    <mergeCell ref="C18:F18"/>
    <mergeCell ref="G18:H18"/>
    <mergeCell ref="I18:J18"/>
    <mergeCell ref="K18:L18"/>
    <mergeCell ref="B11:L11"/>
    <mergeCell ref="B2:K2"/>
    <mergeCell ref="B3:K3"/>
    <mergeCell ref="F5:G5"/>
    <mergeCell ref="H5:K5"/>
    <mergeCell ref="B7:K7"/>
    <mergeCell ref="B9:K9"/>
  </mergeCells>
  <pageMargins left="0.4" right="0.2" top="0.2" bottom="0.4" header="0.2" footer="0.2"/>
  <pageSetup paperSize="9" scale="60" fitToHeight="0" orientation="portrait" horizontalDpi="4294967292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75"/>
  <sheetViews>
    <sheetView workbookViewId="0">
      <selection activeCell="A371" sqref="A371:AN371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144896284</v>
      </c>
      <c r="N1">
        <v>11</v>
      </c>
      <c r="O1">
        <v>6</v>
      </c>
      <c r="P1">
        <v>5</v>
      </c>
      <c r="Q1">
        <v>6</v>
      </c>
    </row>
    <row r="4" spans="1:133" x14ac:dyDescent="0.2">
      <c r="A4" s="1">
        <v>1</v>
      </c>
      <c r="B4" s="1">
        <v>1</v>
      </c>
      <c r="C4" s="1">
        <v>-1</v>
      </c>
      <c r="D4" s="1"/>
      <c r="E4" s="1"/>
      <c r="F4" s="1"/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>
        <v>0</v>
      </c>
    </row>
    <row r="12" spans="1:133" x14ac:dyDescent="0.2">
      <c r="A12" s="1">
        <v>1</v>
      </c>
      <c r="B12" s="1">
        <v>370</v>
      </c>
      <c r="C12" s="1">
        <v>0</v>
      </c>
      <c r="D12" s="1">
        <f>ROW(A308)</f>
        <v>308</v>
      </c>
      <c r="E12" s="1">
        <v>0</v>
      </c>
      <c r="F12" s="1" t="s">
        <v>5</v>
      </c>
      <c r="G12" s="1" t="s">
        <v>6</v>
      </c>
      <c r="H12" s="1" t="s">
        <v>3</v>
      </c>
      <c r="I12" s="1">
        <v>0</v>
      </c>
      <c r="J12" s="1" t="s">
        <v>7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8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19398664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921</v>
      </c>
      <c r="CR12" s="1" t="s">
        <v>15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B308</f>
        <v>370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1</v>
      </c>
      <c r="G18" s="2" t="str">
        <f t="shared" si="0"/>
        <v>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v>
      </c>
      <c r="H18" s="2"/>
      <c r="I18" s="2"/>
      <c r="J18" s="2"/>
      <c r="K18" s="2"/>
      <c r="L18" s="2"/>
      <c r="M18" s="2"/>
      <c r="N18" s="2"/>
      <c r="O18" s="2">
        <f t="shared" ref="O18:AT18" si="1">O308</f>
        <v>929471.13</v>
      </c>
      <c r="P18" s="2">
        <f t="shared" si="1"/>
        <v>688548.84</v>
      </c>
      <c r="Q18" s="2">
        <f t="shared" si="1"/>
        <v>13580.74</v>
      </c>
      <c r="R18" s="2">
        <f t="shared" si="1"/>
        <v>8432.93</v>
      </c>
      <c r="S18" s="2">
        <f t="shared" si="1"/>
        <v>227341.55</v>
      </c>
      <c r="T18" s="2">
        <f t="shared" si="1"/>
        <v>0</v>
      </c>
      <c r="U18" s="2">
        <f t="shared" si="1"/>
        <v>773.98335339999983</v>
      </c>
      <c r="V18" s="2">
        <f t="shared" si="1"/>
        <v>21.031854000000003</v>
      </c>
      <c r="W18" s="2">
        <f t="shared" si="1"/>
        <v>0</v>
      </c>
      <c r="X18" s="2">
        <f t="shared" si="1"/>
        <v>218799.43</v>
      </c>
      <c r="Y18" s="2">
        <f t="shared" si="1"/>
        <v>110346.55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1270245.19</v>
      </c>
      <c r="AS18" s="2">
        <f t="shared" si="1"/>
        <v>1191286.3999999999</v>
      </c>
      <c r="AT18" s="2">
        <f t="shared" si="1"/>
        <v>78958.789999999994</v>
      </c>
      <c r="AU18" s="2">
        <f t="shared" ref="AU18:BZ18" si="2">AU308</f>
        <v>0</v>
      </c>
      <c r="AV18" s="2">
        <f t="shared" si="2"/>
        <v>688548.84</v>
      </c>
      <c r="AW18" s="2">
        <f t="shared" si="2"/>
        <v>688548.84</v>
      </c>
      <c r="AX18" s="2">
        <f t="shared" si="2"/>
        <v>0</v>
      </c>
      <c r="AY18" s="2">
        <f t="shared" si="2"/>
        <v>688548.84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11628.08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CA308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DG308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EM308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FS308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ROW(A276)</f>
        <v>276</v>
      </c>
      <c r="E20" s="1"/>
      <c r="F20" s="1" t="s">
        <v>5</v>
      </c>
      <c r="G20" s="1" t="s">
        <v>16</v>
      </c>
      <c r="H20" s="1" t="s">
        <v>3</v>
      </c>
      <c r="I20" s="1">
        <v>0</v>
      </c>
      <c r="J20" s="1" t="s">
        <v>3</v>
      </c>
      <c r="K20" s="1">
        <v>-1</v>
      </c>
      <c r="L20" s="1" t="s">
        <v>5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17</v>
      </c>
      <c r="BE20" s="1" t="s">
        <v>17</v>
      </c>
      <c r="BF20" s="1" t="s">
        <v>18</v>
      </c>
      <c r="BG20" s="1" t="s">
        <v>3</v>
      </c>
      <c r="BH20" s="1" t="s">
        <v>18</v>
      </c>
      <c r="BI20" s="1" t="s">
        <v>17</v>
      </c>
      <c r="BJ20" s="1" t="s">
        <v>3</v>
      </c>
      <c r="BK20" s="1" t="s">
        <v>19</v>
      </c>
      <c r="BL20" s="1" t="s">
        <v>20</v>
      </c>
      <c r="BM20" s="1" t="s">
        <v>3</v>
      </c>
      <c r="BN20" s="1" t="s">
        <v>17</v>
      </c>
      <c r="BO20" s="1" t="s">
        <v>922</v>
      </c>
      <c r="BP20" s="1" t="s">
        <v>21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B276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1</v>
      </c>
      <c r="G22" s="2" t="str">
        <f t="shared" si="7"/>
        <v>Ремонт помещений, системы водоснабжения и электроснабжения помещений №9 и 10</v>
      </c>
      <c r="H22" s="2"/>
      <c r="I22" s="2"/>
      <c r="J22" s="2"/>
      <c r="K22" s="2"/>
      <c r="L22" s="2"/>
      <c r="M22" s="2"/>
      <c r="N22" s="2"/>
      <c r="O22" s="2">
        <f t="shared" ref="O22:AT22" si="8">O276</f>
        <v>929471.13</v>
      </c>
      <c r="P22" s="2">
        <f t="shared" si="8"/>
        <v>688548.84</v>
      </c>
      <c r="Q22" s="2">
        <f t="shared" si="8"/>
        <v>13580.74</v>
      </c>
      <c r="R22" s="2">
        <f t="shared" si="8"/>
        <v>8432.93</v>
      </c>
      <c r="S22" s="2">
        <f t="shared" si="8"/>
        <v>227341.55</v>
      </c>
      <c r="T22" s="2">
        <f t="shared" si="8"/>
        <v>0</v>
      </c>
      <c r="U22" s="2">
        <f t="shared" si="8"/>
        <v>773.98335339999983</v>
      </c>
      <c r="V22" s="2">
        <f t="shared" si="8"/>
        <v>21.031854000000003</v>
      </c>
      <c r="W22" s="2">
        <f t="shared" si="8"/>
        <v>0</v>
      </c>
      <c r="X22" s="2">
        <f t="shared" si="8"/>
        <v>218799.43</v>
      </c>
      <c r="Y22" s="2">
        <f t="shared" si="8"/>
        <v>110346.55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1270245.19</v>
      </c>
      <c r="AS22" s="2">
        <f t="shared" si="8"/>
        <v>1191286.3999999999</v>
      </c>
      <c r="AT22" s="2">
        <f t="shared" si="8"/>
        <v>78958.789999999994</v>
      </c>
      <c r="AU22" s="2">
        <f t="shared" ref="AU22:BZ22" si="9">AU276</f>
        <v>0</v>
      </c>
      <c r="AV22" s="2">
        <f t="shared" si="9"/>
        <v>688548.84</v>
      </c>
      <c r="AW22" s="2">
        <f t="shared" si="9"/>
        <v>688548.84</v>
      </c>
      <c r="AX22" s="2">
        <f t="shared" si="9"/>
        <v>0</v>
      </c>
      <c r="AY22" s="2">
        <f t="shared" si="9"/>
        <v>688548.84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11628.08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CA276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DG276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EM276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FS276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ROW(A90)</f>
        <v>90</v>
      </c>
      <c r="E24" s="1"/>
      <c r="F24" s="1" t="s">
        <v>22</v>
      </c>
      <c r="G24" s="1" t="s">
        <v>23</v>
      </c>
      <c r="H24" s="1" t="s">
        <v>3</v>
      </c>
      <c r="I24" s="1">
        <v>0</v>
      </c>
      <c r="J24" s="1"/>
      <c r="K24" s="1">
        <v>-1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17</v>
      </c>
      <c r="BE24" s="1" t="s">
        <v>17</v>
      </c>
      <c r="BF24" s="1" t="s">
        <v>18</v>
      </c>
      <c r="BG24" s="1" t="s">
        <v>3</v>
      </c>
      <c r="BH24" s="1" t="s">
        <v>18</v>
      </c>
      <c r="BI24" s="1" t="s">
        <v>17</v>
      </c>
      <c r="BJ24" s="1" t="s">
        <v>3</v>
      </c>
      <c r="BK24" s="1" t="s">
        <v>19</v>
      </c>
      <c r="BL24" s="1" t="s">
        <v>20</v>
      </c>
      <c r="BM24" s="1" t="s">
        <v>3</v>
      </c>
      <c r="BN24" s="1" t="s">
        <v>17</v>
      </c>
      <c r="BO24" s="1" t="s">
        <v>922</v>
      </c>
      <c r="BP24" s="1" t="s">
        <v>21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B90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Помещение №9. h=2,7м. Учебный класс</v>
      </c>
      <c r="H26" s="2"/>
      <c r="I26" s="2"/>
      <c r="J26" s="2"/>
      <c r="K26" s="2"/>
      <c r="L26" s="2"/>
      <c r="M26" s="2"/>
      <c r="N26" s="2"/>
      <c r="O26" s="2">
        <f t="shared" ref="O26:AT26" si="15">O90</f>
        <v>380845.24</v>
      </c>
      <c r="P26" s="2">
        <f t="shared" si="15"/>
        <v>272866.2</v>
      </c>
      <c r="Q26" s="2">
        <f t="shared" si="15"/>
        <v>8538.44</v>
      </c>
      <c r="R26" s="2">
        <f t="shared" si="15"/>
        <v>4194.33</v>
      </c>
      <c r="S26" s="2">
        <f t="shared" si="15"/>
        <v>99440.6</v>
      </c>
      <c r="T26" s="2">
        <f t="shared" si="15"/>
        <v>0</v>
      </c>
      <c r="U26" s="2">
        <f t="shared" si="15"/>
        <v>344.2174852</v>
      </c>
      <c r="V26" s="2">
        <f t="shared" si="15"/>
        <v>10.734482000000002</v>
      </c>
      <c r="W26" s="2">
        <f t="shared" si="15"/>
        <v>0</v>
      </c>
      <c r="X26" s="2">
        <f t="shared" si="15"/>
        <v>95673.82</v>
      </c>
      <c r="Y26" s="2">
        <f t="shared" si="15"/>
        <v>48426.75</v>
      </c>
      <c r="Z26" s="2">
        <f t="shared" si="15"/>
        <v>0</v>
      </c>
      <c r="AA26" s="2">
        <f t="shared" si="15"/>
        <v>0</v>
      </c>
      <c r="AB26" s="2">
        <f t="shared" si="15"/>
        <v>380845.24</v>
      </c>
      <c r="AC26" s="2">
        <f t="shared" si="15"/>
        <v>272866.2</v>
      </c>
      <c r="AD26" s="2">
        <f t="shared" si="15"/>
        <v>8538.44</v>
      </c>
      <c r="AE26" s="2">
        <f t="shared" si="15"/>
        <v>4194.33</v>
      </c>
      <c r="AF26" s="2">
        <f t="shared" si="15"/>
        <v>99440.6</v>
      </c>
      <c r="AG26" s="2">
        <f t="shared" si="15"/>
        <v>0</v>
      </c>
      <c r="AH26" s="2">
        <f t="shared" si="15"/>
        <v>344.2174852</v>
      </c>
      <c r="AI26" s="2">
        <f t="shared" si="15"/>
        <v>10.734482000000002</v>
      </c>
      <c r="AJ26" s="2">
        <f t="shared" si="15"/>
        <v>0</v>
      </c>
      <c r="AK26" s="2">
        <f t="shared" si="15"/>
        <v>95673.82</v>
      </c>
      <c r="AL26" s="2">
        <f t="shared" si="15"/>
        <v>48426.75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524945.81000000006</v>
      </c>
      <c r="AS26" s="2">
        <f t="shared" si="15"/>
        <v>497043.51</v>
      </c>
      <c r="AT26" s="2">
        <f t="shared" si="15"/>
        <v>27902.3</v>
      </c>
      <c r="AU26" s="2">
        <f t="shared" ref="AU26:BZ26" si="16">AU90</f>
        <v>0</v>
      </c>
      <c r="AV26" s="2">
        <f t="shared" si="16"/>
        <v>272866.2</v>
      </c>
      <c r="AW26" s="2">
        <f t="shared" si="16"/>
        <v>272866.2</v>
      </c>
      <c r="AX26" s="2">
        <f t="shared" si="16"/>
        <v>0</v>
      </c>
      <c r="AY26" s="2">
        <f t="shared" si="16"/>
        <v>272866.2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CA90</f>
        <v>524945.81000000006</v>
      </c>
      <c r="CB26" s="2">
        <f t="shared" si="17"/>
        <v>497043.51</v>
      </c>
      <c r="CC26" s="2">
        <f t="shared" si="17"/>
        <v>27902.3</v>
      </c>
      <c r="CD26" s="2">
        <f t="shared" si="17"/>
        <v>0</v>
      </c>
      <c r="CE26" s="2">
        <f t="shared" si="17"/>
        <v>272866.2</v>
      </c>
      <c r="CF26" s="2">
        <f t="shared" si="17"/>
        <v>272866.2</v>
      </c>
      <c r="CG26" s="2">
        <f t="shared" si="17"/>
        <v>0</v>
      </c>
      <c r="CH26" s="2">
        <f t="shared" si="17"/>
        <v>272866.2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DG90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EM90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FS90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ROW(SmtRes!A3)</f>
        <v>3</v>
      </c>
      <c r="D28">
        <f>ROW(EtalonRes!A3)</f>
        <v>3</v>
      </c>
      <c r="E28" t="s">
        <v>5</v>
      </c>
      <c r="F28" t="s">
        <v>24</v>
      </c>
      <c r="G28" t="s">
        <v>25</v>
      </c>
      <c r="H28" t="s">
        <v>26</v>
      </c>
      <c r="I28">
        <f>ROUND(6/100,9)</f>
        <v>0.06</v>
      </c>
      <c r="J28">
        <v>0</v>
      </c>
      <c r="K28">
        <f>ROUND(6/100,9)</f>
        <v>0.06</v>
      </c>
      <c r="O28">
        <f t="shared" ref="O28:O59" si="21">ROUND(CP28,2)</f>
        <v>291.64999999999998</v>
      </c>
      <c r="P28">
        <f t="shared" ref="P28:P59" si="22">ROUND(CQ28*I28,2)</f>
        <v>0</v>
      </c>
      <c r="Q28">
        <f t="shared" ref="Q28:Q59" si="23">ROUND(CR28*I28,2)</f>
        <v>1.88</v>
      </c>
      <c r="R28">
        <f t="shared" ref="R28:R59" si="24">ROUND(CS28*I28,2)</f>
        <v>2.1800000000000002</v>
      </c>
      <c r="S28">
        <f t="shared" ref="S28:S59" si="25">ROUND(CT28*I28,2)</f>
        <v>289.77</v>
      </c>
      <c r="T28">
        <f t="shared" ref="T28:T59" si="26">ROUND(CU28*I28,2)</f>
        <v>0</v>
      </c>
      <c r="U28">
        <f t="shared" ref="U28:U59" si="27">CV28*I28</f>
        <v>1.0733999999999999</v>
      </c>
      <c r="V28">
        <f t="shared" ref="V28:V59" si="28">CW28*I28</f>
        <v>4.7999999999999996E-3</v>
      </c>
      <c r="W28">
        <f t="shared" ref="W28:W59" si="29">ROUND(CX28*I28,2)</f>
        <v>0</v>
      </c>
      <c r="X28">
        <f t="shared" ref="X28:X59" si="30">ROUND(CY28,2)</f>
        <v>265.67</v>
      </c>
      <c r="Y28">
        <f t="shared" ref="Y28:Y59" si="31">ROUND(CZ28,2)</f>
        <v>140.13999999999999</v>
      </c>
      <c r="AA28">
        <v>145833872</v>
      </c>
      <c r="AB28">
        <f t="shared" ref="AB28:AB59" si="32">ROUND((AC28+AD28+AF28),2)</f>
        <v>145.97999999999999</v>
      </c>
      <c r="AC28">
        <f t="shared" ref="AC28:AC59" si="33">ROUND((ES28),2)</f>
        <v>0</v>
      </c>
      <c r="AD28">
        <f t="shared" ref="AD28:AD38" si="34">ROUND((((ET28)-(EU28))+AE28),2)</f>
        <v>2.5</v>
      </c>
      <c r="AE28">
        <f t="shared" ref="AE28:AE38" si="35">ROUND((EU28),2)</f>
        <v>1.08</v>
      </c>
      <c r="AF28">
        <f t="shared" ref="AF28:AF38" si="36">ROUND((EV28),2)</f>
        <v>143.47999999999999</v>
      </c>
      <c r="AG28">
        <f t="shared" ref="AG28:AG59" si="37">ROUND((AP28),2)</f>
        <v>0</v>
      </c>
      <c r="AH28">
        <f t="shared" ref="AH28:AH38" si="38">(EW28)</f>
        <v>17.89</v>
      </c>
      <c r="AI28">
        <f t="shared" ref="AI28:AI38" si="39">(EX28)</f>
        <v>0.08</v>
      </c>
      <c r="AJ28">
        <f t="shared" ref="AJ28:AJ59" si="40">(AS28)</f>
        <v>0</v>
      </c>
      <c r="AK28">
        <v>145.97999999999999</v>
      </c>
      <c r="AL28">
        <v>0</v>
      </c>
      <c r="AM28">
        <v>2.5</v>
      </c>
      <c r="AN28">
        <v>1.08</v>
      </c>
      <c r="AO28">
        <v>143.47999999999999</v>
      </c>
      <c r="AP28">
        <v>0</v>
      </c>
      <c r="AQ28">
        <v>17.89</v>
      </c>
      <c r="AR28">
        <v>0.08</v>
      </c>
      <c r="AS28">
        <v>0</v>
      </c>
      <c r="AT28">
        <v>91</v>
      </c>
      <c r="AU28">
        <v>48</v>
      </c>
      <c r="AV28">
        <v>1</v>
      </c>
      <c r="AW28">
        <v>1</v>
      </c>
      <c r="AZ28">
        <v>1</v>
      </c>
      <c r="BA28">
        <v>33.659999999999997</v>
      </c>
      <c r="BB28">
        <v>12.55</v>
      </c>
      <c r="BC28">
        <v>8.98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27</v>
      </c>
      <c r="BM28">
        <v>67001</v>
      </c>
      <c r="BN28">
        <v>0</v>
      </c>
      <c r="BO28" t="s">
        <v>3</v>
      </c>
      <c r="BP28">
        <v>0</v>
      </c>
      <c r="BQ28">
        <v>6</v>
      </c>
      <c r="BR28">
        <v>0</v>
      </c>
      <c r="BS28">
        <v>33.659999999999997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91</v>
      </c>
      <c r="CA28">
        <v>48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59" si="41">(P28+Q28+S28)</f>
        <v>291.64999999999998</v>
      </c>
      <c r="CQ28">
        <f t="shared" ref="CQ28:CQ59" si="42">AC28*BC28</f>
        <v>0</v>
      </c>
      <c r="CR28">
        <f t="shared" ref="CR28:CR38" si="43">(((ET28)*BB28-(EU28)*BS28)+AE28*BS28)</f>
        <v>31.375</v>
      </c>
      <c r="CS28">
        <f t="shared" ref="CS28:CS59" si="44">AE28*BS28</f>
        <v>36.352800000000002</v>
      </c>
      <c r="CT28">
        <f t="shared" ref="CT28:CT59" si="45">AF28*BA28</f>
        <v>4829.5367999999989</v>
      </c>
      <c r="CU28">
        <f t="shared" ref="CU28:CU59" si="46">AG28</f>
        <v>0</v>
      </c>
      <c r="CV28">
        <f t="shared" ref="CV28:CV59" si="47">AH28</f>
        <v>17.89</v>
      </c>
      <c r="CW28">
        <f t="shared" ref="CW28:CW59" si="48">AI28</f>
        <v>0.08</v>
      </c>
      <c r="CX28">
        <f t="shared" ref="CX28:CX59" si="49">AJ28</f>
        <v>0</v>
      </c>
      <c r="CY28">
        <f t="shared" ref="CY28:CY59" si="50">(((S28+R28)*AT28)/100)</f>
        <v>265.67450000000002</v>
      </c>
      <c r="CZ28">
        <f t="shared" ref="CZ28:CZ59" si="51">(((S28+R28)*AU28)/100)</f>
        <v>140.136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26</v>
      </c>
      <c r="DW28" t="s">
        <v>26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140625211</v>
      </c>
      <c r="EF28">
        <v>6</v>
      </c>
      <c r="EG28" t="s">
        <v>28</v>
      </c>
      <c r="EH28">
        <v>101</v>
      </c>
      <c r="EI28" t="s">
        <v>29</v>
      </c>
      <c r="EJ28">
        <v>1</v>
      </c>
      <c r="EK28">
        <v>67001</v>
      </c>
      <c r="EL28" t="s">
        <v>29</v>
      </c>
      <c r="EM28" t="s">
        <v>30</v>
      </c>
      <c r="EO28" t="s">
        <v>3</v>
      </c>
      <c r="EQ28">
        <v>0</v>
      </c>
      <c r="ER28">
        <v>145.97999999999999</v>
      </c>
      <c r="ES28">
        <v>0</v>
      </c>
      <c r="ET28">
        <v>2.5</v>
      </c>
      <c r="EU28">
        <v>1.08</v>
      </c>
      <c r="EV28">
        <v>143.47999999999999</v>
      </c>
      <c r="EW28">
        <v>17.89</v>
      </c>
      <c r="EX28">
        <v>0.08</v>
      </c>
      <c r="EY28">
        <v>0</v>
      </c>
      <c r="FQ28">
        <v>0</v>
      </c>
      <c r="FR28">
        <f t="shared" ref="FR28:FR59" si="52">ROUND(IF(BI28=3,GM28,0),2)</f>
        <v>0</v>
      </c>
      <c r="FS28">
        <v>0</v>
      </c>
      <c r="FX28">
        <v>91</v>
      </c>
      <c r="FY28">
        <v>48</v>
      </c>
      <c r="GA28" t="s">
        <v>3</v>
      </c>
      <c r="GD28">
        <v>1</v>
      </c>
      <c r="GF28">
        <v>1970242966</v>
      </c>
      <c r="GG28">
        <v>2</v>
      </c>
      <c r="GH28">
        <v>1</v>
      </c>
      <c r="GI28">
        <v>4</v>
      </c>
      <c r="GJ28">
        <v>0</v>
      </c>
      <c r="GK28">
        <v>0</v>
      </c>
      <c r="GL28">
        <f t="shared" ref="GL28:GL59" si="53">ROUND(IF(AND(BH28=3,BI28=3,FS28&lt;&gt;0),P28,0),2)</f>
        <v>0</v>
      </c>
      <c r="GM28">
        <f t="shared" ref="GM28:GM59" si="54">ROUND(O28+X28+Y28,2)+GX28</f>
        <v>697.46</v>
      </c>
      <c r="GN28">
        <f t="shared" ref="GN28:GN59" si="55">IF(OR(BI28=0,BI28=1),ROUND(O28+X28+Y28,2),0)</f>
        <v>697.46</v>
      </c>
      <c r="GO28">
        <f t="shared" ref="GO28:GO59" si="56">IF(BI28=2,ROUND(O28+X28+Y28,2),0)</f>
        <v>0</v>
      </c>
      <c r="GP28">
        <f t="shared" ref="GP28:GP59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59" si="58">ROUND((GT28),2)</f>
        <v>0</v>
      </c>
      <c r="GW28">
        <v>1</v>
      </c>
      <c r="GX28">
        <f t="shared" ref="GX28:GX59" si="59">ROUND(HC28*I28,2)</f>
        <v>0</v>
      </c>
      <c r="HA28">
        <v>0</v>
      </c>
      <c r="HB28">
        <v>0</v>
      </c>
      <c r="HC28">
        <f t="shared" ref="HC28:HC59" si="60">GV28*GW28</f>
        <v>0</v>
      </c>
      <c r="HE28" t="s">
        <v>3</v>
      </c>
      <c r="HF28" t="s">
        <v>3</v>
      </c>
      <c r="HM28" t="s">
        <v>3</v>
      </c>
      <c r="HN28" t="s">
        <v>31</v>
      </c>
      <c r="HO28" t="s">
        <v>32</v>
      </c>
      <c r="HP28" t="s">
        <v>29</v>
      </c>
      <c r="HQ28" t="s">
        <v>29</v>
      </c>
      <c r="IK28">
        <v>0</v>
      </c>
    </row>
    <row r="29" spans="1:245" x14ac:dyDescent="0.2">
      <c r="A29">
        <v>17</v>
      </c>
      <c r="B29">
        <v>1</v>
      </c>
      <c r="C29">
        <f>ROW(SmtRes!A6)</f>
        <v>6</v>
      </c>
      <c r="D29">
        <f>ROW(EtalonRes!A6)</f>
        <v>6</v>
      </c>
      <c r="E29" t="s">
        <v>33</v>
      </c>
      <c r="F29" t="s">
        <v>34</v>
      </c>
      <c r="G29" t="s">
        <v>35</v>
      </c>
      <c r="H29" t="s">
        <v>36</v>
      </c>
      <c r="I29">
        <f>ROUND((0.8*2.1)/100,9)</f>
        <v>1.6799999999999999E-2</v>
      </c>
      <c r="J29">
        <v>0</v>
      </c>
      <c r="K29">
        <f>ROUND((0.8*2.1)/100,9)</f>
        <v>1.6799999999999999E-2</v>
      </c>
      <c r="O29">
        <f t="shared" si="21"/>
        <v>468</v>
      </c>
      <c r="P29">
        <f t="shared" si="22"/>
        <v>0</v>
      </c>
      <c r="Q29">
        <f t="shared" si="23"/>
        <v>51.01</v>
      </c>
      <c r="R29">
        <f t="shared" si="24"/>
        <v>59.09</v>
      </c>
      <c r="S29">
        <f t="shared" si="25"/>
        <v>416.99</v>
      </c>
      <c r="T29">
        <f t="shared" si="26"/>
        <v>0</v>
      </c>
      <c r="U29">
        <f t="shared" si="27"/>
        <v>1.53132</v>
      </c>
      <c r="V29">
        <f t="shared" si="28"/>
        <v>0.13003200000000001</v>
      </c>
      <c r="W29">
        <f t="shared" si="29"/>
        <v>0</v>
      </c>
      <c r="X29">
        <f t="shared" si="30"/>
        <v>433.23</v>
      </c>
      <c r="Y29">
        <f t="shared" si="31"/>
        <v>247.56</v>
      </c>
      <c r="AA29">
        <v>145833872</v>
      </c>
      <c r="AB29">
        <f t="shared" si="32"/>
        <v>979.35</v>
      </c>
      <c r="AC29">
        <f t="shared" si="33"/>
        <v>0</v>
      </c>
      <c r="AD29">
        <f t="shared" si="34"/>
        <v>241.95</v>
      </c>
      <c r="AE29">
        <f t="shared" si="35"/>
        <v>104.49</v>
      </c>
      <c r="AF29">
        <f t="shared" si="36"/>
        <v>737.4</v>
      </c>
      <c r="AG29">
        <f t="shared" si="37"/>
        <v>0</v>
      </c>
      <c r="AH29">
        <f t="shared" si="38"/>
        <v>91.15</v>
      </c>
      <c r="AI29">
        <f t="shared" si="39"/>
        <v>7.74</v>
      </c>
      <c r="AJ29">
        <f t="shared" si="40"/>
        <v>0</v>
      </c>
      <c r="AK29">
        <v>979.35</v>
      </c>
      <c r="AL29">
        <v>0</v>
      </c>
      <c r="AM29">
        <v>241.95</v>
      </c>
      <c r="AN29">
        <v>104.49</v>
      </c>
      <c r="AO29">
        <v>737.4</v>
      </c>
      <c r="AP29">
        <v>0</v>
      </c>
      <c r="AQ29">
        <v>91.15</v>
      </c>
      <c r="AR29">
        <v>7.74</v>
      </c>
      <c r="AS29">
        <v>0</v>
      </c>
      <c r="AT29">
        <v>91</v>
      </c>
      <c r="AU29">
        <v>52</v>
      </c>
      <c r="AV29">
        <v>1</v>
      </c>
      <c r="AW29">
        <v>1</v>
      </c>
      <c r="AZ29">
        <v>1</v>
      </c>
      <c r="BA29">
        <v>33.659999999999997</v>
      </c>
      <c r="BB29">
        <v>12.55</v>
      </c>
      <c r="BC29">
        <v>8.98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37</v>
      </c>
      <c r="BM29">
        <v>46003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33.659999999999997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91</v>
      </c>
      <c r="CA29">
        <v>52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468</v>
      </c>
      <c r="CQ29">
        <f t="shared" si="42"/>
        <v>0</v>
      </c>
      <c r="CR29">
        <f t="shared" si="43"/>
        <v>3036.4724999999999</v>
      </c>
      <c r="CS29">
        <f t="shared" si="44"/>
        <v>3517.1333999999993</v>
      </c>
      <c r="CT29">
        <f t="shared" si="45"/>
        <v>24820.883999999998</v>
      </c>
      <c r="CU29">
        <f t="shared" si="46"/>
        <v>0</v>
      </c>
      <c r="CV29">
        <f t="shared" si="47"/>
        <v>91.15</v>
      </c>
      <c r="CW29">
        <f t="shared" si="48"/>
        <v>7.74</v>
      </c>
      <c r="CX29">
        <f t="shared" si="49"/>
        <v>0</v>
      </c>
      <c r="CY29">
        <f t="shared" si="50"/>
        <v>433.23280000000005</v>
      </c>
      <c r="CZ29">
        <f t="shared" si="51"/>
        <v>247.56160000000003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1005</v>
      </c>
      <c r="DV29" t="s">
        <v>36</v>
      </c>
      <c r="DW29" t="s">
        <v>36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140625347</v>
      </c>
      <c r="EF29">
        <v>2</v>
      </c>
      <c r="EG29" t="s">
        <v>38</v>
      </c>
      <c r="EH29">
        <v>40</v>
      </c>
      <c r="EI29" t="s">
        <v>39</v>
      </c>
      <c r="EJ29">
        <v>1</v>
      </c>
      <c r="EK29">
        <v>46003</v>
      </c>
      <c r="EL29" t="s">
        <v>40</v>
      </c>
      <c r="EM29" t="s">
        <v>41</v>
      </c>
      <c r="EO29" t="s">
        <v>3</v>
      </c>
      <c r="EQ29">
        <v>0</v>
      </c>
      <c r="ER29">
        <v>979.35</v>
      </c>
      <c r="ES29">
        <v>0</v>
      </c>
      <c r="ET29">
        <v>241.95</v>
      </c>
      <c r="EU29">
        <v>104.49</v>
      </c>
      <c r="EV29">
        <v>737.4</v>
      </c>
      <c r="EW29">
        <v>91.15</v>
      </c>
      <c r="EX29">
        <v>7.74</v>
      </c>
      <c r="EY29">
        <v>0</v>
      </c>
      <c r="FQ29">
        <v>0</v>
      </c>
      <c r="FR29">
        <f t="shared" si="52"/>
        <v>0</v>
      </c>
      <c r="FS29">
        <v>0</v>
      </c>
      <c r="FX29">
        <v>91</v>
      </c>
      <c r="FY29">
        <v>52</v>
      </c>
      <c r="GA29" t="s">
        <v>3</v>
      </c>
      <c r="GD29">
        <v>1</v>
      </c>
      <c r="GF29">
        <v>-778583620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 t="shared" si="53"/>
        <v>0</v>
      </c>
      <c r="GM29">
        <f t="shared" si="54"/>
        <v>1148.79</v>
      </c>
      <c r="GN29">
        <f t="shared" si="55"/>
        <v>1148.79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HM29" t="s">
        <v>3</v>
      </c>
      <c r="HN29" t="s">
        <v>42</v>
      </c>
      <c r="HO29" t="s">
        <v>43</v>
      </c>
      <c r="HP29" t="s">
        <v>40</v>
      </c>
      <c r="HQ29" t="s">
        <v>40</v>
      </c>
      <c r="IK29">
        <v>0</v>
      </c>
    </row>
    <row r="30" spans="1:245" x14ac:dyDescent="0.2">
      <c r="A30">
        <v>17</v>
      </c>
      <c r="B30">
        <v>1</v>
      </c>
      <c r="C30">
        <f>ROW(SmtRes!A11)</f>
        <v>11</v>
      </c>
      <c r="D30">
        <f>ROW(EtalonRes!A11)</f>
        <v>11</v>
      </c>
      <c r="E30" t="s">
        <v>44</v>
      </c>
      <c r="F30" t="s">
        <v>45</v>
      </c>
      <c r="G30" t="s">
        <v>46</v>
      </c>
      <c r="H30" t="s">
        <v>36</v>
      </c>
      <c r="I30">
        <f>ROUND(3.5/100,9)</f>
        <v>3.5000000000000003E-2</v>
      </c>
      <c r="J30">
        <v>0</v>
      </c>
      <c r="K30">
        <f>ROUND(3.5/100,9)</f>
        <v>3.5000000000000003E-2</v>
      </c>
      <c r="O30">
        <f t="shared" si="21"/>
        <v>506.93</v>
      </c>
      <c r="P30">
        <f t="shared" si="22"/>
        <v>0</v>
      </c>
      <c r="Q30">
        <f t="shared" si="23"/>
        <v>20.170000000000002</v>
      </c>
      <c r="R30">
        <f t="shared" si="24"/>
        <v>10.72</v>
      </c>
      <c r="S30">
        <f t="shared" si="25"/>
        <v>486.76</v>
      </c>
      <c r="T30">
        <f t="shared" si="26"/>
        <v>0</v>
      </c>
      <c r="U30">
        <f t="shared" si="27"/>
        <v>1.8539500000000002</v>
      </c>
      <c r="V30">
        <f t="shared" si="28"/>
        <v>2.9400000000000003E-2</v>
      </c>
      <c r="W30">
        <f t="shared" si="29"/>
        <v>0</v>
      </c>
      <c r="X30">
        <f t="shared" si="30"/>
        <v>457.68</v>
      </c>
      <c r="Y30">
        <f t="shared" si="31"/>
        <v>243.77</v>
      </c>
      <c r="AA30">
        <v>145833872</v>
      </c>
      <c r="AB30">
        <f t="shared" si="32"/>
        <v>459.09</v>
      </c>
      <c r="AC30">
        <f t="shared" si="33"/>
        <v>0</v>
      </c>
      <c r="AD30">
        <f t="shared" si="34"/>
        <v>45.92</v>
      </c>
      <c r="AE30">
        <f t="shared" si="35"/>
        <v>9.1</v>
      </c>
      <c r="AF30">
        <f t="shared" si="36"/>
        <v>413.17</v>
      </c>
      <c r="AG30">
        <f t="shared" si="37"/>
        <v>0</v>
      </c>
      <c r="AH30">
        <f t="shared" si="38"/>
        <v>52.97</v>
      </c>
      <c r="AI30">
        <f t="shared" si="39"/>
        <v>0.84</v>
      </c>
      <c r="AJ30">
        <f t="shared" si="40"/>
        <v>0</v>
      </c>
      <c r="AK30">
        <v>459.09</v>
      </c>
      <c r="AL30">
        <v>0</v>
      </c>
      <c r="AM30">
        <v>45.92</v>
      </c>
      <c r="AN30">
        <v>9.1</v>
      </c>
      <c r="AO30">
        <v>413.17</v>
      </c>
      <c r="AP30">
        <v>0</v>
      </c>
      <c r="AQ30">
        <v>52.97</v>
      </c>
      <c r="AR30">
        <v>0.84</v>
      </c>
      <c r="AS30">
        <v>0</v>
      </c>
      <c r="AT30">
        <v>92</v>
      </c>
      <c r="AU30">
        <v>49</v>
      </c>
      <c r="AV30">
        <v>1</v>
      </c>
      <c r="AW30">
        <v>1</v>
      </c>
      <c r="AZ30">
        <v>1</v>
      </c>
      <c r="BA30">
        <v>33.659999999999997</v>
      </c>
      <c r="BB30">
        <v>12.55</v>
      </c>
      <c r="BC30">
        <v>8.98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47</v>
      </c>
      <c r="BM30">
        <v>55001</v>
      </c>
      <c r="BN30">
        <v>0</v>
      </c>
      <c r="BO30" t="s">
        <v>3</v>
      </c>
      <c r="BP30">
        <v>0</v>
      </c>
      <c r="BQ30">
        <v>6</v>
      </c>
      <c r="BR30">
        <v>0</v>
      </c>
      <c r="BS30">
        <v>33.659999999999997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92</v>
      </c>
      <c r="CA30">
        <v>49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506.93</v>
      </c>
      <c r="CQ30">
        <f t="shared" si="42"/>
        <v>0</v>
      </c>
      <c r="CR30">
        <f t="shared" si="43"/>
        <v>576.29600000000005</v>
      </c>
      <c r="CS30">
        <f t="shared" si="44"/>
        <v>306.30599999999998</v>
      </c>
      <c r="CT30">
        <f t="shared" si="45"/>
        <v>13907.302199999998</v>
      </c>
      <c r="CU30">
        <f t="shared" si="46"/>
        <v>0</v>
      </c>
      <c r="CV30">
        <f t="shared" si="47"/>
        <v>52.97</v>
      </c>
      <c r="CW30">
        <f t="shared" si="48"/>
        <v>0.84</v>
      </c>
      <c r="CX30">
        <f t="shared" si="49"/>
        <v>0</v>
      </c>
      <c r="CY30">
        <f t="shared" si="50"/>
        <v>457.68160000000006</v>
      </c>
      <c r="CZ30">
        <f t="shared" si="51"/>
        <v>243.76519999999999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36</v>
      </c>
      <c r="DW30" t="s">
        <v>36</v>
      </c>
      <c r="DX30">
        <v>100</v>
      </c>
      <c r="DZ30" t="s">
        <v>3</v>
      </c>
      <c r="EA30" t="s">
        <v>3</v>
      </c>
      <c r="EB30" t="s">
        <v>3</v>
      </c>
      <c r="EC30" t="s">
        <v>3</v>
      </c>
      <c r="EE30">
        <v>140625148</v>
      </c>
      <c r="EF30">
        <v>6</v>
      </c>
      <c r="EG30" t="s">
        <v>28</v>
      </c>
      <c r="EH30">
        <v>89</v>
      </c>
      <c r="EI30" t="s">
        <v>48</v>
      </c>
      <c r="EJ30">
        <v>1</v>
      </c>
      <c r="EK30">
        <v>55001</v>
      </c>
      <c r="EL30" t="s">
        <v>48</v>
      </c>
      <c r="EM30" t="s">
        <v>49</v>
      </c>
      <c r="EO30" t="s">
        <v>3</v>
      </c>
      <c r="EQ30">
        <v>0</v>
      </c>
      <c r="ER30">
        <v>459.09</v>
      </c>
      <c r="ES30">
        <v>0</v>
      </c>
      <c r="ET30">
        <v>45.92</v>
      </c>
      <c r="EU30">
        <v>9.1</v>
      </c>
      <c r="EV30">
        <v>413.17</v>
      </c>
      <c r="EW30">
        <v>52.97</v>
      </c>
      <c r="EX30">
        <v>0.84</v>
      </c>
      <c r="EY30">
        <v>0</v>
      </c>
      <c r="FQ30">
        <v>0</v>
      </c>
      <c r="FR30">
        <f t="shared" si="52"/>
        <v>0</v>
      </c>
      <c r="FS30">
        <v>0</v>
      </c>
      <c r="FX30">
        <v>92</v>
      </c>
      <c r="FY30">
        <v>49</v>
      </c>
      <c r="GA30" t="s">
        <v>3</v>
      </c>
      <c r="GD30">
        <v>1</v>
      </c>
      <c r="GF30">
        <v>778836866</v>
      </c>
      <c r="GG30">
        <v>2</v>
      </c>
      <c r="GH30">
        <v>1</v>
      </c>
      <c r="GI30">
        <v>4</v>
      </c>
      <c r="GJ30">
        <v>0</v>
      </c>
      <c r="GK30">
        <v>0</v>
      </c>
      <c r="GL30">
        <f t="shared" si="53"/>
        <v>0</v>
      </c>
      <c r="GM30">
        <f t="shared" si="54"/>
        <v>1208.3800000000001</v>
      </c>
      <c r="GN30">
        <f t="shared" si="55"/>
        <v>1208.3800000000001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HM30" t="s">
        <v>3</v>
      </c>
      <c r="HN30" t="s">
        <v>50</v>
      </c>
      <c r="HO30" t="s">
        <v>51</v>
      </c>
      <c r="HP30" t="s">
        <v>48</v>
      </c>
      <c r="HQ30" t="s">
        <v>48</v>
      </c>
      <c r="IK30">
        <v>0</v>
      </c>
    </row>
    <row r="31" spans="1:245" x14ac:dyDescent="0.2">
      <c r="A31">
        <v>17</v>
      </c>
      <c r="B31">
        <v>1</v>
      </c>
      <c r="C31">
        <f>ROW(SmtRes!A15)</f>
        <v>15</v>
      </c>
      <c r="D31">
        <f>ROW(EtalonRes!A15)</f>
        <v>15</v>
      </c>
      <c r="E31" t="s">
        <v>52</v>
      </c>
      <c r="F31" t="s">
        <v>53</v>
      </c>
      <c r="G31" t="s">
        <v>54</v>
      </c>
      <c r="H31" t="s">
        <v>36</v>
      </c>
      <c r="I31">
        <f>ROUND(46.1/100,9)</f>
        <v>0.46100000000000002</v>
      </c>
      <c r="J31">
        <v>0</v>
      </c>
      <c r="K31">
        <f>ROUND(46.1/100,9)</f>
        <v>0.46100000000000002</v>
      </c>
      <c r="O31">
        <f t="shared" si="21"/>
        <v>1402.04</v>
      </c>
      <c r="P31">
        <f t="shared" si="22"/>
        <v>0</v>
      </c>
      <c r="Q31">
        <f t="shared" si="23"/>
        <v>23.49</v>
      </c>
      <c r="R31">
        <f t="shared" si="24"/>
        <v>27.31</v>
      </c>
      <c r="S31">
        <f t="shared" si="25"/>
        <v>1378.55</v>
      </c>
      <c r="T31">
        <f t="shared" si="26"/>
        <v>0</v>
      </c>
      <c r="U31">
        <f t="shared" si="27"/>
        <v>5.2507900000000003</v>
      </c>
      <c r="V31">
        <f t="shared" si="28"/>
        <v>5.9930000000000004E-2</v>
      </c>
      <c r="W31">
        <f t="shared" si="29"/>
        <v>0</v>
      </c>
      <c r="X31">
        <f t="shared" si="30"/>
        <v>1251.22</v>
      </c>
      <c r="Y31">
        <f t="shared" si="31"/>
        <v>688.87</v>
      </c>
      <c r="AA31">
        <v>145833872</v>
      </c>
      <c r="AB31">
        <f t="shared" si="32"/>
        <v>92.9</v>
      </c>
      <c r="AC31">
        <f t="shared" si="33"/>
        <v>0</v>
      </c>
      <c r="AD31">
        <f t="shared" si="34"/>
        <v>4.0599999999999996</v>
      </c>
      <c r="AE31">
        <f t="shared" si="35"/>
        <v>1.76</v>
      </c>
      <c r="AF31">
        <f t="shared" si="36"/>
        <v>88.84</v>
      </c>
      <c r="AG31">
        <f t="shared" si="37"/>
        <v>0</v>
      </c>
      <c r="AH31">
        <f t="shared" si="38"/>
        <v>11.39</v>
      </c>
      <c r="AI31">
        <f t="shared" si="39"/>
        <v>0.13</v>
      </c>
      <c r="AJ31">
        <f t="shared" si="40"/>
        <v>0</v>
      </c>
      <c r="AK31">
        <v>92.9</v>
      </c>
      <c r="AL31">
        <v>0</v>
      </c>
      <c r="AM31">
        <v>4.0599999999999996</v>
      </c>
      <c r="AN31">
        <v>1.76</v>
      </c>
      <c r="AO31">
        <v>88.84</v>
      </c>
      <c r="AP31">
        <v>0</v>
      </c>
      <c r="AQ31">
        <v>11.39</v>
      </c>
      <c r="AR31">
        <v>0.13</v>
      </c>
      <c r="AS31">
        <v>0</v>
      </c>
      <c r="AT31">
        <v>89</v>
      </c>
      <c r="AU31">
        <v>49</v>
      </c>
      <c r="AV31">
        <v>1</v>
      </c>
      <c r="AW31">
        <v>1</v>
      </c>
      <c r="AZ31">
        <v>1</v>
      </c>
      <c r="BA31">
        <v>33.659999999999997</v>
      </c>
      <c r="BB31">
        <v>12.55</v>
      </c>
      <c r="BC31">
        <v>8.98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55</v>
      </c>
      <c r="BM31">
        <v>57001</v>
      </c>
      <c r="BN31">
        <v>0</v>
      </c>
      <c r="BO31" t="s">
        <v>3</v>
      </c>
      <c r="BP31">
        <v>0</v>
      </c>
      <c r="BQ31">
        <v>6</v>
      </c>
      <c r="BR31">
        <v>0</v>
      </c>
      <c r="BS31">
        <v>33.659999999999997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89</v>
      </c>
      <c r="CA31">
        <v>49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1402.04</v>
      </c>
      <c r="CQ31">
        <f t="shared" si="42"/>
        <v>0</v>
      </c>
      <c r="CR31">
        <f t="shared" si="43"/>
        <v>50.952999999999996</v>
      </c>
      <c r="CS31">
        <f t="shared" si="44"/>
        <v>59.241599999999991</v>
      </c>
      <c r="CT31">
        <f t="shared" si="45"/>
        <v>2990.3543999999997</v>
      </c>
      <c r="CU31">
        <f t="shared" si="46"/>
        <v>0</v>
      </c>
      <c r="CV31">
        <f t="shared" si="47"/>
        <v>11.39</v>
      </c>
      <c r="CW31">
        <f t="shared" si="48"/>
        <v>0.13</v>
      </c>
      <c r="CX31">
        <f t="shared" si="49"/>
        <v>0</v>
      </c>
      <c r="CY31">
        <f t="shared" si="50"/>
        <v>1251.2154</v>
      </c>
      <c r="CZ31">
        <f t="shared" si="51"/>
        <v>688.87139999999999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1005</v>
      </c>
      <c r="DV31" t="s">
        <v>36</v>
      </c>
      <c r="DW31" t="s">
        <v>36</v>
      </c>
      <c r="DX31">
        <v>100</v>
      </c>
      <c r="DZ31" t="s">
        <v>3</v>
      </c>
      <c r="EA31" t="s">
        <v>3</v>
      </c>
      <c r="EB31" t="s">
        <v>3</v>
      </c>
      <c r="EC31" t="s">
        <v>3</v>
      </c>
      <c r="EE31">
        <v>140625152</v>
      </c>
      <c r="EF31">
        <v>6</v>
      </c>
      <c r="EG31" t="s">
        <v>28</v>
      </c>
      <c r="EH31">
        <v>11</v>
      </c>
      <c r="EI31" t="s">
        <v>56</v>
      </c>
      <c r="EJ31">
        <v>1</v>
      </c>
      <c r="EK31">
        <v>57001</v>
      </c>
      <c r="EL31" t="s">
        <v>56</v>
      </c>
      <c r="EM31" t="s">
        <v>57</v>
      </c>
      <c r="EO31" t="s">
        <v>3</v>
      </c>
      <c r="EQ31">
        <v>0</v>
      </c>
      <c r="ER31">
        <v>92.9</v>
      </c>
      <c r="ES31">
        <v>0</v>
      </c>
      <c r="ET31">
        <v>4.0599999999999996</v>
      </c>
      <c r="EU31">
        <v>1.76</v>
      </c>
      <c r="EV31">
        <v>88.84</v>
      </c>
      <c r="EW31">
        <v>11.39</v>
      </c>
      <c r="EX31">
        <v>0.13</v>
      </c>
      <c r="EY31">
        <v>0</v>
      </c>
      <c r="FQ31">
        <v>0</v>
      </c>
      <c r="FR31">
        <f t="shared" si="52"/>
        <v>0</v>
      </c>
      <c r="FS31">
        <v>0</v>
      </c>
      <c r="FX31">
        <v>89</v>
      </c>
      <c r="FY31">
        <v>49</v>
      </c>
      <c r="GA31" t="s">
        <v>3</v>
      </c>
      <c r="GD31">
        <v>1</v>
      </c>
      <c r="GF31">
        <v>1082295582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 t="shared" si="53"/>
        <v>0</v>
      </c>
      <c r="GM31">
        <f t="shared" si="54"/>
        <v>3342.13</v>
      </c>
      <c r="GN31">
        <f t="shared" si="55"/>
        <v>3342.13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HM31" t="s">
        <v>3</v>
      </c>
      <c r="HN31" t="s">
        <v>58</v>
      </c>
      <c r="HO31" t="s">
        <v>59</v>
      </c>
      <c r="HP31" t="s">
        <v>56</v>
      </c>
      <c r="HQ31" t="s">
        <v>56</v>
      </c>
      <c r="IK31">
        <v>0</v>
      </c>
    </row>
    <row r="32" spans="1:245" x14ac:dyDescent="0.2">
      <c r="A32">
        <v>17</v>
      </c>
      <c r="B32">
        <v>1</v>
      </c>
      <c r="C32">
        <f>ROW(SmtRes!A19)</f>
        <v>19</v>
      </c>
      <c r="D32">
        <f>ROW(EtalonRes!A19)</f>
        <v>19</v>
      </c>
      <c r="E32" t="s">
        <v>60</v>
      </c>
      <c r="F32" t="s">
        <v>61</v>
      </c>
      <c r="G32" t="s">
        <v>62</v>
      </c>
      <c r="H32" t="s">
        <v>36</v>
      </c>
      <c r="I32">
        <f>ROUND(46.1/100,9)</f>
        <v>0.46100000000000002</v>
      </c>
      <c r="J32">
        <v>0</v>
      </c>
      <c r="K32">
        <f>ROUND(46.1/100,9)</f>
        <v>0.46100000000000002</v>
      </c>
      <c r="O32">
        <f t="shared" si="21"/>
        <v>4355.26</v>
      </c>
      <c r="P32">
        <f t="shared" si="22"/>
        <v>0</v>
      </c>
      <c r="Q32">
        <f t="shared" si="23"/>
        <v>660.13</v>
      </c>
      <c r="R32">
        <f t="shared" si="24"/>
        <v>764.69</v>
      </c>
      <c r="S32">
        <f t="shared" si="25"/>
        <v>3695.13</v>
      </c>
      <c r="T32">
        <f t="shared" si="26"/>
        <v>0</v>
      </c>
      <c r="U32">
        <f t="shared" si="27"/>
        <v>14.074330000000002</v>
      </c>
      <c r="V32">
        <f t="shared" si="28"/>
        <v>1.68265</v>
      </c>
      <c r="W32">
        <f t="shared" si="29"/>
        <v>0</v>
      </c>
      <c r="X32">
        <f t="shared" si="30"/>
        <v>4058.44</v>
      </c>
      <c r="Y32">
        <f t="shared" si="31"/>
        <v>2319.11</v>
      </c>
      <c r="AA32">
        <v>145833872</v>
      </c>
      <c r="AB32">
        <f t="shared" si="32"/>
        <v>352.23</v>
      </c>
      <c r="AC32">
        <f t="shared" si="33"/>
        <v>0</v>
      </c>
      <c r="AD32">
        <f t="shared" si="34"/>
        <v>114.1</v>
      </c>
      <c r="AE32">
        <f t="shared" si="35"/>
        <v>49.28</v>
      </c>
      <c r="AF32">
        <f t="shared" si="36"/>
        <v>238.13</v>
      </c>
      <c r="AG32">
        <f t="shared" si="37"/>
        <v>0</v>
      </c>
      <c r="AH32">
        <f t="shared" si="38"/>
        <v>30.53</v>
      </c>
      <c r="AI32">
        <f t="shared" si="39"/>
        <v>3.65</v>
      </c>
      <c r="AJ32">
        <f t="shared" si="40"/>
        <v>0</v>
      </c>
      <c r="AK32">
        <v>352.23</v>
      </c>
      <c r="AL32">
        <v>0</v>
      </c>
      <c r="AM32">
        <v>114.1</v>
      </c>
      <c r="AN32">
        <v>49.28</v>
      </c>
      <c r="AO32">
        <v>238.13</v>
      </c>
      <c r="AP32">
        <v>0</v>
      </c>
      <c r="AQ32">
        <v>30.53</v>
      </c>
      <c r="AR32">
        <v>3.65</v>
      </c>
      <c r="AS32">
        <v>0</v>
      </c>
      <c r="AT32">
        <v>91</v>
      </c>
      <c r="AU32">
        <v>52</v>
      </c>
      <c r="AV32">
        <v>1</v>
      </c>
      <c r="AW32">
        <v>1</v>
      </c>
      <c r="AZ32">
        <v>1</v>
      </c>
      <c r="BA32">
        <v>33.659999999999997</v>
      </c>
      <c r="BB32">
        <v>12.55</v>
      </c>
      <c r="BC32">
        <v>8.98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63</v>
      </c>
      <c r="BM32">
        <v>46003</v>
      </c>
      <c r="BN32">
        <v>0</v>
      </c>
      <c r="BO32" t="s">
        <v>3</v>
      </c>
      <c r="BP32">
        <v>0</v>
      </c>
      <c r="BQ32">
        <v>2</v>
      </c>
      <c r="BR32">
        <v>0</v>
      </c>
      <c r="BS32">
        <v>33.659999999999997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91</v>
      </c>
      <c r="CA32">
        <v>52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4355.26</v>
      </c>
      <c r="CQ32">
        <f t="shared" si="42"/>
        <v>0</v>
      </c>
      <c r="CR32">
        <f t="shared" si="43"/>
        <v>1431.9549999999999</v>
      </c>
      <c r="CS32">
        <f t="shared" si="44"/>
        <v>1658.7647999999999</v>
      </c>
      <c r="CT32">
        <f t="shared" si="45"/>
        <v>8015.4557999999988</v>
      </c>
      <c r="CU32">
        <f t="shared" si="46"/>
        <v>0</v>
      </c>
      <c r="CV32">
        <f t="shared" si="47"/>
        <v>30.53</v>
      </c>
      <c r="CW32">
        <f t="shared" si="48"/>
        <v>3.65</v>
      </c>
      <c r="CX32">
        <f t="shared" si="49"/>
        <v>0</v>
      </c>
      <c r="CY32">
        <f t="shared" si="50"/>
        <v>4058.4362000000001</v>
      </c>
      <c r="CZ32">
        <f t="shared" si="51"/>
        <v>2319.1063999999997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1005</v>
      </c>
      <c r="DV32" t="s">
        <v>36</v>
      </c>
      <c r="DW32" t="s">
        <v>36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140625347</v>
      </c>
      <c r="EF32">
        <v>2</v>
      </c>
      <c r="EG32" t="s">
        <v>38</v>
      </c>
      <c r="EH32">
        <v>40</v>
      </c>
      <c r="EI32" t="s">
        <v>39</v>
      </c>
      <c r="EJ32">
        <v>1</v>
      </c>
      <c r="EK32">
        <v>46003</v>
      </c>
      <c r="EL32" t="s">
        <v>40</v>
      </c>
      <c r="EM32" t="s">
        <v>41</v>
      </c>
      <c r="EO32" t="s">
        <v>3</v>
      </c>
      <c r="EQ32">
        <v>0</v>
      </c>
      <c r="ER32">
        <v>352.23</v>
      </c>
      <c r="ES32">
        <v>0</v>
      </c>
      <c r="ET32">
        <v>114.1</v>
      </c>
      <c r="EU32">
        <v>49.28</v>
      </c>
      <c r="EV32">
        <v>238.13</v>
      </c>
      <c r="EW32">
        <v>30.53</v>
      </c>
      <c r="EX32">
        <v>3.65</v>
      </c>
      <c r="EY32">
        <v>0</v>
      </c>
      <c r="FQ32">
        <v>0</v>
      </c>
      <c r="FR32">
        <f t="shared" si="52"/>
        <v>0</v>
      </c>
      <c r="FS32">
        <v>0</v>
      </c>
      <c r="FX32">
        <v>91</v>
      </c>
      <c r="FY32">
        <v>52</v>
      </c>
      <c r="GA32" t="s">
        <v>3</v>
      </c>
      <c r="GD32">
        <v>1</v>
      </c>
      <c r="GF32">
        <v>-249606806</v>
      </c>
      <c r="GG32">
        <v>2</v>
      </c>
      <c r="GH32">
        <v>1</v>
      </c>
      <c r="GI32">
        <v>4</v>
      </c>
      <c r="GJ32">
        <v>0</v>
      </c>
      <c r="GK32">
        <v>0</v>
      </c>
      <c r="GL32">
        <f t="shared" si="53"/>
        <v>0</v>
      </c>
      <c r="GM32">
        <f t="shared" si="54"/>
        <v>10732.81</v>
      </c>
      <c r="GN32">
        <f t="shared" si="55"/>
        <v>10732.81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HM32" t="s">
        <v>3</v>
      </c>
      <c r="HN32" t="s">
        <v>42</v>
      </c>
      <c r="HO32" t="s">
        <v>43</v>
      </c>
      <c r="HP32" t="s">
        <v>40</v>
      </c>
      <c r="HQ32" t="s">
        <v>40</v>
      </c>
      <c r="IK32">
        <v>0</v>
      </c>
    </row>
    <row r="33" spans="1:245" x14ac:dyDescent="0.2">
      <c r="A33">
        <v>17</v>
      </c>
      <c r="B33">
        <v>1</v>
      </c>
      <c r="C33">
        <f>ROW(SmtRes!A20)</f>
        <v>20</v>
      </c>
      <c r="D33">
        <f>ROW(EtalonRes!A20)</f>
        <v>20</v>
      </c>
      <c r="E33" t="s">
        <v>64</v>
      </c>
      <c r="F33" t="s">
        <v>65</v>
      </c>
      <c r="G33" t="s">
        <v>66</v>
      </c>
      <c r="H33" t="s">
        <v>26</v>
      </c>
      <c r="I33">
        <f>ROUND(2/100,9)</f>
        <v>0.02</v>
      </c>
      <c r="J33">
        <v>0</v>
      </c>
      <c r="K33">
        <f>ROUND(2/100,9)</f>
        <v>0.02</v>
      </c>
      <c r="O33">
        <f t="shared" si="21"/>
        <v>30.66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30.66</v>
      </c>
      <c r="T33">
        <f t="shared" si="26"/>
        <v>0</v>
      </c>
      <c r="U33">
        <f t="shared" si="27"/>
        <v>0.1168</v>
      </c>
      <c r="V33">
        <f t="shared" si="28"/>
        <v>0</v>
      </c>
      <c r="W33">
        <f t="shared" si="29"/>
        <v>0</v>
      </c>
      <c r="X33">
        <f t="shared" si="30"/>
        <v>27.9</v>
      </c>
      <c r="Y33">
        <f t="shared" si="31"/>
        <v>14.72</v>
      </c>
      <c r="AA33">
        <v>145833872</v>
      </c>
      <c r="AB33">
        <f t="shared" si="32"/>
        <v>45.55</v>
      </c>
      <c r="AC33">
        <f t="shared" si="33"/>
        <v>0</v>
      </c>
      <c r="AD33">
        <f t="shared" si="34"/>
        <v>0</v>
      </c>
      <c r="AE33">
        <f t="shared" si="35"/>
        <v>0</v>
      </c>
      <c r="AF33">
        <f t="shared" si="36"/>
        <v>45.55</v>
      </c>
      <c r="AG33">
        <f t="shared" si="37"/>
        <v>0</v>
      </c>
      <c r="AH33">
        <f t="shared" si="38"/>
        <v>5.84</v>
      </c>
      <c r="AI33">
        <f t="shared" si="39"/>
        <v>0</v>
      </c>
      <c r="AJ33">
        <f t="shared" si="40"/>
        <v>0</v>
      </c>
      <c r="AK33">
        <v>45.55</v>
      </c>
      <c r="AL33">
        <v>0</v>
      </c>
      <c r="AM33">
        <v>0</v>
      </c>
      <c r="AN33">
        <v>0</v>
      </c>
      <c r="AO33">
        <v>45.55</v>
      </c>
      <c r="AP33">
        <v>0</v>
      </c>
      <c r="AQ33">
        <v>5.84</v>
      </c>
      <c r="AR33">
        <v>0</v>
      </c>
      <c r="AS33">
        <v>0</v>
      </c>
      <c r="AT33">
        <v>91</v>
      </c>
      <c r="AU33">
        <v>48</v>
      </c>
      <c r="AV33">
        <v>1</v>
      </c>
      <c r="AW33">
        <v>1</v>
      </c>
      <c r="AZ33">
        <v>1</v>
      </c>
      <c r="BA33">
        <v>33.659999999999997</v>
      </c>
      <c r="BB33">
        <v>12.55</v>
      </c>
      <c r="BC33">
        <v>8.98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67</v>
      </c>
      <c r="BM33">
        <v>67001</v>
      </c>
      <c r="BN33">
        <v>0</v>
      </c>
      <c r="BO33" t="s">
        <v>3</v>
      </c>
      <c r="BP33">
        <v>0</v>
      </c>
      <c r="BQ33">
        <v>6</v>
      </c>
      <c r="BR33">
        <v>0</v>
      </c>
      <c r="BS33">
        <v>33.659999999999997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91</v>
      </c>
      <c r="CA33">
        <v>48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30.66</v>
      </c>
      <c r="CQ33">
        <f t="shared" si="42"/>
        <v>0</v>
      </c>
      <c r="CR33">
        <f t="shared" si="43"/>
        <v>0</v>
      </c>
      <c r="CS33">
        <f t="shared" si="44"/>
        <v>0</v>
      </c>
      <c r="CT33">
        <f t="shared" si="45"/>
        <v>1533.2129999999997</v>
      </c>
      <c r="CU33">
        <f t="shared" si="46"/>
        <v>0</v>
      </c>
      <c r="CV33">
        <f t="shared" si="47"/>
        <v>5.84</v>
      </c>
      <c r="CW33">
        <f t="shared" si="48"/>
        <v>0</v>
      </c>
      <c r="CX33">
        <f t="shared" si="49"/>
        <v>0</v>
      </c>
      <c r="CY33">
        <f t="shared" si="50"/>
        <v>27.900600000000001</v>
      </c>
      <c r="CZ33">
        <f t="shared" si="51"/>
        <v>14.716800000000001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26</v>
      </c>
      <c r="DW33" t="s">
        <v>26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140625211</v>
      </c>
      <c r="EF33">
        <v>6</v>
      </c>
      <c r="EG33" t="s">
        <v>28</v>
      </c>
      <c r="EH33">
        <v>101</v>
      </c>
      <c r="EI33" t="s">
        <v>29</v>
      </c>
      <c r="EJ33">
        <v>1</v>
      </c>
      <c r="EK33">
        <v>67001</v>
      </c>
      <c r="EL33" t="s">
        <v>29</v>
      </c>
      <c r="EM33" t="s">
        <v>30</v>
      </c>
      <c r="EO33" t="s">
        <v>3</v>
      </c>
      <c r="EQ33">
        <v>0</v>
      </c>
      <c r="ER33">
        <v>45.55</v>
      </c>
      <c r="ES33">
        <v>0</v>
      </c>
      <c r="ET33">
        <v>0</v>
      </c>
      <c r="EU33">
        <v>0</v>
      </c>
      <c r="EV33">
        <v>45.55</v>
      </c>
      <c r="EW33">
        <v>5.84</v>
      </c>
      <c r="EX33">
        <v>0</v>
      </c>
      <c r="EY33">
        <v>0</v>
      </c>
      <c r="FQ33">
        <v>0</v>
      </c>
      <c r="FR33">
        <f t="shared" si="52"/>
        <v>0</v>
      </c>
      <c r="FS33">
        <v>0</v>
      </c>
      <c r="FX33">
        <v>91</v>
      </c>
      <c r="FY33">
        <v>48</v>
      </c>
      <c r="GA33" t="s">
        <v>3</v>
      </c>
      <c r="GD33">
        <v>1</v>
      </c>
      <c r="GF33">
        <v>2114769118</v>
      </c>
      <c r="GG33">
        <v>2</v>
      </c>
      <c r="GH33">
        <v>1</v>
      </c>
      <c r="GI33">
        <v>4</v>
      </c>
      <c r="GJ33">
        <v>0</v>
      </c>
      <c r="GK33">
        <v>0</v>
      </c>
      <c r="GL33">
        <f t="shared" si="53"/>
        <v>0</v>
      </c>
      <c r="GM33">
        <f t="shared" si="54"/>
        <v>73.28</v>
      </c>
      <c r="GN33">
        <f t="shared" si="55"/>
        <v>73.28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HM33" t="s">
        <v>3</v>
      </c>
      <c r="HN33" t="s">
        <v>31</v>
      </c>
      <c r="HO33" t="s">
        <v>32</v>
      </c>
      <c r="HP33" t="s">
        <v>29</v>
      </c>
      <c r="HQ33" t="s">
        <v>29</v>
      </c>
      <c r="IK33">
        <v>0</v>
      </c>
    </row>
    <row r="34" spans="1:245" x14ac:dyDescent="0.2">
      <c r="A34">
        <v>17</v>
      </c>
      <c r="B34">
        <v>1</v>
      </c>
      <c r="C34">
        <f>ROW(SmtRes!A23)</f>
        <v>23</v>
      </c>
      <c r="D34">
        <f>ROW(EtalonRes!A23)</f>
        <v>23</v>
      </c>
      <c r="E34" t="s">
        <v>68</v>
      </c>
      <c r="F34" t="s">
        <v>69</v>
      </c>
      <c r="G34" t="s">
        <v>70</v>
      </c>
      <c r="H34" t="s">
        <v>71</v>
      </c>
      <c r="I34">
        <f>ROUND(60/100,9)</f>
        <v>0.6</v>
      </c>
      <c r="J34">
        <v>0</v>
      </c>
      <c r="K34">
        <f>ROUND(60/100,9)</f>
        <v>0.6</v>
      </c>
      <c r="O34">
        <f t="shared" si="21"/>
        <v>1520.87</v>
      </c>
      <c r="P34">
        <f t="shared" si="22"/>
        <v>0</v>
      </c>
      <c r="Q34">
        <f t="shared" si="23"/>
        <v>2.33</v>
      </c>
      <c r="R34">
        <f t="shared" si="24"/>
        <v>2.83</v>
      </c>
      <c r="S34">
        <f t="shared" si="25"/>
        <v>1518.54</v>
      </c>
      <c r="T34">
        <f t="shared" si="26"/>
        <v>0</v>
      </c>
      <c r="U34">
        <f t="shared" si="27"/>
        <v>5.7839999999999998</v>
      </c>
      <c r="V34">
        <f t="shared" si="28"/>
        <v>6.0000000000000001E-3</v>
      </c>
      <c r="W34">
        <f t="shared" si="29"/>
        <v>0</v>
      </c>
      <c r="X34">
        <f t="shared" si="30"/>
        <v>1384.45</v>
      </c>
      <c r="Y34">
        <f t="shared" si="31"/>
        <v>730.26</v>
      </c>
      <c r="AA34">
        <v>145833872</v>
      </c>
      <c r="AB34">
        <f t="shared" si="32"/>
        <v>75.5</v>
      </c>
      <c r="AC34">
        <f t="shared" si="33"/>
        <v>0</v>
      </c>
      <c r="AD34">
        <f t="shared" si="34"/>
        <v>0.31</v>
      </c>
      <c r="AE34">
        <f t="shared" si="35"/>
        <v>0.14000000000000001</v>
      </c>
      <c r="AF34">
        <f t="shared" si="36"/>
        <v>75.19</v>
      </c>
      <c r="AG34">
        <f t="shared" si="37"/>
        <v>0</v>
      </c>
      <c r="AH34">
        <f t="shared" si="38"/>
        <v>9.64</v>
      </c>
      <c r="AI34">
        <f t="shared" si="39"/>
        <v>0.01</v>
      </c>
      <c r="AJ34">
        <f t="shared" si="40"/>
        <v>0</v>
      </c>
      <c r="AK34">
        <v>75.5</v>
      </c>
      <c r="AL34">
        <v>0</v>
      </c>
      <c r="AM34">
        <v>0.31</v>
      </c>
      <c r="AN34">
        <v>0.14000000000000001</v>
      </c>
      <c r="AO34">
        <v>75.19</v>
      </c>
      <c r="AP34">
        <v>0</v>
      </c>
      <c r="AQ34">
        <v>9.64</v>
      </c>
      <c r="AR34">
        <v>0.01</v>
      </c>
      <c r="AS34">
        <v>0</v>
      </c>
      <c r="AT34">
        <v>91</v>
      </c>
      <c r="AU34">
        <v>48</v>
      </c>
      <c r="AV34">
        <v>1</v>
      </c>
      <c r="AW34">
        <v>1</v>
      </c>
      <c r="AZ34">
        <v>1</v>
      </c>
      <c r="BA34">
        <v>33.659999999999997</v>
      </c>
      <c r="BB34">
        <v>12.55</v>
      </c>
      <c r="BC34">
        <v>8.98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72</v>
      </c>
      <c r="BM34">
        <v>67001</v>
      </c>
      <c r="BN34">
        <v>0</v>
      </c>
      <c r="BO34" t="s">
        <v>3</v>
      </c>
      <c r="BP34">
        <v>0</v>
      </c>
      <c r="BQ34">
        <v>6</v>
      </c>
      <c r="BR34">
        <v>0</v>
      </c>
      <c r="BS34">
        <v>33.659999999999997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91</v>
      </c>
      <c r="CA34">
        <v>48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1520.87</v>
      </c>
      <c r="CQ34">
        <f t="shared" si="42"/>
        <v>0</v>
      </c>
      <c r="CR34">
        <f t="shared" si="43"/>
        <v>3.8905000000000003</v>
      </c>
      <c r="CS34">
        <f t="shared" si="44"/>
        <v>4.7123999999999997</v>
      </c>
      <c r="CT34">
        <f t="shared" si="45"/>
        <v>2530.8953999999999</v>
      </c>
      <c r="CU34">
        <f t="shared" si="46"/>
        <v>0</v>
      </c>
      <c r="CV34">
        <f t="shared" si="47"/>
        <v>9.64</v>
      </c>
      <c r="CW34">
        <f t="shared" si="48"/>
        <v>0.01</v>
      </c>
      <c r="CX34">
        <f t="shared" si="49"/>
        <v>0</v>
      </c>
      <c r="CY34">
        <f t="shared" si="50"/>
        <v>1384.4466999999997</v>
      </c>
      <c r="CZ34">
        <f t="shared" si="51"/>
        <v>730.25759999999991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71</v>
      </c>
      <c r="DW34" t="s">
        <v>71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140625211</v>
      </c>
      <c r="EF34">
        <v>6</v>
      </c>
      <c r="EG34" t="s">
        <v>28</v>
      </c>
      <c r="EH34">
        <v>101</v>
      </c>
      <c r="EI34" t="s">
        <v>29</v>
      </c>
      <c r="EJ34">
        <v>1</v>
      </c>
      <c r="EK34">
        <v>67001</v>
      </c>
      <c r="EL34" t="s">
        <v>29</v>
      </c>
      <c r="EM34" t="s">
        <v>30</v>
      </c>
      <c r="EO34" t="s">
        <v>3</v>
      </c>
      <c r="EQ34">
        <v>0</v>
      </c>
      <c r="ER34">
        <v>75.5</v>
      </c>
      <c r="ES34">
        <v>0</v>
      </c>
      <c r="ET34">
        <v>0.31</v>
      </c>
      <c r="EU34">
        <v>0.14000000000000001</v>
      </c>
      <c r="EV34">
        <v>75.19</v>
      </c>
      <c r="EW34">
        <v>9.64</v>
      </c>
      <c r="EX34">
        <v>0.01</v>
      </c>
      <c r="EY34">
        <v>0</v>
      </c>
      <c r="FQ34">
        <v>0</v>
      </c>
      <c r="FR34">
        <f t="shared" si="52"/>
        <v>0</v>
      </c>
      <c r="FS34">
        <v>0</v>
      </c>
      <c r="FX34">
        <v>91</v>
      </c>
      <c r="FY34">
        <v>48</v>
      </c>
      <c r="GA34" t="s">
        <v>3</v>
      </c>
      <c r="GD34">
        <v>1</v>
      </c>
      <c r="GF34">
        <v>1160247155</v>
      </c>
      <c r="GG34">
        <v>2</v>
      </c>
      <c r="GH34">
        <v>1</v>
      </c>
      <c r="GI34">
        <v>4</v>
      </c>
      <c r="GJ34">
        <v>0</v>
      </c>
      <c r="GK34">
        <v>0</v>
      </c>
      <c r="GL34">
        <f t="shared" si="53"/>
        <v>0</v>
      </c>
      <c r="GM34">
        <f t="shared" si="54"/>
        <v>3635.58</v>
      </c>
      <c r="GN34">
        <f t="shared" si="55"/>
        <v>3635.58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HM34" t="s">
        <v>3</v>
      </c>
      <c r="HN34" t="s">
        <v>31</v>
      </c>
      <c r="HO34" t="s">
        <v>32</v>
      </c>
      <c r="HP34" t="s">
        <v>29</v>
      </c>
      <c r="HQ34" t="s">
        <v>29</v>
      </c>
      <c r="IK34">
        <v>0</v>
      </c>
    </row>
    <row r="35" spans="1:245" x14ac:dyDescent="0.2">
      <c r="A35">
        <v>17</v>
      </c>
      <c r="B35">
        <v>1</v>
      </c>
      <c r="C35">
        <f>ROW(SmtRes!A24)</f>
        <v>24</v>
      </c>
      <c r="D35">
        <f>ROW(EtalonRes!A24)</f>
        <v>24</v>
      </c>
      <c r="E35" t="s">
        <v>73</v>
      </c>
      <c r="F35" t="s">
        <v>74</v>
      </c>
      <c r="G35" t="s">
        <v>75</v>
      </c>
      <c r="H35" t="s">
        <v>76</v>
      </c>
      <c r="I35">
        <v>72.5</v>
      </c>
      <c r="J35">
        <v>0</v>
      </c>
      <c r="K35">
        <v>72.5</v>
      </c>
      <c r="O35">
        <f t="shared" si="21"/>
        <v>10688.73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10688.73</v>
      </c>
      <c r="T35">
        <f t="shared" si="26"/>
        <v>0</v>
      </c>
      <c r="U35">
        <f t="shared" si="27"/>
        <v>42.05</v>
      </c>
      <c r="V35">
        <f t="shared" si="28"/>
        <v>0</v>
      </c>
      <c r="W35">
        <f t="shared" si="29"/>
        <v>0</v>
      </c>
      <c r="X35">
        <f t="shared" si="30"/>
        <v>9619.86</v>
      </c>
      <c r="Y35">
        <f t="shared" si="31"/>
        <v>4916.82</v>
      </c>
      <c r="AA35">
        <v>145833872</v>
      </c>
      <c r="AB35">
        <f t="shared" si="32"/>
        <v>4.38</v>
      </c>
      <c r="AC35">
        <f t="shared" si="33"/>
        <v>0</v>
      </c>
      <c r="AD35">
        <f t="shared" si="34"/>
        <v>0</v>
      </c>
      <c r="AE35">
        <f t="shared" si="35"/>
        <v>0</v>
      </c>
      <c r="AF35">
        <f t="shared" si="36"/>
        <v>4.38</v>
      </c>
      <c r="AG35">
        <f t="shared" si="37"/>
        <v>0</v>
      </c>
      <c r="AH35">
        <f t="shared" si="38"/>
        <v>0.57999999999999996</v>
      </c>
      <c r="AI35">
        <f t="shared" si="39"/>
        <v>0</v>
      </c>
      <c r="AJ35">
        <f t="shared" si="40"/>
        <v>0</v>
      </c>
      <c r="AK35">
        <v>4.38</v>
      </c>
      <c r="AL35">
        <v>0</v>
      </c>
      <c r="AM35">
        <v>0</v>
      </c>
      <c r="AN35">
        <v>0</v>
      </c>
      <c r="AO35">
        <v>4.38</v>
      </c>
      <c r="AP35">
        <v>0</v>
      </c>
      <c r="AQ35">
        <v>0.57999999999999996</v>
      </c>
      <c r="AR35">
        <v>0</v>
      </c>
      <c r="AS35">
        <v>0</v>
      </c>
      <c r="AT35">
        <v>90</v>
      </c>
      <c r="AU35">
        <v>46</v>
      </c>
      <c r="AV35">
        <v>1</v>
      </c>
      <c r="AW35">
        <v>1</v>
      </c>
      <c r="AZ35">
        <v>1</v>
      </c>
      <c r="BA35">
        <v>33.659999999999997</v>
      </c>
      <c r="BB35">
        <v>12.55</v>
      </c>
      <c r="BC35">
        <v>8.98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77</v>
      </c>
      <c r="BM35">
        <v>62001</v>
      </c>
      <c r="BN35">
        <v>0</v>
      </c>
      <c r="BO35" t="s">
        <v>3</v>
      </c>
      <c r="BP35">
        <v>0</v>
      </c>
      <c r="BQ35">
        <v>6</v>
      </c>
      <c r="BR35">
        <v>0</v>
      </c>
      <c r="BS35">
        <v>33.659999999999997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90</v>
      </c>
      <c r="CA35">
        <v>46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10688.73</v>
      </c>
      <c r="CQ35">
        <f t="shared" si="42"/>
        <v>0</v>
      </c>
      <c r="CR35">
        <f t="shared" si="43"/>
        <v>0</v>
      </c>
      <c r="CS35">
        <f t="shared" si="44"/>
        <v>0</v>
      </c>
      <c r="CT35">
        <f t="shared" si="45"/>
        <v>147.43079999999998</v>
      </c>
      <c r="CU35">
        <f t="shared" si="46"/>
        <v>0</v>
      </c>
      <c r="CV35">
        <f t="shared" si="47"/>
        <v>0.57999999999999996</v>
      </c>
      <c r="CW35">
        <f t="shared" si="48"/>
        <v>0</v>
      </c>
      <c r="CX35">
        <f t="shared" si="49"/>
        <v>0</v>
      </c>
      <c r="CY35">
        <f t="shared" si="50"/>
        <v>9619.857</v>
      </c>
      <c r="CZ35">
        <f t="shared" si="51"/>
        <v>4916.8157999999994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76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140625162</v>
      </c>
      <c r="EF35">
        <v>6</v>
      </c>
      <c r="EG35" t="s">
        <v>28</v>
      </c>
      <c r="EH35">
        <v>96</v>
      </c>
      <c r="EI35" t="s">
        <v>78</v>
      </c>
      <c r="EJ35">
        <v>1</v>
      </c>
      <c r="EK35">
        <v>62001</v>
      </c>
      <c r="EL35" t="s">
        <v>78</v>
      </c>
      <c r="EM35" t="s">
        <v>79</v>
      </c>
      <c r="EO35" t="s">
        <v>3</v>
      </c>
      <c r="EQ35">
        <v>0</v>
      </c>
      <c r="ER35">
        <v>4.38</v>
      </c>
      <c r="ES35">
        <v>0</v>
      </c>
      <c r="ET35">
        <v>0</v>
      </c>
      <c r="EU35">
        <v>0</v>
      </c>
      <c r="EV35">
        <v>4.38</v>
      </c>
      <c r="EW35">
        <v>0.57999999999999996</v>
      </c>
      <c r="EX35">
        <v>0</v>
      </c>
      <c r="EY35">
        <v>0</v>
      </c>
      <c r="FQ35">
        <v>0</v>
      </c>
      <c r="FR35">
        <f t="shared" si="52"/>
        <v>0</v>
      </c>
      <c r="FS35">
        <v>0</v>
      </c>
      <c r="FX35">
        <v>90</v>
      </c>
      <c r="FY35">
        <v>46</v>
      </c>
      <c r="GA35" t="s">
        <v>3</v>
      </c>
      <c r="GD35">
        <v>1</v>
      </c>
      <c r="GF35">
        <v>-1473482392</v>
      </c>
      <c r="GG35">
        <v>2</v>
      </c>
      <c r="GH35">
        <v>1</v>
      </c>
      <c r="GI35">
        <v>4</v>
      </c>
      <c r="GJ35">
        <v>0</v>
      </c>
      <c r="GK35">
        <v>0</v>
      </c>
      <c r="GL35">
        <f t="shared" si="53"/>
        <v>0</v>
      </c>
      <c r="GM35">
        <f t="shared" si="54"/>
        <v>25225.41</v>
      </c>
      <c r="GN35">
        <f t="shared" si="55"/>
        <v>25225.41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HM35" t="s">
        <v>3</v>
      </c>
      <c r="HN35" t="s">
        <v>80</v>
      </c>
      <c r="HO35" t="s">
        <v>81</v>
      </c>
      <c r="HP35" t="s">
        <v>78</v>
      </c>
      <c r="HQ35" t="s">
        <v>78</v>
      </c>
      <c r="IK35">
        <v>0</v>
      </c>
    </row>
    <row r="36" spans="1:245" x14ac:dyDescent="0.2">
      <c r="A36">
        <v>17</v>
      </c>
      <c r="B36">
        <v>1</v>
      </c>
      <c r="C36">
        <f>ROW(SmtRes!A25)</f>
        <v>25</v>
      </c>
      <c r="D36">
        <f>ROW(EtalonRes!A25)</f>
        <v>25</v>
      </c>
      <c r="E36" t="s">
        <v>82</v>
      </c>
      <c r="F36" t="s">
        <v>74</v>
      </c>
      <c r="G36" t="s">
        <v>83</v>
      </c>
      <c r="H36" t="s">
        <v>76</v>
      </c>
      <c r="I36">
        <v>46.1</v>
      </c>
      <c r="J36">
        <v>0</v>
      </c>
      <c r="K36">
        <v>46.1</v>
      </c>
      <c r="O36">
        <f t="shared" si="21"/>
        <v>6796.56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6796.56</v>
      </c>
      <c r="T36">
        <f t="shared" si="26"/>
        <v>0</v>
      </c>
      <c r="U36">
        <f t="shared" si="27"/>
        <v>26.738</v>
      </c>
      <c r="V36">
        <f t="shared" si="28"/>
        <v>0</v>
      </c>
      <c r="W36">
        <f t="shared" si="29"/>
        <v>0</v>
      </c>
      <c r="X36">
        <f t="shared" si="30"/>
        <v>6116.9</v>
      </c>
      <c r="Y36">
        <f t="shared" si="31"/>
        <v>3126.42</v>
      </c>
      <c r="AA36">
        <v>145833872</v>
      </c>
      <c r="AB36">
        <f t="shared" si="32"/>
        <v>4.38</v>
      </c>
      <c r="AC36">
        <f t="shared" si="33"/>
        <v>0</v>
      </c>
      <c r="AD36">
        <f t="shared" si="34"/>
        <v>0</v>
      </c>
      <c r="AE36">
        <f t="shared" si="35"/>
        <v>0</v>
      </c>
      <c r="AF36">
        <f t="shared" si="36"/>
        <v>4.38</v>
      </c>
      <c r="AG36">
        <f t="shared" si="37"/>
        <v>0</v>
      </c>
      <c r="AH36">
        <f t="shared" si="38"/>
        <v>0.57999999999999996</v>
      </c>
      <c r="AI36">
        <f t="shared" si="39"/>
        <v>0</v>
      </c>
      <c r="AJ36">
        <f t="shared" si="40"/>
        <v>0</v>
      </c>
      <c r="AK36">
        <v>4.38</v>
      </c>
      <c r="AL36">
        <v>0</v>
      </c>
      <c r="AM36">
        <v>0</v>
      </c>
      <c r="AN36">
        <v>0</v>
      </c>
      <c r="AO36">
        <v>4.38</v>
      </c>
      <c r="AP36">
        <v>0</v>
      </c>
      <c r="AQ36">
        <v>0.57999999999999996</v>
      </c>
      <c r="AR36">
        <v>0</v>
      </c>
      <c r="AS36">
        <v>0</v>
      </c>
      <c r="AT36">
        <v>90</v>
      </c>
      <c r="AU36">
        <v>46</v>
      </c>
      <c r="AV36">
        <v>1</v>
      </c>
      <c r="AW36">
        <v>1</v>
      </c>
      <c r="AZ36">
        <v>1</v>
      </c>
      <c r="BA36">
        <v>33.659999999999997</v>
      </c>
      <c r="BB36">
        <v>12.55</v>
      </c>
      <c r="BC36">
        <v>8.98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77</v>
      </c>
      <c r="BM36">
        <v>62001</v>
      </c>
      <c r="BN36">
        <v>0</v>
      </c>
      <c r="BO36" t="s">
        <v>3</v>
      </c>
      <c r="BP36">
        <v>0</v>
      </c>
      <c r="BQ36">
        <v>6</v>
      </c>
      <c r="BR36">
        <v>0</v>
      </c>
      <c r="BS36">
        <v>33.659999999999997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90</v>
      </c>
      <c r="CA36">
        <v>46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6796.56</v>
      </c>
      <c r="CQ36">
        <f t="shared" si="42"/>
        <v>0</v>
      </c>
      <c r="CR36">
        <f t="shared" si="43"/>
        <v>0</v>
      </c>
      <c r="CS36">
        <f t="shared" si="44"/>
        <v>0</v>
      </c>
      <c r="CT36">
        <f t="shared" si="45"/>
        <v>147.43079999999998</v>
      </c>
      <c r="CU36">
        <f t="shared" si="46"/>
        <v>0</v>
      </c>
      <c r="CV36">
        <f t="shared" si="47"/>
        <v>0.57999999999999996</v>
      </c>
      <c r="CW36">
        <f t="shared" si="48"/>
        <v>0</v>
      </c>
      <c r="CX36">
        <f t="shared" si="49"/>
        <v>0</v>
      </c>
      <c r="CY36">
        <f t="shared" si="50"/>
        <v>6116.9040000000005</v>
      </c>
      <c r="CZ36">
        <f t="shared" si="51"/>
        <v>3126.4176000000002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1005</v>
      </c>
      <c r="DV36" t="s">
        <v>76</v>
      </c>
      <c r="DW36" t="s">
        <v>76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140625162</v>
      </c>
      <c r="EF36">
        <v>6</v>
      </c>
      <c r="EG36" t="s">
        <v>28</v>
      </c>
      <c r="EH36">
        <v>96</v>
      </c>
      <c r="EI36" t="s">
        <v>78</v>
      </c>
      <c r="EJ36">
        <v>1</v>
      </c>
      <c r="EK36">
        <v>62001</v>
      </c>
      <c r="EL36" t="s">
        <v>78</v>
      </c>
      <c r="EM36" t="s">
        <v>79</v>
      </c>
      <c r="EO36" t="s">
        <v>3</v>
      </c>
      <c r="EQ36">
        <v>0</v>
      </c>
      <c r="ER36">
        <v>4.38</v>
      </c>
      <c r="ES36">
        <v>0</v>
      </c>
      <c r="ET36">
        <v>0</v>
      </c>
      <c r="EU36">
        <v>0</v>
      </c>
      <c r="EV36">
        <v>4.38</v>
      </c>
      <c r="EW36">
        <v>0.57999999999999996</v>
      </c>
      <c r="EX36">
        <v>0</v>
      </c>
      <c r="EY36">
        <v>0</v>
      </c>
      <c r="FQ36">
        <v>0</v>
      </c>
      <c r="FR36">
        <f t="shared" si="52"/>
        <v>0</v>
      </c>
      <c r="FS36">
        <v>0</v>
      </c>
      <c r="FX36">
        <v>90</v>
      </c>
      <c r="FY36">
        <v>46</v>
      </c>
      <c r="GA36" t="s">
        <v>3</v>
      </c>
      <c r="GD36">
        <v>1</v>
      </c>
      <c r="GF36">
        <v>1423166579</v>
      </c>
      <c r="GG36">
        <v>2</v>
      </c>
      <c r="GH36">
        <v>1</v>
      </c>
      <c r="GI36">
        <v>4</v>
      </c>
      <c r="GJ36">
        <v>0</v>
      </c>
      <c r="GK36">
        <v>0</v>
      </c>
      <c r="GL36">
        <f t="shared" si="53"/>
        <v>0</v>
      </c>
      <c r="GM36">
        <f t="shared" si="54"/>
        <v>16039.88</v>
      </c>
      <c r="GN36">
        <f t="shared" si="55"/>
        <v>16039.88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HM36" t="s">
        <v>3</v>
      </c>
      <c r="HN36" t="s">
        <v>80</v>
      </c>
      <c r="HO36" t="s">
        <v>81</v>
      </c>
      <c r="HP36" t="s">
        <v>78</v>
      </c>
      <c r="HQ36" t="s">
        <v>78</v>
      </c>
      <c r="IK36">
        <v>0</v>
      </c>
    </row>
    <row r="37" spans="1:245" x14ac:dyDescent="0.2">
      <c r="A37">
        <v>17</v>
      </c>
      <c r="B37">
        <v>1</v>
      </c>
      <c r="C37">
        <f>ROW(SmtRes!A30)</f>
        <v>30</v>
      </c>
      <c r="D37">
        <f>ROW(EtalonRes!A31)</f>
        <v>31</v>
      </c>
      <c r="E37" t="s">
        <v>84</v>
      </c>
      <c r="F37" t="s">
        <v>85</v>
      </c>
      <c r="G37" t="s">
        <v>86</v>
      </c>
      <c r="H37" t="s">
        <v>36</v>
      </c>
      <c r="I37">
        <f>ROUND(7.6/100,9)</f>
        <v>7.5999999999999998E-2</v>
      </c>
      <c r="J37">
        <v>0</v>
      </c>
      <c r="K37">
        <f>ROUND(7.6/100,9)</f>
        <v>7.5999999999999998E-2</v>
      </c>
      <c r="O37">
        <f t="shared" si="21"/>
        <v>1517.77</v>
      </c>
      <c r="P37">
        <f t="shared" si="22"/>
        <v>99.61</v>
      </c>
      <c r="Q37">
        <f t="shared" si="23"/>
        <v>0.63</v>
      </c>
      <c r="R37">
        <f t="shared" si="24"/>
        <v>0.31</v>
      </c>
      <c r="S37">
        <f t="shared" si="25"/>
        <v>1417.53</v>
      </c>
      <c r="T37">
        <f t="shared" si="26"/>
        <v>0</v>
      </c>
      <c r="U37">
        <f t="shared" si="27"/>
        <v>4.8183999999999996</v>
      </c>
      <c r="V37">
        <f t="shared" si="28"/>
        <v>7.6000000000000004E-4</v>
      </c>
      <c r="W37">
        <f t="shared" si="29"/>
        <v>0</v>
      </c>
      <c r="X37">
        <f t="shared" si="30"/>
        <v>1276.06</v>
      </c>
      <c r="Y37">
        <f t="shared" si="31"/>
        <v>652.21</v>
      </c>
      <c r="AA37">
        <v>145833872</v>
      </c>
      <c r="AB37">
        <f t="shared" si="32"/>
        <v>700.73</v>
      </c>
      <c r="AC37">
        <f t="shared" si="33"/>
        <v>145.94999999999999</v>
      </c>
      <c r="AD37">
        <f t="shared" si="34"/>
        <v>0.66</v>
      </c>
      <c r="AE37">
        <f t="shared" si="35"/>
        <v>0.12</v>
      </c>
      <c r="AF37">
        <f t="shared" si="36"/>
        <v>554.12</v>
      </c>
      <c r="AG37">
        <f t="shared" si="37"/>
        <v>0</v>
      </c>
      <c r="AH37">
        <f t="shared" si="38"/>
        <v>63.4</v>
      </c>
      <c r="AI37">
        <f t="shared" si="39"/>
        <v>0.01</v>
      </c>
      <c r="AJ37">
        <f t="shared" si="40"/>
        <v>0</v>
      </c>
      <c r="AK37">
        <v>700.73</v>
      </c>
      <c r="AL37">
        <v>145.94999999999999</v>
      </c>
      <c r="AM37">
        <v>0.66</v>
      </c>
      <c r="AN37">
        <v>0.12</v>
      </c>
      <c r="AO37">
        <v>554.12</v>
      </c>
      <c r="AP37">
        <v>0</v>
      </c>
      <c r="AQ37">
        <v>63.4</v>
      </c>
      <c r="AR37">
        <v>0.01</v>
      </c>
      <c r="AS37">
        <v>0</v>
      </c>
      <c r="AT37">
        <v>90</v>
      </c>
      <c r="AU37">
        <v>46</v>
      </c>
      <c r="AV37">
        <v>1</v>
      </c>
      <c r="AW37">
        <v>1</v>
      </c>
      <c r="AZ37">
        <v>1</v>
      </c>
      <c r="BA37">
        <v>33.659999999999997</v>
      </c>
      <c r="BB37">
        <v>12.55</v>
      </c>
      <c r="BC37">
        <v>8.98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87</v>
      </c>
      <c r="BM37">
        <v>62001</v>
      </c>
      <c r="BN37">
        <v>0</v>
      </c>
      <c r="BO37" t="s">
        <v>3</v>
      </c>
      <c r="BP37">
        <v>0</v>
      </c>
      <c r="BQ37">
        <v>6</v>
      </c>
      <c r="BR37">
        <v>0</v>
      </c>
      <c r="BS37">
        <v>33.659999999999997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90</v>
      </c>
      <c r="CA37">
        <v>46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1517.77</v>
      </c>
      <c r="CQ37">
        <f t="shared" si="42"/>
        <v>1310.6309999999999</v>
      </c>
      <c r="CR37">
        <f t="shared" si="43"/>
        <v>8.2830000000000013</v>
      </c>
      <c r="CS37">
        <f t="shared" si="44"/>
        <v>4.0391999999999992</v>
      </c>
      <c r="CT37">
        <f t="shared" si="45"/>
        <v>18651.679199999999</v>
      </c>
      <c r="CU37">
        <f t="shared" si="46"/>
        <v>0</v>
      </c>
      <c r="CV37">
        <f t="shared" si="47"/>
        <v>63.4</v>
      </c>
      <c r="CW37">
        <f t="shared" si="48"/>
        <v>0.01</v>
      </c>
      <c r="CX37">
        <f t="shared" si="49"/>
        <v>0</v>
      </c>
      <c r="CY37">
        <f t="shared" si="50"/>
        <v>1276.0559999999998</v>
      </c>
      <c r="CZ37">
        <f t="shared" si="51"/>
        <v>652.20640000000003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1005</v>
      </c>
      <c r="DV37" t="s">
        <v>36</v>
      </c>
      <c r="DW37" t="s">
        <v>36</v>
      </c>
      <c r="DX37">
        <v>100</v>
      </c>
      <c r="DZ37" t="s">
        <v>3</v>
      </c>
      <c r="EA37" t="s">
        <v>3</v>
      </c>
      <c r="EB37" t="s">
        <v>3</v>
      </c>
      <c r="EC37" t="s">
        <v>3</v>
      </c>
      <c r="EE37">
        <v>140625162</v>
      </c>
      <c r="EF37">
        <v>6</v>
      </c>
      <c r="EG37" t="s">
        <v>28</v>
      </c>
      <c r="EH37">
        <v>96</v>
      </c>
      <c r="EI37" t="s">
        <v>78</v>
      </c>
      <c r="EJ37">
        <v>1</v>
      </c>
      <c r="EK37">
        <v>62001</v>
      </c>
      <c r="EL37" t="s">
        <v>78</v>
      </c>
      <c r="EM37" t="s">
        <v>79</v>
      </c>
      <c r="EO37" t="s">
        <v>3</v>
      </c>
      <c r="EQ37">
        <v>0</v>
      </c>
      <c r="ER37">
        <v>700.73</v>
      </c>
      <c r="ES37">
        <v>145.94999999999999</v>
      </c>
      <c r="ET37">
        <v>0.66</v>
      </c>
      <c r="EU37">
        <v>0.12</v>
      </c>
      <c r="EV37">
        <v>554.12</v>
      </c>
      <c r="EW37">
        <v>63.4</v>
      </c>
      <c r="EX37">
        <v>0.01</v>
      </c>
      <c r="EY37">
        <v>0</v>
      </c>
      <c r="FQ37">
        <v>0</v>
      </c>
      <c r="FR37">
        <f t="shared" si="52"/>
        <v>0</v>
      </c>
      <c r="FS37">
        <v>0</v>
      </c>
      <c r="FX37">
        <v>90</v>
      </c>
      <c r="FY37">
        <v>46</v>
      </c>
      <c r="GA37" t="s">
        <v>3</v>
      </c>
      <c r="GD37">
        <v>1</v>
      </c>
      <c r="GF37">
        <v>1212062172</v>
      </c>
      <c r="GG37">
        <v>2</v>
      </c>
      <c r="GH37">
        <v>1</v>
      </c>
      <c r="GI37">
        <v>4</v>
      </c>
      <c r="GJ37">
        <v>0</v>
      </c>
      <c r="GK37">
        <v>0</v>
      </c>
      <c r="GL37">
        <f t="shared" si="53"/>
        <v>0</v>
      </c>
      <c r="GM37">
        <f t="shared" si="54"/>
        <v>3446.04</v>
      </c>
      <c r="GN37">
        <f t="shared" si="55"/>
        <v>3446.04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HM37" t="s">
        <v>3</v>
      </c>
      <c r="HN37" t="s">
        <v>80</v>
      </c>
      <c r="HO37" t="s">
        <v>81</v>
      </c>
      <c r="HP37" t="s">
        <v>78</v>
      </c>
      <c r="HQ37" t="s">
        <v>78</v>
      </c>
      <c r="IK37">
        <v>0</v>
      </c>
    </row>
    <row r="38" spans="1:245" x14ac:dyDescent="0.2">
      <c r="A38">
        <v>17</v>
      </c>
      <c r="B38">
        <v>1</v>
      </c>
      <c r="E38" t="s">
        <v>88</v>
      </c>
      <c r="F38" t="s">
        <v>89</v>
      </c>
      <c r="G38" t="s">
        <v>90</v>
      </c>
      <c r="H38" t="s">
        <v>91</v>
      </c>
      <c r="I38">
        <f>ROUND(0.3*I37*100,9)</f>
        <v>2.2799999999999998</v>
      </c>
      <c r="J38">
        <v>0</v>
      </c>
      <c r="K38">
        <f>ROUND(0.3*I37*100,9)</f>
        <v>2.2799999999999998</v>
      </c>
      <c r="O38">
        <f t="shared" si="21"/>
        <v>665.62</v>
      </c>
      <c r="P38">
        <f t="shared" si="22"/>
        <v>665.62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145833872</v>
      </c>
      <c r="AB38">
        <f t="shared" si="32"/>
        <v>32.51</v>
      </c>
      <c r="AC38">
        <f t="shared" si="33"/>
        <v>32.51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32.51</v>
      </c>
      <c r="AL38">
        <v>32.51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109</v>
      </c>
      <c r="AU38">
        <v>57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8.98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1</v>
      </c>
      <c r="BJ38" t="s">
        <v>3</v>
      </c>
      <c r="BM38">
        <v>12001</v>
      </c>
      <c r="BN38">
        <v>0</v>
      </c>
      <c r="BO38" t="s">
        <v>3</v>
      </c>
      <c r="BP38">
        <v>0</v>
      </c>
      <c r="BQ38">
        <v>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109</v>
      </c>
      <c r="CA38">
        <v>57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665.62</v>
      </c>
      <c r="CQ38">
        <f t="shared" si="42"/>
        <v>291.93979999999999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1009</v>
      </c>
      <c r="DV38" t="s">
        <v>91</v>
      </c>
      <c r="DW38" t="s">
        <v>91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140625032</v>
      </c>
      <c r="EF38">
        <v>2</v>
      </c>
      <c r="EG38" t="s">
        <v>38</v>
      </c>
      <c r="EH38">
        <v>12</v>
      </c>
      <c r="EI38" t="s">
        <v>92</v>
      </c>
      <c r="EJ38">
        <v>1</v>
      </c>
      <c r="EK38">
        <v>12001</v>
      </c>
      <c r="EL38" t="s">
        <v>92</v>
      </c>
      <c r="EM38" t="s">
        <v>93</v>
      </c>
      <c r="EO38" t="s">
        <v>3</v>
      </c>
      <c r="EQ38">
        <v>0</v>
      </c>
      <c r="ER38">
        <v>38.989999999999995</v>
      </c>
      <c r="ES38">
        <v>32.51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5</v>
      </c>
      <c r="FC38">
        <v>1</v>
      </c>
      <c r="FD38">
        <v>18</v>
      </c>
      <c r="FF38">
        <v>327</v>
      </c>
      <c r="FQ38">
        <v>0</v>
      </c>
      <c r="FR38">
        <f t="shared" si="52"/>
        <v>0</v>
      </c>
      <c r="FS38">
        <v>0</v>
      </c>
      <c r="FX38">
        <v>109</v>
      </c>
      <c r="FY38">
        <v>57</v>
      </c>
      <c r="GA38" t="s">
        <v>94</v>
      </c>
      <c r="GD38">
        <v>1</v>
      </c>
      <c r="GF38">
        <v>-1127905002</v>
      </c>
      <c r="GG38">
        <v>2</v>
      </c>
      <c r="GH38">
        <v>3</v>
      </c>
      <c r="GI38">
        <v>4</v>
      </c>
      <c r="GJ38">
        <v>0</v>
      </c>
      <c r="GK38">
        <v>0</v>
      </c>
      <c r="GL38">
        <f t="shared" si="53"/>
        <v>0</v>
      </c>
      <c r="GM38">
        <f t="shared" si="54"/>
        <v>665.62</v>
      </c>
      <c r="GN38">
        <f t="shared" si="55"/>
        <v>665.62</v>
      </c>
      <c r="GO38">
        <f t="shared" si="56"/>
        <v>0</v>
      </c>
      <c r="GP38">
        <f t="shared" si="57"/>
        <v>0</v>
      </c>
      <c r="GR38">
        <v>1</v>
      </c>
      <c r="GS38">
        <v>1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60</v>
      </c>
      <c r="HF38" t="s">
        <v>33</v>
      </c>
      <c r="HM38" t="s">
        <v>3</v>
      </c>
      <c r="HN38" t="s">
        <v>95</v>
      </c>
      <c r="HO38" t="s">
        <v>96</v>
      </c>
      <c r="HP38" t="s">
        <v>92</v>
      </c>
      <c r="HQ38" t="s">
        <v>92</v>
      </c>
      <c r="IK38">
        <v>0</v>
      </c>
    </row>
    <row r="39" spans="1:245" x14ac:dyDescent="0.2">
      <c r="A39">
        <v>17</v>
      </c>
      <c r="B39">
        <v>1</v>
      </c>
      <c r="C39">
        <f>ROW(SmtRes!A35)</f>
        <v>35</v>
      </c>
      <c r="D39">
        <f>ROW(EtalonRes!A37)</f>
        <v>37</v>
      </c>
      <c r="E39" t="s">
        <v>97</v>
      </c>
      <c r="F39" t="s">
        <v>98</v>
      </c>
      <c r="G39" t="s">
        <v>99</v>
      </c>
      <c r="H39" t="s">
        <v>36</v>
      </c>
      <c r="I39">
        <f>ROUND(25.4/100,9)</f>
        <v>0.254</v>
      </c>
      <c r="J39">
        <v>0</v>
      </c>
      <c r="K39">
        <f>ROUND(25.4/100,9)</f>
        <v>0.254</v>
      </c>
      <c r="O39">
        <f t="shared" si="21"/>
        <v>444.11</v>
      </c>
      <c r="P39">
        <f t="shared" si="22"/>
        <v>0.41</v>
      </c>
      <c r="Q39">
        <f t="shared" si="23"/>
        <v>3.91</v>
      </c>
      <c r="R39">
        <f t="shared" si="24"/>
        <v>2.82</v>
      </c>
      <c r="S39">
        <f t="shared" si="25"/>
        <v>439.79</v>
      </c>
      <c r="T39">
        <f t="shared" si="26"/>
        <v>0</v>
      </c>
      <c r="U39">
        <f t="shared" si="27"/>
        <v>1.3582650000000001</v>
      </c>
      <c r="V39">
        <f t="shared" si="28"/>
        <v>6.3500000000000006E-3</v>
      </c>
      <c r="W39">
        <f t="shared" si="29"/>
        <v>0</v>
      </c>
      <c r="X39">
        <f t="shared" si="30"/>
        <v>398.35</v>
      </c>
      <c r="Y39">
        <f t="shared" si="31"/>
        <v>184.35</v>
      </c>
      <c r="AA39">
        <v>145833872</v>
      </c>
      <c r="AB39">
        <f t="shared" si="32"/>
        <v>52.84</v>
      </c>
      <c r="AC39">
        <f t="shared" si="33"/>
        <v>0.18</v>
      </c>
      <c r="AD39">
        <f>ROUND(((((ET39*1.25))-((EU39*1.25)))+AE39),2)</f>
        <v>1.22</v>
      </c>
      <c r="AE39">
        <f>ROUND(((EU39*1.25)),2)</f>
        <v>0.33</v>
      </c>
      <c r="AF39">
        <f>ROUND(((EV39*1.15)),2)</f>
        <v>51.44</v>
      </c>
      <c r="AG39">
        <f t="shared" si="37"/>
        <v>0</v>
      </c>
      <c r="AH39">
        <f>((EW39*1.15))</f>
        <v>5.3475000000000001</v>
      </c>
      <c r="AI39">
        <f>((EX39*1.25))</f>
        <v>2.5000000000000001E-2</v>
      </c>
      <c r="AJ39">
        <f t="shared" si="40"/>
        <v>0</v>
      </c>
      <c r="AK39">
        <v>45.88</v>
      </c>
      <c r="AL39">
        <v>0.18</v>
      </c>
      <c r="AM39">
        <v>0.97</v>
      </c>
      <c r="AN39">
        <v>0.26</v>
      </c>
      <c r="AO39">
        <v>44.73</v>
      </c>
      <c r="AP39">
        <v>0</v>
      </c>
      <c r="AQ39">
        <v>4.6500000000000004</v>
      </c>
      <c r="AR39">
        <v>0.02</v>
      </c>
      <c r="AS39">
        <v>0</v>
      </c>
      <c r="AT39">
        <v>90</v>
      </c>
      <c r="AU39">
        <v>41.65</v>
      </c>
      <c r="AV39">
        <v>1</v>
      </c>
      <c r="AW39">
        <v>1</v>
      </c>
      <c r="AZ39">
        <v>1</v>
      </c>
      <c r="BA39">
        <v>33.659999999999997</v>
      </c>
      <c r="BB39">
        <v>12.55</v>
      </c>
      <c r="BC39">
        <v>8.98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100</v>
      </c>
      <c r="BM39">
        <v>15001</v>
      </c>
      <c r="BN39">
        <v>0</v>
      </c>
      <c r="BO39" t="s">
        <v>3</v>
      </c>
      <c r="BP39">
        <v>0</v>
      </c>
      <c r="BQ39">
        <v>2</v>
      </c>
      <c r="BR39">
        <v>0</v>
      </c>
      <c r="BS39">
        <v>33.659999999999997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100</v>
      </c>
      <c r="CA39">
        <v>49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922</v>
      </c>
      <c r="CO39">
        <v>0</v>
      </c>
      <c r="CP39">
        <f t="shared" si="41"/>
        <v>444.11</v>
      </c>
      <c r="CQ39">
        <f t="shared" si="42"/>
        <v>1.6164000000000001</v>
      </c>
      <c r="CR39">
        <f>((((ET39*1.25))*BB39-((EU39*1.25))*BS39)+AE39*BS39)</f>
        <v>15.385175</v>
      </c>
      <c r="CS39">
        <f t="shared" si="44"/>
        <v>11.107799999999999</v>
      </c>
      <c r="CT39">
        <f t="shared" si="45"/>
        <v>1731.4703999999997</v>
      </c>
      <c r="CU39">
        <f t="shared" si="46"/>
        <v>0</v>
      </c>
      <c r="CV39">
        <f t="shared" si="47"/>
        <v>5.3475000000000001</v>
      </c>
      <c r="CW39">
        <f t="shared" si="48"/>
        <v>2.5000000000000001E-2</v>
      </c>
      <c r="CX39">
        <f t="shared" si="49"/>
        <v>0</v>
      </c>
      <c r="CY39">
        <f t="shared" si="50"/>
        <v>398.34899999999999</v>
      </c>
      <c r="CZ39">
        <f t="shared" si="51"/>
        <v>184.34706500000001</v>
      </c>
      <c r="DC39" t="s">
        <v>3</v>
      </c>
      <c r="DD39" t="s">
        <v>3</v>
      </c>
      <c r="DE39" t="s">
        <v>17</v>
      </c>
      <c r="DF39" t="s">
        <v>17</v>
      </c>
      <c r="DG39" t="s">
        <v>18</v>
      </c>
      <c r="DH39" t="s">
        <v>3</v>
      </c>
      <c r="DI39" t="s">
        <v>18</v>
      </c>
      <c r="DJ39" t="s">
        <v>17</v>
      </c>
      <c r="DK39" t="s">
        <v>3</v>
      </c>
      <c r="DL39" t="s">
        <v>19</v>
      </c>
      <c r="DM39" t="s">
        <v>20</v>
      </c>
      <c r="DN39">
        <v>0</v>
      </c>
      <c r="DO39">
        <v>0</v>
      </c>
      <c r="DP39">
        <v>1</v>
      </c>
      <c r="DQ39">
        <v>1</v>
      </c>
      <c r="DU39">
        <v>1005</v>
      </c>
      <c r="DV39" t="s">
        <v>36</v>
      </c>
      <c r="DW39" t="s">
        <v>36</v>
      </c>
      <c r="DX39">
        <v>100</v>
      </c>
      <c r="DZ39" t="s">
        <v>3</v>
      </c>
      <c r="EA39" t="s">
        <v>3</v>
      </c>
      <c r="EB39" t="s">
        <v>3</v>
      </c>
      <c r="EC39" t="s">
        <v>3</v>
      </c>
      <c r="EE39">
        <v>140625061</v>
      </c>
      <c r="EF39">
        <v>2</v>
      </c>
      <c r="EG39" t="s">
        <v>38</v>
      </c>
      <c r="EH39">
        <v>15</v>
      </c>
      <c r="EI39" t="s">
        <v>101</v>
      </c>
      <c r="EJ39">
        <v>1</v>
      </c>
      <c r="EK39">
        <v>15001</v>
      </c>
      <c r="EL39" t="s">
        <v>101</v>
      </c>
      <c r="EM39" t="s">
        <v>102</v>
      </c>
      <c r="EO39" t="s">
        <v>21</v>
      </c>
      <c r="EQ39">
        <v>0</v>
      </c>
      <c r="ER39">
        <v>45.88</v>
      </c>
      <c r="ES39">
        <v>0.18</v>
      </c>
      <c r="ET39">
        <v>0.97</v>
      </c>
      <c r="EU39">
        <v>0.26</v>
      </c>
      <c r="EV39">
        <v>44.73</v>
      </c>
      <c r="EW39">
        <v>4.6500000000000004</v>
      </c>
      <c r="EX39">
        <v>0.02</v>
      </c>
      <c r="EY39">
        <v>0</v>
      </c>
      <c r="FQ39">
        <v>0</v>
      </c>
      <c r="FR39">
        <f t="shared" si="52"/>
        <v>0</v>
      </c>
      <c r="FS39">
        <v>0</v>
      </c>
      <c r="FX39">
        <v>90</v>
      </c>
      <c r="FY39">
        <v>41.65</v>
      </c>
      <c r="GA39" t="s">
        <v>3</v>
      </c>
      <c r="GD39">
        <v>1</v>
      </c>
      <c r="GF39">
        <v>-556044347</v>
      </c>
      <c r="GG39">
        <v>2</v>
      </c>
      <c r="GH39">
        <v>1</v>
      </c>
      <c r="GI39">
        <v>4</v>
      </c>
      <c r="GJ39">
        <v>0</v>
      </c>
      <c r="GK39">
        <v>0</v>
      </c>
      <c r="GL39">
        <f t="shared" si="53"/>
        <v>0</v>
      </c>
      <c r="GM39">
        <f t="shared" si="54"/>
        <v>1026.81</v>
      </c>
      <c r="GN39">
        <f t="shared" si="55"/>
        <v>1026.81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HM39" t="s">
        <v>3</v>
      </c>
      <c r="HN39" t="s">
        <v>103</v>
      </c>
      <c r="HO39" t="s">
        <v>104</v>
      </c>
      <c r="HP39" t="s">
        <v>101</v>
      </c>
      <c r="HQ39" t="s">
        <v>101</v>
      </c>
      <c r="IK39">
        <v>0</v>
      </c>
    </row>
    <row r="40" spans="1:245" x14ac:dyDescent="0.2">
      <c r="A40">
        <v>17</v>
      </c>
      <c r="B40">
        <v>1</v>
      </c>
      <c r="E40" t="s">
        <v>105</v>
      </c>
      <c r="F40" t="s">
        <v>106</v>
      </c>
      <c r="G40" t="s">
        <v>107</v>
      </c>
      <c r="H40" t="s">
        <v>91</v>
      </c>
      <c r="I40">
        <f>ROUND(0.13*I39*100,9)</f>
        <v>3.302</v>
      </c>
      <c r="J40">
        <v>0</v>
      </c>
      <c r="K40">
        <f>ROUND(0.13*I39*100,9)</f>
        <v>3.302</v>
      </c>
      <c r="O40">
        <f t="shared" si="21"/>
        <v>312.52999999999997</v>
      </c>
      <c r="P40">
        <f t="shared" si="22"/>
        <v>312.52999999999997</v>
      </c>
      <c r="Q40">
        <f t="shared" si="23"/>
        <v>0</v>
      </c>
      <c r="R40">
        <f t="shared" si="24"/>
        <v>0</v>
      </c>
      <c r="S40">
        <f t="shared" si="25"/>
        <v>0</v>
      </c>
      <c r="T40">
        <f t="shared" si="26"/>
        <v>0</v>
      </c>
      <c r="U40">
        <f t="shared" si="27"/>
        <v>0</v>
      </c>
      <c r="V40">
        <f t="shared" si="28"/>
        <v>0</v>
      </c>
      <c r="W40">
        <f t="shared" si="29"/>
        <v>0</v>
      </c>
      <c r="X40">
        <f t="shared" si="30"/>
        <v>0</v>
      </c>
      <c r="Y40">
        <f t="shared" si="31"/>
        <v>0</v>
      </c>
      <c r="AA40">
        <v>145833872</v>
      </c>
      <c r="AB40">
        <f t="shared" si="32"/>
        <v>10.54</v>
      </c>
      <c r="AC40">
        <f t="shared" si="33"/>
        <v>10.54</v>
      </c>
      <c r="AD40">
        <f t="shared" ref="AD40:AD45" si="61">ROUND((((ET40)-(EU40))+AE40),2)</f>
        <v>0</v>
      </c>
      <c r="AE40">
        <f t="shared" ref="AE40:AF45" si="62">ROUND((EU40),2)</f>
        <v>0</v>
      </c>
      <c r="AF40">
        <f t="shared" si="62"/>
        <v>0</v>
      </c>
      <c r="AG40">
        <f t="shared" si="37"/>
        <v>0</v>
      </c>
      <c r="AH40">
        <f t="shared" ref="AH40:AI45" si="63">(EW40)</f>
        <v>0</v>
      </c>
      <c r="AI40">
        <f t="shared" si="63"/>
        <v>0</v>
      </c>
      <c r="AJ40">
        <f t="shared" si="40"/>
        <v>0</v>
      </c>
      <c r="AK40">
        <v>10.540000000000001</v>
      </c>
      <c r="AL40">
        <v>10.540000000000001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8.98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1</v>
      </c>
      <c r="BJ40" t="s">
        <v>3</v>
      </c>
      <c r="BM40">
        <v>1100</v>
      </c>
      <c r="BN40">
        <v>0</v>
      </c>
      <c r="BO40" t="s">
        <v>3</v>
      </c>
      <c r="BP40">
        <v>0</v>
      </c>
      <c r="BQ40">
        <v>8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1"/>
        <v>312.52999999999997</v>
      </c>
      <c r="CQ40">
        <f t="shared" si="42"/>
        <v>94.649199999999993</v>
      </c>
      <c r="CR40">
        <f t="shared" ref="CR40:CR45" si="64">(((ET40)*BB40-(EU40)*BS40)+AE40*BS40)</f>
        <v>0</v>
      </c>
      <c r="CS40">
        <f t="shared" si="44"/>
        <v>0</v>
      </c>
      <c r="CT40">
        <f t="shared" si="45"/>
        <v>0</v>
      </c>
      <c r="CU40">
        <f t="shared" si="46"/>
        <v>0</v>
      </c>
      <c r="CV40">
        <f t="shared" si="47"/>
        <v>0</v>
      </c>
      <c r="CW40">
        <f t="shared" si="48"/>
        <v>0</v>
      </c>
      <c r="CX40">
        <f t="shared" si="49"/>
        <v>0</v>
      </c>
      <c r="CY40">
        <f t="shared" si="50"/>
        <v>0</v>
      </c>
      <c r="CZ40">
        <f t="shared" si="51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1009</v>
      </c>
      <c r="DV40" t="s">
        <v>91</v>
      </c>
      <c r="DW40" t="s">
        <v>91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140625274</v>
      </c>
      <c r="EF40">
        <v>8</v>
      </c>
      <c r="EG40" t="s">
        <v>108</v>
      </c>
      <c r="EH40">
        <v>0</v>
      </c>
      <c r="EI40" t="s">
        <v>3</v>
      </c>
      <c r="EJ40">
        <v>1</v>
      </c>
      <c r="EK40">
        <v>1100</v>
      </c>
      <c r="EL40" t="s">
        <v>109</v>
      </c>
      <c r="EM40" t="s">
        <v>110</v>
      </c>
      <c r="EO40" t="s">
        <v>3</v>
      </c>
      <c r="EQ40">
        <v>0</v>
      </c>
      <c r="ER40">
        <v>9.84</v>
      </c>
      <c r="ES40">
        <v>10.540000000000001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5</v>
      </c>
      <c r="FC40">
        <v>1</v>
      </c>
      <c r="FD40">
        <v>18</v>
      </c>
      <c r="FF40">
        <v>106</v>
      </c>
      <c r="FQ40">
        <v>0</v>
      </c>
      <c r="FR40">
        <f t="shared" si="52"/>
        <v>0</v>
      </c>
      <c r="FS40">
        <v>0</v>
      </c>
      <c r="FX40">
        <v>0</v>
      </c>
      <c r="FY40">
        <v>0</v>
      </c>
      <c r="GA40" t="s">
        <v>111</v>
      </c>
      <c r="GD40">
        <v>1</v>
      </c>
      <c r="GF40">
        <v>-1783912316</v>
      </c>
      <c r="GG40">
        <v>2</v>
      </c>
      <c r="GH40">
        <v>3</v>
      </c>
      <c r="GI40">
        <v>4</v>
      </c>
      <c r="GJ40">
        <v>0</v>
      </c>
      <c r="GK40">
        <v>0</v>
      </c>
      <c r="GL40">
        <f t="shared" si="53"/>
        <v>0</v>
      </c>
      <c r="GM40">
        <f t="shared" si="54"/>
        <v>312.52999999999997</v>
      </c>
      <c r="GN40">
        <f t="shared" si="55"/>
        <v>312.52999999999997</v>
      </c>
      <c r="GO40">
        <f t="shared" si="56"/>
        <v>0</v>
      </c>
      <c r="GP40">
        <f t="shared" si="57"/>
        <v>0</v>
      </c>
      <c r="GR40">
        <v>1</v>
      </c>
      <c r="GS40">
        <v>1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HC40">
        <f t="shared" si="60"/>
        <v>0</v>
      </c>
      <c r="HE40" t="s">
        <v>60</v>
      </c>
      <c r="HF40" t="s">
        <v>33</v>
      </c>
      <c r="HM40" t="s">
        <v>3</v>
      </c>
      <c r="HN40" t="s">
        <v>3</v>
      </c>
      <c r="HO40" t="s">
        <v>3</v>
      </c>
      <c r="HP40" t="s">
        <v>3</v>
      </c>
      <c r="HQ40" t="s">
        <v>3</v>
      </c>
      <c r="IK40">
        <v>0</v>
      </c>
    </row>
    <row r="41" spans="1:245" x14ac:dyDescent="0.2">
      <c r="A41">
        <v>17</v>
      </c>
      <c r="B41">
        <v>1</v>
      </c>
      <c r="C41">
        <f>ROW(SmtRes!A41)</f>
        <v>41</v>
      </c>
      <c r="D41">
        <f>ROW(EtalonRes!A43)</f>
        <v>43</v>
      </c>
      <c r="E41" t="s">
        <v>112</v>
      </c>
      <c r="F41" t="s">
        <v>113</v>
      </c>
      <c r="G41" t="s">
        <v>114</v>
      </c>
      <c r="H41" t="s">
        <v>36</v>
      </c>
      <c r="I41">
        <f>ROUND(25.4/100,9)</f>
        <v>0.254</v>
      </c>
      <c r="J41">
        <v>0</v>
      </c>
      <c r="K41">
        <f>ROUND(25.4/100,9)</f>
        <v>0.254</v>
      </c>
      <c r="O41">
        <f t="shared" si="21"/>
        <v>19832.509999999998</v>
      </c>
      <c r="P41">
        <f t="shared" si="22"/>
        <v>2600.8200000000002</v>
      </c>
      <c r="Q41">
        <f t="shared" si="23"/>
        <v>66.75</v>
      </c>
      <c r="R41">
        <f t="shared" si="24"/>
        <v>77.37</v>
      </c>
      <c r="S41">
        <f t="shared" si="25"/>
        <v>17164.939999999999</v>
      </c>
      <c r="T41">
        <f t="shared" si="26"/>
        <v>0</v>
      </c>
      <c r="U41">
        <f t="shared" si="27"/>
        <v>57.556399999999996</v>
      </c>
      <c r="V41">
        <f t="shared" si="28"/>
        <v>0.17018000000000003</v>
      </c>
      <c r="W41">
        <f t="shared" si="29"/>
        <v>0</v>
      </c>
      <c r="X41">
        <f t="shared" si="30"/>
        <v>15345.66</v>
      </c>
      <c r="Y41">
        <f t="shared" si="31"/>
        <v>7586.62</v>
      </c>
      <c r="AA41">
        <v>145833872</v>
      </c>
      <c r="AB41">
        <f t="shared" si="32"/>
        <v>3168.87</v>
      </c>
      <c r="AC41">
        <f t="shared" si="33"/>
        <v>1140.25</v>
      </c>
      <c r="AD41">
        <f t="shared" si="61"/>
        <v>20.94</v>
      </c>
      <c r="AE41">
        <f t="shared" si="62"/>
        <v>9.0500000000000007</v>
      </c>
      <c r="AF41">
        <f t="shared" si="62"/>
        <v>2007.68</v>
      </c>
      <c r="AG41">
        <f t="shared" si="37"/>
        <v>0</v>
      </c>
      <c r="AH41">
        <f t="shared" si="63"/>
        <v>226.6</v>
      </c>
      <c r="AI41">
        <f t="shared" si="63"/>
        <v>0.67</v>
      </c>
      <c r="AJ41">
        <f t="shared" si="40"/>
        <v>0</v>
      </c>
      <c r="AK41">
        <v>3168.87</v>
      </c>
      <c r="AL41">
        <v>1140.25</v>
      </c>
      <c r="AM41">
        <v>20.94</v>
      </c>
      <c r="AN41">
        <v>9.0500000000000007</v>
      </c>
      <c r="AO41">
        <v>2007.68</v>
      </c>
      <c r="AP41">
        <v>0</v>
      </c>
      <c r="AQ41">
        <v>226.6</v>
      </c>
      <c r="AR41">
        <v>0.67</v>
      </c>
      <c r="AS41">
        <v>0</v>
      </c>
      <c r="AT41">
        <v>89</v>
      </c>
      <c r="AU41">
        <v>44</v>
      </c>
      <c r="AV41">
        <v>1</v>
      </c>
      <c r="AW41">
        <v>1</v>
      </c>
      <c r="AZ41">
        <v>1</v>
      </c>
      <c r="BA41">
        <v>33.659999999999997</v>
      </c>
      <c r="BB41">
        <v>12.55</v>
      </c>
      <c r="BC41">
        <v>8.98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115</v>
      </c>
      <c r="BM41">
        <v>61001</v>
      </c>
      <c r="BN41">
        <v>0</v>
      </c>
      <c r="BO41" t="s">
        <v>3</v>
      </c>
      <c r="BP41">
        <v>0</v>
      </c>
      <c r="BQ41">
        <v>6</v>
      </c>
      <c r="BR41">
        <v>0</v>
      </c>
      <c r="BS41">
        <v>33.659999999999997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89</v>
      </c>
      <c r="CA41">
        <v>44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1"/>
        <v>19832.509999999998</v>
      </c>
      <c r="CQ41">
        <f t="shared" si="42"/>
        <v>10239.445</v>
      </c>
      <c r="CR41">
        <f t="shared" si="64"/>
        <v>262.79700000000003</v>
      </c>
      <c r="CS41">
        <f t="shared" si="44"/>
        <v>304.62299999999999</v>
      </c>
      <c r="CT41">
        <f t="shared" si="45"/>
        <v>67578.508799999996</v>
      </c>
      <c r="CU41">
        <f t="shared" si="46"/>
        <v>0</v>
      </c>
      <c r="CV41">
        <f t="shared" si="47"/>
        <v>226.6</v>
      </c>
      <c r="CW41">
        <f t="shared" si="48"/>
        <v>0.67</v>
      </c>
      <c r="CX41">
        <f t="shared" si="49"/>
        <v>0</v>
      </c>
      <c r="CY41">
        <f t="shared" si="50"/>
        <v>15345.655899999998</v>
      </c>
      <c r="CZ41">
        <f t="shared" si="51"/>
        <v>7586.616399999999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1005</v>
      </c>
      <c r="DV41" t="s">
        <v>36</v>
      </c>
      <c r="DW41" t="s">
        <v>36</v>
      </c>
      <c r="DX41">
        <v>100</v>
      </c>
      <c r="DZ41" t="s">
        <v>3</v>
      </c>
      <c r="EA41" t="s">
        <v>3</v>
      </c>
      <c r="EB41" t="s">
        <v>3</v>
      </c>
      <c r="EC41" t="s">
        <v>3</v>
      </c>
      <c r="EE41">
        <v>140625160</v>
      </c>
      <c r="EF41">
        <v>6</v>
      </c>
      <c r="EG41" t="s">
        <v>28</v>
      </c>
      <c r="EH41">
        <v>95</v>
      </c>
      <c r="EI41" t="s">
        <v>116</v>
      </c>
      <c r="EJ41">
        <v>1</v>
      </c>
      <c r="EK41">
        <v>61001</v>
      </c>
      <c r="EL41" t="s">
        <v>116</v>
      </c>
      <c r="EM41" t="s">
        <v>117</v>
      </c>
      <c r="EO41" t="s">
        <v>3</v>
      </c>
      <c r="EQ41">
        <v>0</v>
      </c>
      <c r="ER41">
        <v>3168.87</v>
      </c>
      <c r="ES41">
        <v>1140.25</v>
      </c>
      <c r="ET41">
        <v>20.94</v>
      </c>
      <c r="EU41">
        <v>9.0500000000000007</v>
      </c>
      <c r="EV41">
        <v>2007.68</v>
      </c>
      <c r="EW41">
        <v>226.6</v>
      </c>
      <c r="EX41">
        <v>0.67</v>
      </c>
      <c r="EY41">
        <v>0</v>
      </c>
      <c r="FQ41">
        <v>0</v>
      </c>
      <c r="FR41">
        <f t="shared" si="52"/>
        <v>0</v>
      </c>
      <c r="FS41">
        <v>0</v>
      </c>
      <c r="FX41">
        <v>89</v>
      </c>
      <c r="FY41">
        <v>44</v>
      </c>
      <c r="GA41" t="s">
        <v>3</v>
      </c>
      <c r="GD41">
        <v>1</v>
      </c>
      <c r="GF41">
        <v>-2004349614</v>
      </c>
      <c r="GG41">
        <v>2</v>
      </c>
      <c r="GH41">
        <v>1</v>
      </c>
      <c r="GI41">
        <v>4</v>
      </c>
      <c r="GJ41">
        <v>0</v>
      </c>
      <c r="GK41">
        <v>0</v>
      </c>
      <c r="GL41">
        <f t="shared" si="53"/>
        <v>0</v>
      </c>
      <c r="GM41">
        <f t="shared" si="54"/>
        <v>42764.79</v>
      </c>
      <c r="GN41">
        <f t="shared" si="55"/>
        <v>42764.79</v>
      </c>
      <c r="GO41">
        <f t="shared" si="56"/>
        <v>0</v>
      </c>
      <c r="GP41">
        <f t="shared" si="57"/>
        <v>0</v>
      </c>
      <c r="GR41">
        <v>0</v>
      </c>
      <c r="GS41">
        <v>3</v>
      </c>
      <c r="GT41">
        <v>0</v>
      </c>
      <c r="GU41" t="s">
        <v>3</v>
      </c>
      <c r="GV41">
        <f t="shared" si="58"/>
        <v>0</v>
      </c>
      <c r="GW41">
        <v>1</v>
      </c>
      <c r="GX41">
        <f t="shared" si="59"/>
        <v>0</v>
      </c>
      <c r="HA41">
        <v>0</v>
      </c>
      <c r="HB41">
        <v>0</v>
      </c>
      <c r="HC41">
        <f t="shared" si="60"/>
        <v>0</v>
      </c>
      <c r="HE41" t="s">
        <v>3</v>
      </c>
      <c r="HF41" t="s">
        <v>3</v>
      </c>
      <c r="HM41" t="s">
        <v>3</v>
      </c>
      <c r="HN41" t="s">
        <v>118</v>
      </c>
      <c r="HO41" t="s">
        <v>119</v>
      </c>
      <c r="HP41" t="s">
        <v>116</v>
      </c>
      <c r="HQ41" t="s">
        <v>116</v>
      </c>
      <c r="IK41">
        <v>0</v>
      </c>
    </row>
    <row r="42" spans="1:245" x14ac:dyDescent="0.2">
      <c r="A42">
        <v>18</v>
      </c>
      <c r="B42">
        <v>1</v>
      </c>
      <c r="C42">
        <v>41</v>
      </c>
      <c r="E42" t="s">
        <v>120</v>
      </c>
      <c r="F42" t="s">
        <v>121</v>
      </c>
      <c r="G42" t="s">
        <v>122</v>
      </c>
      <c r="H42" t="s">
        <v>123</v>
      </c>
      <c r="I42">
        <f>I41*J42</f>
        <v>0.85851999999999995</v>
      </c>
      <c r="J42">
        <v>3.38</v>
      </c>
      <c r="K42">
        <v>3.38</v>
      </c>
      <c r="O42">
        <f t="shared" si="21"/>
        <v>0</v>
      </c>
      <c r="P42">
        <f t="shared" si="22"/>
        <v>0</v>
      </c>
      <c r="Q42">
        <f t="shared" si="23"/>
        <v>0</v>
      </c>
      <c r="R42">
        <f t="shared" si="24"/>
        <v>0</v>
      </c>
      <c r="S42">
        <f t="shared" si="25"/>
        <v>0</v>
      </c>
      <c r="T42">
        <f t="shared" si="26"/>
        <v>0</v>
      </c>
      <c r="U42">
        <f t="shared" si="27"/>
        <v>0</v>
      </c>
      <c r="V42">
        <f t="shared" si="28"/>
        <v>0</v>
      </c>
      <c r="W42">
        <f t="shared" si="29"/>
        <v>0</v>
      </c>
      <c r="X42">
        <f t="shared" si="30"/>
        <v>0</v>
      </c>
      <c r="Y42">
        <f t="shared" si="31"/>
        <v>0</v>
      </c>
      <c r="AA42">
        <v>145833872</v>
      </c>
      <c r="AB42">
        <f t="shared" si="32"/>
        <v>0</v>
      </c>
      <c r="AC42">
        <f t="shared" si="33"/>
        <v>0</v>
      </c>
      <c r="AD42">
        <f t="shared" si="61"/>
        <v>0</v>
      </c>
      <c r="AE42">
        <f t="shared" si="62"/>
        <v>0</v>
      </c>
      <c r="AF42">
        <f t="shared" si="62"/>
        <v>0</v>
      </c>
      <c r="AG42">
        <f t="shared" si="37"/>
        <v>0</v>
      </c>
      <c r="AH42">
        <f t="shared" si="63"/>
        <v>0</v>
      </c>
      <c r="AI42">
        <f t="shared" si="63"/>
        <v>0</v>
      </c>
      <c r="AJ42">
        <f t="shared" si="40"/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89</v>
      </c>
      <c r="AU42">
        <v>44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8.98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1</v>
      </c>
      <c r="BJ42" t="s">
        <v>3</v>
      </c>
      <c r="BM42">
        <v>61001</v>
      </c>
      <c r="BN42">
        <v>0</v>
      </c>
      <c r="BO42" t="s">
        <v>3</v>
      </c>
      <c r="BP42">
        <v>0</v>
      </c>
      <c r="BQ42">
        <v>6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89</v>
      </c>
      <c r="CA42">
        <v>44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1"/>
        <v>0</v>
      </c>
      <c r="CQ42">
        <f t="shared" si="42"/>
        <v>0</v>
      </c>
      <c r="CR42">
        <f t="shared" si="64"/>
        <v>0</v>
      </c>
      <c r="CS42">
        <f t="shared" si="44"/>
        <v>0</v>
      </c>
      <c r="CT42">
        <f t="shared" si="45"/>
        <v>0</v>
      </c>
      <c r="CU42">
        <f t="shared" si="46"/>
        <v>0</v>
      </c>
      <c r="CV42">
        <f t="shared" si="47"/>
        <v>0</v>
      </c>
      <c r="CW42">
        <f t="shared" si="48"/>
        <v>0</v>
      </c>
      <c r="CX42">
        <f t="shared" si="49"/>
        <v>0</v>
      </c>
      <c r="CY42">
        <f t="shared" si="50"/>
        <v>0</v>
      </c>
      <c r="CZ42">
        <f t="shared" si="51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1009</v>
      </c>
      <c r="DV42" t="s">
        <v>123</v>
      </c>
      <c r="DW42" t="s">
        <v>123</v>
      </c>
      <c r="DX42">
        <v>1000</v>
      </c>
      <c r="DZ42" t="s">
        <v>3</v>
      </c>
      <c r="EA42" t="s">
        <v>3</v>
      </c>
      <c r="EB42" t="s">
        <v>3</v>
      </c>
      <c r="EC42" t="s">
        <v>3</v>
      </c>
      <c r="EE42">
        <v>140625160</v>
      </c>
      <c r="EF42">
        <v>6</v>
      </c>
      <c r="EG42" t="s">
        <v>28</v>
      </c>
      <c r="EH42">
        <v>95</v>
      </c>
      <c r="EI42" t="s">
        <v>116</v>
      </c>
      <c r="EJ42">
        <v>1</v>
      </c>
      <c r="EK42">
        <v>61001</v>
      </c>
      <c r="EL42" t="s">
        <v>116</v>
      </c>
      <c r="EM42" t="s">
        <v>117</v>
      </c>
      <c r="EO42" t="s">
        <v>3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52"/>
        <v>0</v>
      </c>
      <c r="FS42">
        <v>0</v>
      </c>
      <c r="FX42">
        <v>89</v>
      </c>
      <c r="FY42">
        <v>44</v>
      </c>
      <c r="GA42" t="s">
        <v>3</v>
      </c>
      <c r="GD42">
        <v>1</v>
      </c>
      <c r="GF42">
        <v>2102561428</v>
      </c>
      <c r="GG42">
        <v>2</v>
      </c>
      <c r="GH42">
        <v>1</v>
      </c>
      <c r="GI42">
        <v>4</v>
      </c>
      <c r="GJ42">
        <v>0</v>
      </c>
      <c r="GK42">
        <v>0</v>
      </c>
      <c r="GL42">
        <f t="shared" si="53"/>
        <v>0</v>
      </c>
      <c r="GM42">
        <f t="shared" si="54"/>
        <v>0</v>
      </c>
      <c r="GN42">
        <f t="shared" si="55"/>
        <v>0</v>
      </c>
      <c r="GO42">
        <f t="shared" si="56"/>
        <v>0</v>
      </c>
      <c r="GP42">
        <f t="shared" si="57"/>
        <v>0</v>
      </c>
      <c r="GR42">
        <v>0</v>
      </c>
      <c r="GS42">
        <v>3</v>
      </c>
      <c r="GT42">
        <v>0</v>
      </c>
      <c r="GU42" t="s">
        <v>3</v>
      </c>
      <c r="GV42">
        <f t="shared" si="58"/>
        <v>0</v>
      </c>
      <c r="GW42">
        <v>1</v>
      </c>
      <c r="GX42">
        <f t="shared" si="59"/>
        <v>0</v>
      </c>
      <c r="HA42">
        <v>0</v>
      </c>
      <c r="HB42">
        <v>0</v>
      </c>
      <c r="HC42">
        <f t="shared" si="60"/>
        <v>0</v>
      </c>
      <c r="HE42" t="s">
        <v>3</v>
      </c>
      <c r="HF42" t="s">
        <v>3</v>
      </c>
      <c r="HM42" t="s">
        <v>3</v>
      </c>
      <c r="HN42" t="s">
        <v>118</v>
      </c>
      <c r="HO42" t="s">
        <v>119</v>
      </c>
      <c r="HP42" t="s">
        <v>116</v>
      </c>
      <c r="HQ42" t="s">
        <v>116</v>
      </c>
      <c r="IK42">
        <v>0</v>
      </c>
    </row>
    <row r="43" spans="1:245" x14ac:dyDescent="0.2">
      <c r="A43">
        <v>18</v>
      </c>
      <c r="B43">
        <v>1</v>
      </c>
      <c r="C43">
        <v>40</v>
      </c>
      <c r="E43" t="s">
        <v>124</v>
      </c>
      <c r="F43" t="s">
        <v>125</v>
      </c>
      <c r="G43" t="s">
        <v>126</v>
      </c>
      <c r="H43" t="s">
        <v>127</v>
      </c>
      <c r="I43">
        <f>I41*J43</f>
        <v>-0.55879999999999996</v>
      </c>
      <c r="J43">
        <v>-2.1999999999999997</v>
      </c>
      <c r="K43">
        <v>-2.2000000000000002</v>
      </c>
      <c r="O43">
        <f t="shared" si="21"/>
        <v>-2598.88</v>
      </c>
      <c r="P43">
        <f t="shared" si="22"/>
        <v>-2598.88</v>
      </c>
      <c r="Q43">
        <f t="shared" si="23"/>
        <v>0</v>
      </c>
      <c r="R43">
        <f t="shared" si="24"/>
        <v>0</v>
      </c>
      <c r="S43">
        <f t="shared" si="25"/>
        <v>0</v>
      </c>
      <c r="T43">
        <f t="shared" si="26"/>
        <v>0</v>
      </c>
      <c r="U43">
        <f t="shared" si="27"/>
        <v>0</v>
      </c>
      <c r="V43">
        <f t="shared" si="28"/>
        <v>0</v>
      </c>
      <c r="W43">
        <f t="shared" si="29"/>
        <v>0</v>
      </c>
      <c r="X43">
        <f t="shared" si="30"/>
        <v>0</v>
      </c>
      <c r="Y43">
        <f t="shared" si="31"/>
        <v>0</v>
      </c>
      <c r="AA43">
        <v>145833872</v>
      </c>
      <c r="AB43">
        <f t="shared" si="32"/>
        <v>517.91</v>
      </c>
      <c r="AC43">
        <f t="shared" si="33"/>
        <v>517.91</v>
      </c>
      <c r="AD43">
        <f t="shared" si="61"/>
        <v>0</v>
      </c>
      <c r="AE43">
        <f t="shared" si="62"/>
        <v>0</v>
      </c>
      <c r="AF43">
        <f t="shared" si="62"/>
        <v>0</v>
      </c>
      <c r="AG43">
        <f t="shared" si="37"/>
        <v>0</v>
      </c>
      <c r="AH43">
        <f t="shared" si="63"/>
        <v>0</v>
      </c>
      <c r="AI43">
        <f t="shared" si="63"/>
        <v>0</v>
      </c>
      <c r="AJ43">
        <f t="shared" si="40"/>
        <v>0</v>
      </c>
      <c r="AK43">
        <v>517.91</v>
      </c>
      <c r="AL43">
        <v>517.91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89</v>
      </c>
      <c r="AU43">
        <v>44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8.98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128</v>
      </c>
      <c r="BM43">
        <v>61001</v>
      </c>
      <c r="BN43">
        <v>0</v>
      </c>
      <c r="BO43" t="s">
        <v>3</v>
      </c>
      <c r="BP43">
        <v>0</v>
      </c>
      <c r="BQ43">
        <v>6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89</v>
      </c>
      <c r="CA43">
        <v>44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1"/>
        <v>-2598.88</v>
      </c>
      <c r="CQ43">
        <f t="shared" si="42"/>
        <v>4650.8317999999999</v>
      </c>
      <c r="CR43">
        <f t="shared" si="64"/>
        <v>0</v>
      </c>
      <c r="CS43">
        <f t="shared" si="44"/>
        <v>0</v>
      </c>
      <c r="CT43">
        <f t="shared" si="45"/>
        <v>0</v>
      </c>
      <c r="CU43">
        <f t="shared" si="46"/>
        <v>0</v>
      </c>
      <c r="CV43">
        <f t="shared" si="47"/>
        <v>0</v>
      </c>
      <c r="CW43">
        <f t="shared" si="48"/>
        <v>0</v>
      </c>
      <c r="CX43">
        <f t="shared" si="49"/>
        <v>0</v>
      </c>
      <c r="CY43">
        <f t="shared" si="50"/>
        <v>0</v>
      </c>
      <c r="CZ43">
        <f t="shared" si="51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1007</v>
      </c>
      <c r="DV43" t="s">
        <v>127</v>
      </c>
      <c r="DW43" t="s">
        <v>127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140625160</v>
      </c>
      <c r="EF43">
        <v>6</v>
      </c>
      <c r="EG43" t="s">
        <v>28</v>
      </c>
      <c r="EH43">
        <v>95</v>
      </c>
      <c r="EI43" t="s">
        <v>116</v>
      </c>
      <c r="EJ43">
        <v>1</v>
      </c>
      <c r="EK43">
        <v>61001</v>
      </c>
      <c r="EL43" t="s">
        <v>116</v>
      </c>
      <c r="EM43" t="s">
        <v>117</v>
      </c>
      <c r="EO43" t="s">
        <v>3</v>
      </c>
      <c r="EQ43">
        <v>0</v>
      </c>
      <c r="ER43">
        <v>517.91</v>
      </c>
      <c r="ES43">
        <v>517.91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52"/>
        <v>0</v>
      </c>
      <c r="FS43">
        <v>0</v>
      </c>
      <c r="FX43">
        <v>89</v>
      </c>
      <c r="FY43">
        <v>44</v>
      </c>
      <c r="GA43" t="s">
        <v>3</v>
      </c>
      <c r="GD43">
        <v>1</v>
      </c>
      <c r="GF43">
        <v>513360614</v>
      </c>
      <c r="GG43">
        <v>2</v>
      </c>
      <c r="GH43">
        <v>1</v>
      </c>
      <c r="GI43">
        <v>4</v>
      </c>
      <c r="GJ43">
        <v>0</v>
      </c>
      <c r="GK43">
        <v>0</v>
      </c>
      <c r="GL43">
        <f t="shared" si="53"/>
        <v>0</v>
      </c>
      <c r="GM43">
        <f t="shared" si="54"/>
        <v>-2598.88</v>
      </c>
      <c r="GN43">
        <f t="shared" si="55"/>
        <v>-2598.88</v>
      </c>
      <c r="GO43">
        <f t="shared" si="56"/>
        <v>0</v>
      </c>
      <c r="GP43">
        <f t="shared" si="57"/>
        <v>0</v>
      </c>
      <c r="GR43">
        <v>0</v>
      </c>
      <c r="GS43">
        <v>3</v>
      </c>
      <c r="GT43">
        <v>0</v>
      </c>
      <c r="GU43" t="s">
        <v>3</v>
      </c>
      <c r="GV43">
        <f t="shared" si="58"/>
        <v>0</v>
      </c>
      <c r="GW43">
        <v>1</v>
      </c>
      <c r="GX43">
        <f t="shared" si="59"/>
        <v>0</v>
      </c>
      <c r="HA43">
        <v>0</v>
      </c>
      <c r="HB43">
        <v>0</v>
      </c>
      <c r="HC43">
        <f t="shared" si="60"/>
        <v>0</v>
      </c>
      <c r="HE43" t="s">
        <v>3</v>
      </c>
      <c r="HF43" t="s">
        <v>3</v>
      </c>
      <c r="HM43" t="s">
        <v>3</v>
      </c>
      <c r="HN43" t="s">
        <v>118</v>
      </c>
      <c r="HO43" t="s">
        <v>119</v>
      </c>
      <c r="HP43" t="s">
        <v>116</v>
      </c>
      <c r="HQ43" t="s">
        <v>116</v>
      </c>
      <c r="IK43">
        <v>0</v>
      </c>
    </row>
    <row r="44" spans="1:245" x14ac:dyDescent="0.2">
      <c r="A44">
        <v>17</v>
      </c>
      <c r="B44">
        <v>1</v>
      </c>
      <c r="C44">
        <f>ROW(SmtRes!A44)</f>
        <v>44</v>
      </c>
      <c r="D44">
        <f>ROW(EtalonRes!A46)</f>
        <v>46</v>
      </c>
      <c r="E44" t="s">
        <v>129</v>
      </c>
      <c r="F44" t="s">
        <v>130</v>
      </c>
      <c r="G44" t="s">
        <v>131</v>
      </c>
      <c r="H44" t="s">
        <v>127</v>
      </c>
      <c r="I44">
        <v>0.56000000000000005</v>
      </c>
      <c r="J44">
        <v>0</v>
      </c>
      <c r="K44">
        <v>0.56000000000000005</v>
      </c>
      <c r="O44">
        <f t="shared" si="21"/>
        <v>587.27</v>
      </c>
      <c r="P44">
        <f t="shared" si="22"/>
        <v>0</v>
      </c>
      <c r="Q44">
        <f t="shared" si="23"/>
        <v>72.680000000000007</v>
      </c>
      <c r="R44">
        <f t="shared" si="24"/>
        <v>166.49</v>
      </c>
      <c r="S44">
        <f t="shared" si="25"/>
        <v>514.59</v>
      </c>
      <c r="T44">
        <f t="shared" si="26"/>
        <v>0</v>
      </c>
      <c r="U44">
        <f t="shared" si="27"/>
        <v>1.54</v>
      </c>
      <c r="V44">
        <f t="shared" si="28"/>
        <v>0.38640000000000002</v>
      </c>
      <c r="W44">
        <f t="shared" si="29"/>
        <v>0</v>
      </c>
      <c r="X44">
        <f t="shared" si="30"/>
        <v>497.19</v>
      </c>
      <c r="Y44">
        <f t="shared" si="31"/>
        <v>231.57</v>
      </c>
      <c r="AA44">
        <v>145833872</v>
      </c>
      <c r="AB44">
        <f t="shared" si="32"/>
        <v>30</v>
      </c>
      <c r="AC44">
        <f t="shared" si="33"/>
        <v>0</v>
      </c>
      <c r="AD44">
        <f t="shared" si="61"/>
        <v>8.5500000000000007</v>
      </c>
      <c r="AE44">
        <f t="shared" si="62"/>
        <v>6.94</v>
      </c>
      <c r="AF44">
        <f t="shared" si="62"/>
        <v>21.45</v>
      </c>
      <c r="AG44">
        <f t="shared" si="37"/>
        <v>0</v>
      </c>
      <c r="AH44">
        <f t="shared" si="63"/>
        <v>2.75</v>
      </c>
      <c r="AI44">
        <f t="shared" si="63"/>
        <v>0.69</v>
      </c>
      <c r="AJ44">
        <f t="shared" si="40"/>
        <v>0</v>
      </c>
      <c r="AK44">
        <v>30</v>
      </c>
      <c r="AL44">
        <v>0</v>
      </c>
      <c r="AM44">
        <v>8.5500000000000007</v>
      </c>
      <c r="AN44">
        <v>6.94</v>
      </c>
      <c r="AO44">
        <v>21.45</v>
      </c>
      <c r="AP44">
        <v>0</v>
      </c>
      <c r="AQ44">
        <v>2.75</v>
      </c>
      <c r="AR44">
        <v>0.69</v>
      </c>
      <c r="AS44">
        <v>0</v>
      </c>
      <c r="AT44">
        <v>73</v>
      </c>
      <c r="AU44">
        <v>34</v>
      </c>
      <c r="AV44">
        <v>1</v>
      </c>
      <c r="AW44">
        <v>1</v>
      </c>
      <c r="AZ44">
        <v>1</v>
      </c>
      <c r="BA44">
        <v>42.84</v>
      </c>
      <c r="BB44">
        <v>15.18</v>
      </c>
      <c r="BC44">
        <v>8.98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1</v>
      </c>
      <c r="BJ44" t="s">
        <v>132</v>
      </c>
      <c r="BM44">
        <v>69002</v>
      </c>
      <c r="BN44">
        <v>0</v>
      </c>
      <c r="BO44" t="s">
        <v>3</v>
      </c>
      <c r="BP44">
        <v>0</v>
      </c>
      <c r="BQ44">
        <v>6</v>
      </c>
      <c r="BR44">
        <v>0</v>
      </c>
      <c r="BS44">
        <v>42.84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73</v>
      </c>
      <c r="CA44">
        <v>34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1"/>
        <v>587.27</v>
      </c>
      <c r="CQ44">
        <f t="shared" si="42"/>
        <v>0</v>
      </c>
      <c r="CR44">
        <f t="shared" si="64"/>
        <v>129.78900000000002</v>
      </c>
      <c r="CS44">
        <f t="shared" si="44"/>
        <v>297.30960000000005</v>
      </c>
      <c r="CT44">
        <f t="shared" si="45"/>
        <v>918.91800000000001</v>
      </c>
      <c r="CU44">
        <f t="shared" si="46"/>
        <v>0</v>
      </c>
      <c r="CV44">
        <f t="shared" si="47"/>
        <v>2.75</v>
      </c>
      <c r="CW44">
        <f t="shared" si="48"/>
        <v>0.69</v>
      </c>
      <c r="CX44">
        <f t="shared" si="49"/>
        <v>0</v>
      </c>
      <c r="CY44">
        <f t="shared" si="50"/>
        <v>497.18840000000006</v>
      </c>
      <c r="CZ44">
        <f t="shared" si="51"/>
        <v>231.56720000000001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1007</v>
      </c>
      <c r="DV44" t="s">
        <v>127</v>
      </c>
      <c r="DW44" t="s">
        <v>127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140625220</v>
      </c>
      <c r="EF44">
        <v>6</v>
      </c>
      <c r="EG44" t="s">
        <v>28</v>
      </c>
      <c r="EH44">
        <v>108</v>
      </c>
      <c r="EI44" t="s">
        <v>133</v>
      </c>
      <c r="EJ44">
        <v>1</v>
      </c>
      <c r="EK44">
        <v>69002</v>
      </c>
      <c r="EL44" t="s">
        <v>133</v>
      </c>
      <c r="EM44" t="s">
        <v>134</v>
      </c>
      <c r="EO44" t="s">
        <v>3</v>
      </c>
      <c r="EQ44">
        <v>0</v>
      </c>
      <c r="ER44">
        <v>30</v>
      </c>
      <c r="ES44">
        <v>0</v>
      </c>
      <c r="ET44">
        <v>8.5500000000000007</v>
      </c>
      <c r="EU44">
        <v>6.94</v>
      </c>
      <c r="EV44">
        <v>21.45</v>
      </c>
      <c r="EW44">
        <v>2.75</v>
      </c>
      <c r="EX44">
        <v>0.69</v>
      </c>
      <c r="EY44">
        <v>0</v>
      </c>
      <c r="FQ44">
        <v>0</v>
      </c>
      <c r="FR44">
        <f t="shared" si="52"/>
        <v>0</v>
      </c>
      <c r="FS44">
        <v>0</v>
      </c>
      <c r="FX44">
        <v>73</v>
      </c>
      <c r="FY44">
        <v>34</v>
      </c>
      <c r="GA44" t="s">
        <v>3</v>
      </c>
      <c r="GD44">
        <v>1</v>
      </c>
      <c r="GF44">
        <v>-12376620</v>
      </c>
      <c r="GG44">
        <v>2</v>
      </c>
      <c r="GH44">
        <v>1</v>
      </c>
      <c r="GI44">
        <v>4</v>
      </c>
      <c r="GJ44">
        <v>0</v>
      </c>
      <c r="GK44">
        <v>0</v>
      </c>
      <c r="GL44">
        <f t="shared" si="53"/>
        <v>0</v>
      </c>
      <c r="GM44">
        <f t="shared" si="54"/>
        <v>1316.03</v>
      </c>
      <c r="GN44">
        <f t="shared" si="55"/>
        <v>1316.03</v>
      </c>
      <c r="GO44">
        <f t="shared" si="56"/>
        <v>0</v>
      </c>
      <c r="GP44">
        <f t="shared" si="57"/>
        <v>0</v>
      </c>
      <c r="GR44">
        <v>0</v>
      </c>
      <c r="GS44">
        <v>3</v>
      </c>
      <c r="GT44">
        <v>0</v>
      </c>
      <c r="GU44" t="s">
        <v>3</v>
      </c>
      <c r="GV44">
        <f t="shared" si="58"/>
        <v>0</v>
      </c>
      <c r="GW44">
        <v>1</v>
      </c>
      <c r="GX44">
        <f t="shared" si="59"/>
        <v>0</v>
      </c>
      <c r="HA44">
        <v>0</v>
      </c>
      <c r="HB44">
        <v>0</v>
      </c>
      <c r="HC44">
        <f t="shared" si="60"/>
        <v>0</v>
      </c>
      <c r="HE44" t="s">
        <v>3</v>
      </c>
      <c r="HF44" t="s">
        <v>3</v>
      </c>
      <c r="HM44" t="s">
        <v>3</v>
      </c>
      <c r="HN44" t="s">
        <v>135</v>
      </c>
      <c r="HO44" t="s">
        <v>136</v>
      </c>
      <c r="HP44" t="s">
        <v>137</v>
      </c>
      <c r="HQ44" t="s">
        <v>137</v>
      </c>
      <c r="IK44">
        <v>0</v>
      </c>
    </row>
    <row r="45" spans="1:245" x14ac:dyDescent="0.2">
      <c r="A45">
        <v>17</v>
      </c>
      <c r="B45">
        <v>1</v>
      </c>
      <c r="E45" t="s">
        <v>138</v>
      </c>
      <c r="F45" t="s">
        <v>106</v>
      </c>
      <c r="G45" t="s">
        <v>139</v>
      </c>
      <c r="H45" t="s">
        <v>91</v>
      </c>
      <c r="I45">
        <f>ROUND(9*1.3*I41*100,9)</f>
        <v>297.18</v>
      </c>
      <c r="J45">
        <v>0</v>
      </c>
      <c r="K45">
        <f>ROUND(9*1.3*I41*100,9)</f>
        <v>297.18</v>
      </c>
      <c r="O45">
        <f t="shared" si="21"/>
        <v>4643.5</v>
      </c>
      <c r="P45">
        <f t="shared" si="22"/>
        <v>4643.5</v>
      </c>
      <c r="Q45">
        <f t="shared" si="23"/>
        <v>0</v>
      </c>
      <c r="R45">
        <f t="shared" si="24"/>
        <v>0</v>
      </c>
      <c r="S45">
        <f t="shared" si="25"/>
        <v>0</v>
      </c>
      <c r="T45">
        <f t="shared" si="26"/>
        <v>0</v>
      </c>
      <c r="U45">
        <f t="shared" si="27"/>
        <v>0</v>
      </c>
      <c r="V45">
        <f t="shared" si="28"/>
        <v>0</v>
      </c>
      <c r="W45">
        <f t="shared" si="29"/>
        <v>0</v>
      </c>
      <c r="X45">
        <f t="shared" si="30"/>
        <v>0</v>
      </c>
      <c r="Y45">
        <f t="shared" si="31"/>
        <v>0</v>
      </c>
      <c r="AA45">
        <v>145833872</v>
      </c>
      <c r="AB45">
        <f t="shared" si="32"/>
        <v>1.74</v>
      </c>
      <c r="AC45">
        <f t="shared" si="33"/>
        <v>1.74</v>
      </c>
      <c r="AD45">
        <f t="shared" si="61"/>
        <v>0</v>
      </c>
      <c r="AE45">
        <f t="shared" si="62"/>
        <v>0</v>
      </c>
      <c r="AF45">
        <f t="shared" si="62"/>
        <v>0</v>
      </c>
      <c r="AG45">
        <f t="shared" si="37"/>
        <v>0</v>
      </c>
      <c r="AH45">
        <f t="shared" si="63"/>
        <v>0</v>
      </c>
      <c r="AI45">
        <f t="shared" si="63"/>
        <v>0</v>
      </c>
      <c r="AJ45">
        <f t="shared" si="40"/>
        <v>0</v>
      </c>
      <c r="AK45">
        <v>1.74</v>
      </c>
      <c r="AL45">
        <v>1.74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1</v>
      </c>
      <c r="AZ45">
        <v>1</v>
      </c>
      <c r="BA45">
        <v>1</v>
      </c>
      <c r="BB45">
        <v>1</v>
      </c>
      <c r="BC45">
        <v>8.98</v>
      </c>
      <c r="BD45" t="s">
        <v>3</v>
      </c>
      <c r="BE45" t="s">
        <v>3</v>
      </c>
      <c r="BF45" t="s">
        <v>3</v>
      </c>
      <c r="BG45" t="s">
        <v>3</v>
      </c>
      <c r="BH45">
        <v>3</v>
      </c>
      <c r="BI45">
        <v>1</v>
      </c>
      <c r="BJ45" t="s">
        <v>3</v>
      </c>
      <c r="BM45">
        <v>1100</v>
      </c>
      <c r="BN45">
        <v>0</v>
      </c>
      <c r="BO45" t="s">
        <v>3</v>
      </c>
      <c r="BP45">
        <v>0</v>
      </c>
      <c r="BQ45">
        <v>8</v>
      </c>
      <c r="BR45">
        <v>0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0</v>
      </c>
      <c r="CA45">
        <v>0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41"/>
        <v>4643.5</v>
      </c>
      <c r="CQ45">
        <f t="shared" si="42"/>
        <v>15.625200000000001</v>
      </c>
      <c r="CR45">
        <f t="shared" si="64"/>
        <v>0</v>
      </c>
      <c r="CS45">
        <f t="shared" si="44"/>
        <v>0</v>
      </c>
      <c r="CT45">
        <f t="shared" si="45"/>
        <v>0</v>
      </c>
      <c r="CU45">
        <f t="shared" si="46"/>
        <v>0</v>
      </c>
      <c r="CV45">
        <f t="shared" si="47"/>
        <v>0</v>
      </c>
      <c r="CW45">
        <f t="shared" si="48"/>
        <v>0</v>
      </c>
      <c r="CX45">
        <f t="shared" si="49"/>
        <v>0</v>
      </c>
      <c r="CY45">
        <f t="shared" si="50"/>
        <v>0</v>
      </c>
      <c r="CZ45">
        <f t="shared" si="51"/>
        <v>0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91</v>
      </c>
      <c r="DW45" t="s">
        <v>91</v>
      </c>
      <c r="DX45">
        <v>1</v>
      </c>
      <c r="DZ45" t="s">
        <v>3</v>
      </c>
      <c r="EA45" t="s">
        <v>3</v>
      </c>
      <c r="EB45" t="s">
        <v>3</v>
      </c>
      <c r="EC45" t="s">
        <v>3</v>
      </c>
      <c r="EE45">
        <v>140625274</v>
      </c>
      <c r="EF45">
        <v>8</v>
      </c>
      <c r="EG45" t="s">
        <v>108</v>
      </c>
      <c r="EH45">
        <v>0</v>
      </c>
      <c r="EI45" t="s">
        <v>3</v>
      </c>
      <c r="EJ45">
        <v>1</v>
      </c>
      <c r="EK45">
        <v>1100</v>
      </c>
      <c r="EL45" t="s">
        <v>109</v>
      </c>
      <c r="EM45" t="s">
        <v>110</v>
      </c>
      <c r="EO45" t="s">
        <v>3</v>
      </c>
      <c r="EQ45">
        <v>0</v>
      </c>
      <c r="ER45">
        <v>1.63</v>
      </c>
      <c r="ES45">
        <v>1.74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5</v>
      </c>
      <c r="FC45">
        <v>1</v>
      </c>
      <c r="FD45">
        <v>18</v>
      </c>
      <c r="FF45">
        <v>17.53</v>
      </c>
      <c r="FQ45">
        <v>0</v>
      </c>
      <c r="FR45">
        <f t="shared" si="52"/>
        <v>0</v>
      </c>
      <c r="FS45">
        <v>0</v>
      </c>
      <c r="FX45">
        <v>0</v>
      </c>
      <c r="FY45">
        <v>0</v>
      </c>
      <c r="GA45" t="s">
        <v>140</v>
      </c>
      <c r="GD45">
        <v>1</v>
      </c>
      <c r="GF45">
        <v>-601607388</v>
      </c>
      <c r="GG45">
        <v>2</v>
      </c>
      <c r="GH45">
        <v>3</v>
      </c>
      <c r="GI45">
        <v>4</v>
      </c>
      <c r="GJ45">
        <v>0</v>
      </c>
      <c r="GK45">
        <v>0</v>
      </c>
      <c r="GL45">
        <f t="shared" si="53"/>
        <v>0</v>
      </c>
      <c r="GM45">
        <f t="shared" si="54"/>
        <v>4643.5</v>
      </c>
      <c r="GN45">
        <f t="shared" si="55"/>
        <v>4643.5</v>
      </c>
      <c r="GO45">
        <f t="shared" si="56"/>
        <v>0</v>
      </c>
      <c r="GP45">
        <f t="shared" si="57"/>
        <v>0</v>
      </c>
      <c r="GR45">
        <v>1</v>
      </c>
      <c r="GS45">
        <v>1</v>
      </c>
      <c r="GT45">
        <v>0</v>
      </c>
      <c r="GU45" t="s">
        <v>3</v>
      </c>
      <c r="GV45">
        <f t="shared" si="58"/>
        <v>0</v>
      </c>
      <c r="GW45">
        <v>1</v>
      </c>
      <c r="GX45">
        <f t="shared" si="59"/>
        <v>0</v>
      </c>
      <c r="HA45">
        <v>0</v>
      </c>
      <c r="HB45">
        <v>0</v>
      </c>
      <c r="HC45">
        <f t="shared" si="60"/>
        <v>0</v>
      </c>
      <c r="HE45" t="s">
        <v>60</v>
      </c>
      <c r="HF45" t="s">
        <v>33</v>
      </c>
      <c r="HM45" t="s">
        <v>3</v>
      </c>
      <c r="HN45" t="s">
        <v>3</v>
      </c>
      <c r="HO45" t="s">
        <v>3</v>
      </c>
      <c r="HP45" t="s">
        <v>3</v>
      </c>
      <c r="HQ45" t="s">
        <v>3</v>
      </c>
      <c r="IK45">
        <v>0</v>
      </c>
    </row>
    <row r="46" spans="1:245" x14ac:dyDescent="0.2">
      <c r="A46">
        <v>17</v>
      </c>
      <c r="B46">
        <v>1</v>
      </c>
      <c r="C46">
        <f>ROW(SmtRes!A51)</f>
        <v>51</v>
      </c>
      <c r="D46">
        <f>ROW(EtalonRes!A55)</f>
        <v>55</v>
      </c>
      <c r="E46" t="s">
        <v>141</v>
      </c>
      <c r="F46" t="s">
        <v>142</v>
      </c>
      <c r="G46" t="s">
        <v>143</v>
      </c>
      <c r="H46" t="s">
        <v>36</v>
      </c>
      <c r="I46">
        <f>ROUND(72.5/100,9)</f>
        <v>0.72499999999999998</v>
      </c>
      <c r="J46">
        <v>0</v>
      </c>
      <c r="K46">
        <f>ROUND(72.5/100,9)</f>
        <v>0.72499999999999998</v>
      </c>
      <c r="O46">
        <f t="shared" si="21"/>
        <v>14986.07</v>
      </c>
      <c r="P46">
        <f t="shared" si="22"/>
        <v>4183.3900000000003</v>
      </c>
      <c r="Q46">
        <f t="shared" si="23"/>
        <v>118.34</v>
      </c>
      <c r="R46">
        <f t="shared" si="24"/>
        <v>60.03</v>
      </c>
      <c r="S46">
        <f t="shared" si="25"/>
        <v>10684.34</v>
      </c>
      <c r="T46">
        <f t="shared" si="26"/>
        <v>0</v>
      </c>
      <c r="U46">
        <f t="shared" si="27"/>
        <v>36.318150000000003</v>
      </c>
      <c r="V46">
        <f t="shared" si="28"/>
        <v>0.15406250000000002</v>
      </c>
      <c r="W46">
        <f t="shared" si="29"/>
        <v>0</v>
      </c>
      <c r="X46">
        <f t="shared" si="30"/>
        <v>9669.93</v>
      </c>
      <c r="Y46">
        <f t="shared" si="31"/>
        <v>4475.03</v>
      </c>
      <c r="AA46">
        <v>145833872</v>
      </c>
      <c r="AB46">
        <f t="shared" si="32"/>
        <v>1093.3900000000001</v>
      </c>
      <c r="AC46">
        <f t="shared" si="33"/>
        <v>642.55999999999995</v>
      </c>
      <c r="AD46">
        <f>ROUND(((((ET46*1.25))-((EU46*1.25)))+AE46),2)</f>
        <v>13.01</v>
      </c>
      <c r="AE46">
        <f>ROUND(((EU46*1.25)),2)</f>
        <v>2.46</v>
      </c>
      <c r="AF46">
        <f>ROUND(((EV46*1.15)),2)</f>
        <v>437.82</v>
      </c>
      <c r="AG46">
        <f t="shared" si="37"/>
        <v>0</v>
      </c>
      <c r="AH46">
        <f>((EW46*1.15))</f>
        <v>50.094000000000001</v>
      </c>
      <c r="AI46">
        <f>((EX46*1.25))</f>
        <v>0.21250000000000002</v>
      </c>
      <c r="AJ46">
        <f t="shared" si="40"/>
        <v>0</v>
      </c>
      <c r="AK46">
        <v>1033.68</v>
      </c>
      <c r="AL46">
        <v>642.55999999999995</v>
      </c>
      <c r="AM46">
        <v>10.41</v>
      </c>
      <c r="AN46">
        <v>1.97</v>
      </c>
      <c r="AO46">
        <v>380.71</v>
      </c>
      <c r="AP46">
        <v>0</v>
      </c>
      <c r="AQ46">
        <v>43.56</v>
      </c>
      <c r="AR46">
        <v>0.17</v>
      </c>
      <c r="AS46">
        <v>0</v>
      </c>
      <c r="AT46">
        <v>90</v>
      </c>
      <c r="AU46">
        <v>41.65</v>
      </c>
      <c r="AV46">
        <v>1</v>
      </c>
      <c r="AW46">
        <v>1</v>
      </c>
      <c r="AZ46">
        <v>1</v>
      </c>
      <c r="BA46">
        <v>33.659999999999997</v>
      </c>
      <c r="BB46">
        <v>12.55</v>
      </c>
      <c r="BC46">
        <v>8.98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1</v>
      </c>
      <c r="BJ46" t="s">
        <v>144</v>
      </c>
      <c r="BM46">
        <v>15001</v>
      </c>
      <c r="BN46">
        <v>0</v>
      </c>
      <c r="BO46" t="s">
        <v>3</v>
      </c>
      <c r="BP46">
        <v>0</v>
      </c>
      <c r="BQ46">
        <v>2</v>
      </c>
      <c r="BR46">
        <v>0</v>
      </c>
      <c r="BS46">
        <v>33.659999999999997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100</v>
      </c>
      <c r="CA46">
        <v>49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922</v>
      </c>
      <c r="CO46">
        <v>0</v>
      </c>
      <c r="CP46">
        <f t="shared" si="41"/>
        <v>14986.07</v>
      </c>
      <c r="CQ46">
        <f t="shared" si="42"/>
        <v>5770.1887999999999</v>
      </c>
      <c r="CR46">
        <f>((((ET46*1.25))*BB46-((EU46*1.25))*BS46)+AE46*BS46)</f>
        <v>163.222725</v>
      </c>
      <c r="CS46">
        <f t="shared" si="44"/>
        <v>82.803599999999989</v>
      </c>
      <c r="CT46">
        <f t="shared" si="45"/>
        <v>14737.021199999997</v>
      </c>
      <c r="CU46">
        <f t="shared" si="46"/>
        <v>0</v>
      </c>
      <c r="CV46">
        <f t="shared" si="47"/>
        <v>50.094000000000001</v>
      </c>
      <c r="CW46">
        <f t="shared" si="48"/>
        <v>0.21250000000000002</v>
      </c>
      <c r="CX46">
        <f t="shared" si="49"/>
        <v>0</v>
      </c>
      <c r="CY46">
        <f t="shared" si="50"/>
        <v>9669.9330000000009</v>
      </c>
      <c r="CZ46">
        <f t="shared" si="51"/>
        <v>4475.0301050000007</v>
      </c>
      <c r="DC46" t="s">
        <v>3</v>
      </c>
      <c r="DD46" t="s">
        <v>3</v>
      </c>
      <c r="DE46" t="s">
        <v>17</v>
      </c>
      <c r="DF46" t="s">
        <v>17</v>
      </c>
      <c r="DG46" t="s">
        <v>18</v>
      </c>
      <c r="DH46" t="s">
        <v>3</v>
      </c>
      <c r="DI46" t="s">
        <v>18</v>
      </c>
      <c r="DJ46" t="s">
        <v>17</v>
      </c>
      <c r="DK46" t="s">
        <v>3</v>
      </c>
      <c r="DL46" t="s">
        <v>19</v>
      </c>
      <c r="DM46" t="s">
        <v>20</v>
      </c>
      <c r="DN46">
        <v>0</v>
      </c>
      <c r="DO46">
        <v>0</v>
      </c>
      <c r="DP46">
        <v>1</v>
      </c>
      <c r="DQ46">
        <v>1</v>
      </c>
      <c r="DU46">
        <v>1005</v>
      </c>
      <c r="DV46" t="s">
        <v>36</v>
      </c>
      <c r="DW46" t="s">
        <v>36</v>
      </c>
      <c r="DX46">
        <v>100</v>
      </c>
      <c r="DZ46" t="s">
        <v>3</v>
      </c>
      <c r="EA46" t="s">
        <v>3</v>
      </c>
      <c r="EB46" t="s">
        <v>3</v>
      </c>
      <c r="EC46" t="s">
        <v>3</v>
      </c>
      <c r="EE46">
        <v>140625061</v>
      </c>
      <c r="EF46">
        <v>2</v>
      </c>
      <c r="EG46" t="s">
        <v>38</v>
      </c>
      <c r="EH46">
        <v>15</v>
      </c>
      <c r="EI46" t="s">
        <v>101</v>
      </c>
      <c r="EJ46">
        <v>1</v>
      </c>
      <c r="EK46">
        <v>15001</v>
      </c>
      <c r="EL46" t="s">
        <v>101</v>
      </c>
      <c r="EM46" t="s">
        <v>102</v>
      </c>
      <c r="EO46" t="s">
        <v>21</v>
      </c>
      <c r="EQ46">
        <v>0</v>
      </c>
      <c r="ER46">
        <v>1033.68</v>
      </c>
      <c r="ES46">
        <v>642.55999999999995</v>
      </c>
      <c r="ET46">
        <v>10.41</v>
      </c>
      <c r="EU46">
        <v>1.97</v>
      </c>
      <c r="EV46">
        <v>380.71</v>
      </c>
      <c r="EW46">
        <v>43.56</v>
      </c>
      <c r="EX46">
        <v>0.17</v>
      </c>
      <c r="EY46">
        <v>0</v>
      </c>
      <c r="FQ46">
        <v>0</v>
      </c>
      <c r="FR46">
        <f t="shared" si="52"/>
        <v>0</v>
      </c>
      <c r="FS46">
        <v>0</v>
      </c>
      <c r="FX46">
        <v>90</v>
      </c>
      <c r="FY46">
        <v>41.65</v>
      </c>
      <c r="GA46" t="s">
        <v>3</v>
      </c>
      <c r="GD46">
        <v>1</v>
      </c>
      <c r="GF46">
        <v>-869380272</v>
      </c>
      <c r="GG46">
        <v>2</v>
      </c>
      <c r="GH46">
        <v>1</v>
      </c>
      <c r="GI46">
        <v>4</v>
      </c>
      <c r="GJ46">
        <v>0</v>
      </c>
      <c r="GK46">
        <v>0</v>
      </c>
      <c r="GL46">
        <f t="shared" si="53"/>
        <v>0</v>
      </c>
      <c r="GM46">
        <f t="shared" si="54"/>
        <v>29131.03</v>
      </c>
      <c r="GN46">
        <f t="shared" si="55"/>
        <v>29131.03</v>
      </c>
      <c r="GO46">
        <f t="shared" si="56"/>
        <v>0</v>
      </c>
      <c r="GP46">
        <f t="shared" si="57"/>
        <v>0</v>
      </c>
      <c r="GR46">
        <v>0</v>
      </c>
      <c r="GS46">
        <v>3</v>
      </c>
      <c r="GT46">
        <v>0</v>
      </c>
      <c r="GU46" t="s">
        <v>3</v>
      </c>
      <c r="GV46">
        <f t="shared" si="58"/>
        <v>0</v>
      </c>
      <c r="GW46">
        <v>1</v>
      </c>
      <c r="GX46">
        <f t="shared" si="59"/>
        <v>0</v>
      </c>
      <c r="HA46">
        <v>0</v>
      </c>
      <c r="HB46">
        <v>0</v>
      </c>
      <c r="HC46">
        <f t="shared" si="60"/>
        <v>0</v>
      </c>
      <c r="HE46" t="s">
        <v>3</v>
      </c>
      <c r="HF46" t="s">
        <v>3</v>
      </c>
      <c r="HM46" t="s">
        <v>3</v>
      </c>
      <c r="HN46" t="s">
        <v>103</v>
      </c>
      <c r="HO46" t="s">
        <v>104</v>
      </c>
      <c r="HP46" t="s">
        <v>101</v>
      </c>
      <c r="HQ46" t="s">
        <v>101</v>
      </c>
      <c r="IK46">
        <v>0</v>
      </c>
    </row>
    <row r="47" spans="1:245" x14ac:dyDescent="0.2">
      <c r="A47">
        <v>18</v>
      </c>
      <c r="B47">
        <v>1</v>
      </c>
      <c r="C47">
        <v>51</v>
      </c>
      <c r="E47" t="s">
        <v>145</v>
      </c>
      <c r="F47" t="s">
        <v>146</v>
      </c>
      <c r="G47" t="s">
        <v>147</v>
      </c>
      <c r="H47" t="s">
        <v>123</v>
      </c>
      <c r="I47">
        <f>I46*J47</f>
        <v>-3.6975000000000001E-2</v>
      </c>
      <c r="J47">
        <v>-5.1000000000000004E-2</v>
      </c>
      <c r="K47">
        <v>-5.0999999999999997E-2</v>
      </c>
      <c r="O47">
        <f t="shared" si="21"/>
        <v>-3784.24</v>
      </c>
      <c r="P47">
        <f t="shared" si="22"/>
        <v>-3784.24</v>
      </c>
      <c r="Q47">
        <f t="shared" si="23"/>
        <v>0</v>
      </c>
      <c r="R47">
        <f t="shared" si="24"/>
        <v>0</v>
      </c>
      <c r="S47">
        <f t="shared" si="25"/>
        <v>0</v>
      </c>
      <c r="T47">
        <f t="shared" si="26"/>
        <v>0</v>
      </c>
      <c r="U47">
        <f t="shared" si="27"/>
        <v>0</v>
      </c>
      <c r="V47">
        <f t="shared" si="28"/>
        <v>0</v>
      </c>
      <c r="W47">
        <f t="shared" si="29"/>
        <v>0</v>
      </c>
      <c r="X47">
        <f t="shared" si="30"/>
        <v>0</v>
      </c>
      <c r="Y47">
        <f t="shared" si="31"/>
        <v>0</v>
      </c>
      <c r="AA47">
        <v>145833872</v>
      </c>
      <c r="AB47">
        <f t="shared" si="32"/>
        <v>11397.1</v>
      </c>
      <c r="AC47">
        <f t="shared" si="33"/>
        <v>11397.1</v>
      </c>
      <c r="AD47">
        <f>ROUND((((ET47)-(EU47))+AE47),2)</f>
        <v>0</v>
      </c>
      <c r="AE47">
        <f t="shared" ref="AE47:AF50" si="65">ROUND((EU47),2)</f>
        <v>0</v>
      </c>
      <c r="AF47">
        <f t="shared" si="65"/>
        <v>0</v>
      </c>
      <c r="AG47">
        <f t="shared" si="37"/>
        <v>0</v>
      </c>
      <c r="AH47">
        <f t="shared" ref="AH47:AI50" si="66">(EW47)</f>
        <v>0</v>
      </c>
      <c r="AI47">
        <f t="shared" si="66"/>
        <v>0</v>
      </c>
      <c r="AJ47">
        <f t="shared" si="40"/>
        <v>0</v>
      </c>
      <c r="AK47">
        <v>11397.1</v>
      </c>
      <c r="AL47">
        <v>11397.1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100</v>
      </c>
      <c r="AU47">
        <v>49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8.98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148</v>
      </c>
      <c r="BM47">
        <v>15001</v>
      </c>
      <c r="BN47">
        <v>0</v>
      </c>
      <c r="BO47" t="s">
        <v>3</v>
      </c>
      <c r="BP47">
        <v>0</v>
      </c>
      <c r="BQ47">
        <v>2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100</v>
      </c>
      <c r="CA47">
        <v>49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41"/>
        <v>-3784.24</v>
      </c>
      <c r="CQ47">
        <f t="shared" si="42"/>
        <v>102345.95800000001</v>
      </c>
      <c r="CR47">
        <f>(((ET47)*BB47-(EU47)*BS47)+AE47*BS47)</f>
        <v>0</v>
      </c>
      <c r="CS47">
        <f t="shared" si="44"/>
        <v>0</v>
      </c>
      <c r="CT47">
        <f t="shared" si="45"/>
        <v>0</v>
      </c>
      <c r="CU47">
        <f t="shared" si="46"/>
        <v>0</v>
      </c>
      <c r="CV47">
        <f t="shared" si="47"/>
        <v>0</v>
      </c>
      <c r="CW47">
        <f t="shared" si="48"/>
        <v>0</v>
      </c>
      <c r="CX47">
        <f t="shared" si="49"/>
        <v>0</v>
      </c>
      <c r="CY47">
        <f t="shared" si="50"/>
        <v>0</v>
      </c>
      <c r="CZ47">
        <f t="shared" si="51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123</v>
      </c>
      <c r="DW47" t="s">
        <v>123</v>
      </c>
      <c r="DX47">
        <v>1000</v>
      </c>
      <c r="DZ47" t="s">
        <v>3</v>
      </c>
      <c r="EA47" t="s">
        <v>3</v>
      </c>
      <c r="EB47" t="s">
        <v>3</v>
      </c>
      <c r="EC47" t="s">
        <v>3</v>
      </c>
      <c r="EE47">
        <v>140625061</v>
      </c>
      <c r="EF47">
        <v>2</v>
      </c>
      <c r="EG47" t="s">
        <v>38</v>
      </c>
      <c r="EH47">
        <v>15</v>
      </c>
      <c r="EI47" t="s">
        <v>101</v>
      </c>
      <c r="EJ47">
        <v>1</v>
      </c>
      <c r="EK47">
        <v>15001</v>
      </c>
      <c r="EL47" t="s">
        <v>101</v>
      </c>
      <c r="EM47" t="s">
        <v>102</v>
      </c>
      <c r="EO47" t="s">
        <v>3</v>
      </c>
      <c r="EQ47">
        <v>0</v>
      </c>
      <c r="ER47">
        <v>11397.1</v>
      </c>
      <c r="ES47">
        <v>11397.1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52"/>
        <v>0</v>
      </c>
      <c r="FS47">
        <v>0</v>
      </c>
      <c r="FX47">
        <v>100</v>
      </c>
      <c r="FY47">
        <v>49</v>
      </c>
      <c r="GA47" t="s">
        <v>3</v>
      </c>
      <c r="GD47">
        <v>1</v>
      </c>
      <c r="GF47">
        <v>280307875</v>
      </c>
      <c r="GG47">
        <v>2</v>
      </c>
      <c r="GH47">
        <v>1</v>
      </c>
      <c r="GI47">
        <v>4</v>
      </c>
      <c r="GJ47">
        <v>0</v>
      </c>
      <c r="GK47">
        <v>0</v>
      </c>
      <c r="GL47">
        <f t="shared" si="53"/>
        <v>0</v>
      </c>
      <c r="GM47">
        <f t="shared" si="54"/>
        <v>-3784.24</v>
      </c>
      <c r="GN47">
        <f t="shared" si="55"/>
        <v>-3784.24</v>
      </c>
      <c r="GO47">
        <f t="shared" si="56"/>
        <v>0</v>
      </c>
      <c r="GP47">
        <f t="shared" si="57"/>
        <v>0</v>
      </c>
      <c r="GR47">
        <v>0</v>
      </c>
      <c r="GS47">
        <v>3</v>
      </c>
      <c r="GT47">
        <v>0</v>
      </c>
      <c r="GU47" t="s">
        <v>3</v>
      </c>
      <c r="GV47">
        <f t="shared" si="58"/>
        <v>0</v>
      </c>
      <c r="GW47">
        <v>1</v>
      </c>
      <c r="GX47">
        <f t="shared" si="59"/>
        <v>0</v>
      </c>
      <c r="HA47">
        <v>0</v>
      </c>
      <c r="HB47">
        <v>0</v>
      </c>
      <c r="HC47">
        <f t="shared" si="60"/>
        <v>0</v>
      </c>
      <c r="HE47" t="s">
        <v>3</v>
      </c>
      <c r="HF47" t="s">
        <v>3</v>
      </c>
      <c r="HM47" t="s">
        <v>3</v>
      </c>
      <c r="HN47" t="s">
        <v>103</v>
      </c>
      <c r="HO47" t="s">
        <v>104</v>
      </c>
      <c r="HP47" t="s">
        <v>101</v>
      </c>
      <c r="HQ47" t="s">
        <v>101</v>
      </c>
      <c r="IK47">
        <v>0</v>
      </c>
    </row>
    <row r="48" spans="1:245" x14ac:dyDescent="0.2">
      <c r="A48">
        <v>17</v>
      </c>
      <c r="B48">
        <v>1</v>
      </c>
      <c r="E48" t="s">
        <v>149</v>
      </c>
      <c r="F48" t="s">
        <v>106</v>
      </c>
      <c r="G48" t="s">
        <v>107</v>
      </c>
      <c r="H48" t="s">
        <v>91</v>
      </c>
      <c r="I48">
        <f>ROUND(I46*100*0.13,9)</f>
        <v>9.4250000000000007</v>
      </c>
      <c r="J48">
        <v>0</v>
      </c>
      <c r="K48">
        <f>ROUND(I46*100*0.13,9)</f>
        <v>9.4250000000000007</v>
      </c>
      <c r="O48">
        <f t="shared" si="21"/>
        <v>892.07</v>
      </c>
      <c r="P48">
        <f t="shared" si="22"/>
        <v>892.07</v>
      </c>
      <c r="Q48">
        <f t="shared" si="23"/>
        <v>0</v>
      </c>
      <c r="R48">
        <f t="shared" si="24"/>
        <v>0</v>
      </c>
      <c r="S48">
        <f t="shared" si="25"/>
        <v>0</v>
      </c>
      <c r="T48">
        <f t="shared" si="26"/>
        <v>0</v>
      </c>
      <c r="U48">
        <f t="shared" si="27"/>
        <v>0</v>
      </c>
      <c r="V48">
        <f t="shared" si="28"/>
        <v>0</v>
      </c>
      <c r="W48">
        <f t="shared" si="29"/>
        <v>0</v>
      </c>
      <c r="X48">
        <f t="shared" si="30"/>
        <v>0</v>
      </c>
      <c r="Y48">
        <f t="shared" si="31"/>
        <v>0</v>
      </c>
      <c r="AA48">
        <v>145833872</v>
      </c>
      <c r="AB48">
        <f t="shared" si="32"/>
        <v>10.54</v>
      </c>
      <c r="AC48">
        <f t="shared" si="33"/>
        <v>10.54</v>
      </c>
      <c r="AD48">
        <f>ROUND((((ET48)-(EU48))+AE48),2)</f>
        <v>0</v>
      </c>
      <c r="AE48">
        <f t="shared" si="65"/>
        <v>0</v>
      </c>
      <c r="AF48">
        <f t="shared" si="65"/>
        <v>0</v>
      </c>
      <c r="AG48">
        <f t="shared" si="37"/>
        <v>0</v>
      </c>
      <c r="AH48">
        <f t="shared" si="66"/>
        <v>0</v>
      </c>
      <c r="AI48">
        <f t="shared" si="66"/>
        <v>0</v>
      </c>
      <c r="AJ48">
        <f t="shared" si="40"/>
        <v>0</v>
      </c>
      <c r="AK48">
        <v>10.540000000000001</v>
      </c>
      <c r="AL48">
        <v>10.540000000000001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8.98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3</v>
      </c>
      <c r="BM48">
        <v>1100</v>
      </c>
      <c r="BN48">
        <v>0</v>
      </c>
      <c r="BO48" t="s">
        <v>3</v>
      </c>
      <c r="BP48">
        <v>0</v>
      </c>
      <c r="BQ48">
        <v>8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0</v>
      </c>
      <c r="CA48">
        <v>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41"/>
        <v>892.07</v>
      </c>
      <c r="CQ48">
        <f t="shared" si="42"/>
        <v>94.649199999999993</v>
      </c>
      <c r="CR48">
        <f>(((ET48)*BB48-(EU48)*BS48)+AE48*BS48)</f>
        <v>0</v>
      </c>
      <c r="CS48">
        <f t="shared" si="44"/>
        <v>0</v>
      </c>
      <c r="CT48">
        <f t="shared" si="45"/>
        <v>0</v>
      </c>
      <c r="CU48">
        <f t="shared" si="46"/>
        <v>0</v>
      </c>
      <c r="CV48">
        <f t="shared" si="47"/>
        <v>0</v>
      </c>
      <c r="CW48">
        <f t="shared" si="48"/>
        <v>0</v>
      </c>
      <c r="CX48">
        <f t="shared" si="49"/>
        <v>0</v>
      </c>
      <c r="CY48">
        <f t="shared" si="50"/>
        <v>0</v>
      </c>
      <c r="CZ48">
        <f t="shared" si="51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1009</v>
      </c>
      <c r="DV48" t="s">
        <v>91</v>
      </c>
      <c r="DW48" t="s">
        <v>91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140625274</v>
      </c>
      <c r="EF48">
        <v>8</v>
      </c>
      <c r="EG48" t="s">
        <v>108</v>
      </c>
      <c r="EH48">
        <v>0</v>
      </c>
      <c r="EI48" t="s">
        <v>3</v>
      </c>
      <c r="EJ48">
        <v>1</v>
      </c>
      <c r="EK48">
        <v>1100</v>
      </c>
      <c r="EL48" t="s">
        <v>109</v>
      </c>
      <c r="EM48" t="s">
        <v>110</v>
      </c>
      <c r="EO48" t="s">
        <v>3</v>
      </c>
      <c r="EQ48">
        <v>0</v>
      </c>
      <c r="ER48">
        <v>9.84</v>
      </c>
      <c r="ES48">
        <v>10.540000000000001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5</v>
      </c>
      <c r="FC48">
        <v>1</v>
      </c>
      <c r="FD48">
        <v>18</v>
      </c>
      <c r="FF48">
        <v>106</v>
      </c>
      <c r="FQ48">
        <v>0</v>
      </c>
      <c r="FR48">
        <f t="shared" si="52"/>
        <v>0</v>
      </c>
      <c r="FS48">
        <v>0</v>
      </c>
      <c r="FX48">
        <v>0</v>
      </c>
      <c r="FY48">
        <v>0</v>
      </c>
      <c r="GA48" t="s">
        <v>111</v>
      </c>
      <c r="GD48">
        <v>1</v>
      </c>
      <c r="GF48">
        <v>-1783912316</v>
      </c>
      <c r="GG48">
        <v>2</v>
      </c>
      <c r="GH48">
        <v>3</v>
      </c>
      <c r="GI48">
        <v>4</v>
      </c>
      <c r="GJ48">
        <v>0</v>
      </c>
      <c r="GK48">
        <v>0</v>
      </c>
      <c r="GL48">
        <f t="shared" si="53"/>
        <v>0</v>
      </c>
      <c r="GM48">
        <f t="shared" si="54"/>
        <v>892.07</v>
      </c>
      <c r="GN48">
        <f t="shared" si="55"/>
        <v>892.07</v>
      </c>
      <c r="GO48">
        <f t="shared" si="56"/>
        <v>0</v>
      </c>
      <c r="GP48">
        <f t="shared" si="57"/>
        <v>0</v>
      </c>
      <c r="GR48">
        <v>1</v>
      </c>
      <c r="GS48">
        <v>1</v>
      </c>
      <c r="GT48">
        <v>0</v>
      </c>
      <c r="GU48" t="s">
        <v>3</v>
      </c>
      <c r="GV48">
        <f t="shared" si="58"/>
        <v>0</v>
      </c>
      <c r="GW48">
        <v>1</v>
      </c>
      <c r="GX48">
        <f t="shared" si="59"/>
        <v>0</v>
      </c>
      <c r="HA48">
        <v>0</v>
      </c>
      <c r="HB48">
        <v>0</v>
      </c>
      <c r="HC48">
        <f t="shared" si="60"/>
        <v>0</v>
      </c>
      <c r="HE48" t="s">
        <v>60</v>
      </c>
      <c r="HF48" t="s">
        <v>33</v>
      </c>
      <c r="HM48" t="s">
        <v>3</v>
      </c>
      <c r="HN48" t="s">
        <v>3</v>
      </c>
      <c r="HO48" t="s">
        <v>3</v>
      </c>
      <c r="HP48" t="s">
        <v>3</v>
      </c>
      <c r="HQ48" t="s">
        <v>3</v>
      </c>
      <c r="IK48">
        <v>0</v>
      </c>
    </row>
    <row r="49" spans="1:245" x14ac:dyDescent="0.2">
      <c r="A49">
        <v>17</v>
      </c>
      <c r="B49">
        <v>1</v>
      </c>
      <c r="E49" t="s">
        <v>150</v>
      </c>
      <c r="F49" t="s">
        <v>106</v>
      </c>
      <c r="G49" t="s">
        <v>151</v>
      </c>
      <c r="H49" t="s">
        <v>91</v>
      </c>
      <c r="I49">
        <f>ROUND(0.8*I46*100*2,9)</f>
        <v>116</v>
      </c>
      <c r="J49">
        <v>0</v>
      </c>
      <c r="K49">
        <f>ROUND(0.8*I46*100*2,9)</f>
        <v>116</v>
      </c>
      <c r="O49">
        <f t="shared" si="21"/>
        <v>4979.2299999999996</v>
      </c>
      <c r="P49">
        <f t="shared" si="22"/>
        <v>4979.2299999999996</v>
      </c>
      <c r="Q49">
        <f t="shared" si="23"/>
        <v>0</v>
      </c>
      <c r="R49">
        <f t="shared" si="24"/>
        <v>0</v>
      </c>
      <c r="S49">
        <f t="shared" si="25"/>
        <v>0</v>
      </c>
      <c r="T49">
        <f t="shared" si="26"/>
        <v>0</v>
      </c>
      <c r="U49">
        <f t="shared" si="27"/>
        <v>0</v>
      </c>
      <c r="V49">
        <f t="shared" si="28"/>
        <v>0</v>
      </c>
      <c r="W49">
        <f t="shared" si="29"/>
        <v>0</v>
      </c>
      <c r="X49">
        <f t="shared" si="30"/>
        <v>0</v>
      </c>
      <c r="Y49">
        <f t="shared" si="31"/>
        <v>0</v>
      </c>
      <c r="AA49">
        <v>145833872</v>
      </c>
      <c r="AB49">
        <f t="shared" si="32"/>
        <v>4.78</v>
      </c>
      <c r="AC49">
        <f t="shared" si="33"/>
        <v>4.78</v>
      </c>
      <c r="AD49">
        <f>ROUND((((ET49)-(EU49))+AE49),2)</f>
        <v>0</v>
      </c>
      <c r="AE49">
        <f t="shared" si="65"/>
        <v>0</v>
      </c>
      <c r="AF49">
        <f t="shared" si="65"/>
        <v>0</v>
      </c>
      <c r="AG49">
        <f t="shared" si="37"/>
        <v>0</v>
      </c>
      <c r="AH49">
        <f t="shared" si="66"/>
        <v>0</v>
      </c>
      <c r="AI49">
        <f t="shared" si="66"/>
        <v>0</v>
      </c>
      <c r="AJ49">
        <f t="shared" si="40"/>
        <v>0</v>
      </c>
      <c r="AK49">
        <v>4.7799999999999994</v>
      </c>
      <c r="AL49">
        <v>4.7799999999999994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8.98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3</v>
      </c>
      <c r="BM49">
        <v>1100</v>
      </c>
      <c r="BN49">
        <v>0</v>
      </c>
      <c r="BO49" t="s">
        <v>3</v>
      </c>
      <c r="BP49">
        <v>0</v>
      </c>
      <c r="BQ49">
        <v>8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0</v>
      </c>
      <c r="CA49">
        <v>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41"/>
        <v>4979.2299999999996</v>
      </c>
      <c r="CQ49">
        <f t="shared" si="42"/>
        <v>42.924400000000006</v>
      </c>
      <c r="CR49">
        <f>(((ET49)*BB49-(EU49)*BS49)+AE49*BS49)</f>
        <v>0</v>
      </c>
      <c r="CS49">
        <f t="shared" si="44"/>
        <v>0</v>
      </c>
      <c r="CT49">
        <f t="shared" si="45"/>
        <v>0</v>
      </c>
      <c r="CU49">
        <f t="shared" si="46"/>
        <v>0</v>
      </c>
      <c r="CV49">
        <f t="shared" si="47"/>
        <v>0</v>
      </c>
      <c r="CW49">
        <f t="shared" si="48"/>
        <v>0</v>
      </c>
      <c r="CX49">
        <f t="shared" si="49"/>
        <v>0</v>
      </c>
      <c r="CY49">
        <f t="shared" si="50"/>
        <v>0</v>
      </c>
      <c r="CZ49">
        <f t="shared" si="51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1009</v>
      </c>
      <c r="DV49" t="s">
        <v>91</v>
      </c>
      <c r="DW49" t="s">
        <v>91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140625274</v>
      </c>
      <c r="EF49">
        <v>8</v>
      </c>
      <c r="EG49" t="s">
        <v>108</v>
      </c>
      <c r="EH49">
        <v>0</v>
      </c>
      <c r="EI49" t="s">
        <v>3</v>
      </c>
      <c r="EJ49">
        <v>1</v>
      </c>
      <c r="EK49">
        <v>1100</v>
      </c>
      <c r="EL49" t="s">
        <v>109</v>
      </c>
      <c r="EM49" t="s">
        <v>110</v>
      </c>
      <c r="EO49" t="s">
        <v>3</v>
      </c>
      <c r="EQ49">
        <v>0</v>
      </c>
      <c r="ER49">
        <v>4.47</v>
      </c>
      <c r="ES49">
        <v>4.7799999999999994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5</v>
      </c>
      <c r="FC49">
        <v>1</v>
      </c>
      <c r="FD49">
        <v>18</v>
      </c>
      <c r="FF49">
        <v>48.2</v>
      </c>
      <c r="FQ49">
        <v>0</v>
      </c>
      <c r="FR49">
        <f t="shared" si="52"/>
        <v>0</v>
      </c>
      <c r="FS49">
        <v>0</v>
      </c>
      <c r="FX49">
        <v>0</v>
      </c>
      <c r="FY49">
        <v>0</v>
      </c>
      <c r="GA49" t="s">
        <v>152</v>
      </c>
      <c r="GD49">
        <v>1</v>
      </c>
      <c r="GF49">
        <v>-516737775</v>
      </c>
      <c r="GG49">
        <v>2</v>
      </c>
      <c r="GH49">
        <v>3</v>
      </c>
      <c r="GI49">
        <v>4</v>
      </c>
      <c r="GJ49">
        <v>0</v>
      </c>
      <c r="GK49">
        <v>0</v>
      </c>
      <c r="GL49">
        <f t="shared" si="53"/>
        <v>0</v>
      </c>
      <c r="GM49">
        <f t="shared" si="54"/>
        <v>4979.2299999999996</v>
      </c>
      <c r="GN49">
        <f t="shared" si="55"/>
        <v>4979.2299999999996</v>
      </c>
      <c r="GO49">
        <f t="shared" si="56"/>
        <v>0</v>
      </c>
      <c r="GP49">
        <f t="shared" si="57"/>
        <v>0</v>
      </c>
      <c r="GR49">
        <v>1</v>
      </c>
      <c r="GS49">
        <v>1</v>
      </c>
      <c r="GT49">
        <v>0</v>
      </c>
      <c r="GU49" t="s">
        <v>3</v>
      </c>
      <c r="GV49">
        <f t="shared" si="58"/>
        <v>0</v>
      </c>
      <c r="GW49">
        <v>1</v>
      </c>
      <c r="GX49">
        <f t="shared" si="59"/>
        <v>0</v>
      </c>
      <c r="HA49">
        <v>0</v>
      </c>
      <c r="HB49">
        <v>0</v>
      </c>
      <c r="HC49">
        <f t="shared" si="60"/>
        <v>0</v>
      </c>
      <c r="HE49" t="s">
        <v>60</v>
      </c>
      <c r="HF49" t="s">
        <v>33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0" spans="1:245" x14ac:dyDescent="0.2">
      <c r="A50">
        <v>17</v>
      </c>
      <c r="B50">
        <v>1</v>
      </c>
      <c r="E50" t="s">
        <v>153</v>
      </c>
      <c r="F50" t="s">
        <v>106</v>
      </c>
      <c r="G50" t="s">
        <v>154</v>
      </c>
      <c r="H50" t="s">
        <v>91</v>
      </c>
      <c r="I50">
        <f>ROUND(0.03*I46*1000,9)</f>
        <v>21.75</v>
      </c>
      <c r="J50">
        <v>0</v>
      </c>
      <c r="K50">
        <f>ROUND(0.03*I46*1000,9)</f>
        <v>21.75</v>
      </c>
      <c r="O50">
        <f t="shared" si="21"/>
        <v>2390.66</v>
      </c>
      <c r="P50">
        <f t="shared" si="22"/>
        <v>2390.66</v>
      </c>
      <c r="Q50">
        <f t="shared" si="23"/>
        <v>0</v>
      </c>
      <c r="R50">
        <f t="shared" si="24"/>
        <v>0</v>
      </c>
      <c r="S50">
        <f t="shared" si="25"/>
        <v>0</v>
      </c>
      <c r="T50">
        <f t="shared" si="26"/>
        <v>0</v>
      </c>
      <c r="U50">
        <f t="shared" si="27"/>
        <v>0</v>
      </c>
      <c r="V50">
        <f t="shared" si="28"/>
        <v>0</v>
      </c>
      <c r="W50">
        <f t="shared" si="29"/>
        <v>0</v>
      </c>
      <c r="X50">
        <f t="shared" si="30"/>
        <v>0</v>
      </c>
      <c r="Y50">
        <f t="shared" si="31"/>
        <v>0</v>
      </c>
      <c r="AA50">
        <v>145833872</v>
      </c>
      <c r="AB50">
        <f t="shared" si="32"/>
        <v>12.24</v>
      </c>
      <c r="AC50">
        <f t="shared" si="33"/>
        <v>12.24</v>
      </c>
      <c r="AD50">
        <f>ROUND((((ET50)-(EU50))+AE50),2)</f>
        <v>0</v>
      </c>
      <c r="AE50">
        <f t="shared" si="65"/>
        <v>0</v>
      </c>
      <c r="AF50">
        <f t="shared" si="65"/>
        <v>0</v>
      </c>
      <c r="AG50">
        <f t="shared" si="37"/>
        <v>0</v>
      </c>
      <c r="AH50">
        <f t="shared" si="66"/>
        <v>0</v>
      </c>
      <c r="AI50">
        <f t="shared" si="66"/>
        <v>0</v>
      </c>
      <c r="AJ50">
        <f t="shared" si="40"/>
        <v>0</v>
      </c>
      <c r="AK50">
        <v>12.24</v>
      </c>
      <c r="AL50">
        <v>12.24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8.98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1</v>
      </c>
      <c r="BJ50" t="s">
        <v>3</v>
      </c>
      <c r="BM50">
        <v>1100</v>
      </c>
      <c r="BN50">
        <v>0</v>
      </c>
      <c r="BO50" t="s">
        <v>3</v>
      </c>
      <c r="BP50">
        <v>0</v>
      </c>
      <c r="BQ50">
        <v>8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0</v>
      </c>
      <c r="CA50">
        <v>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41"/>
        <v>2390.66</v>
      </c>
      <c r="CQ50">
        <f t="shared" si="42"/>
        <v>109.91520000000001</v>
      </c>
      <c r="CR50">
        <f>(((ET50)*BB50-(EU50)*BS50)+AE50*BS50)</f>
        <v>0</v>
      </c>
      <c r="CS50">
        <f t="shared" si="44"/>
        <v>0</v>
      </c>
      <c r="CT50">
        <f t="shared" si="45"/>
        <v>0</v>
      </c>
      <c r="CU50">
        <f t="shared" si="46"/>
        <v>0</v>
      </c>
      <c r="CV50">
        <f t="shared" si="47"/>
        <v>0</v>
      </c>
      <c r="CW50">
        <f t="shared" si="48"/>
        <v>0</v>
      </c>
      <c r="CX50">
        <f t="shared" si="49"/>
        <v>0</v>
      </c>
      <c r="CY50">
        <f t="shared" si="50"/>
        <v>0</v>
      </c>
      <c r="CZ50">
        <f t="shared" si="51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1009</v>
      </c>
      <c r="DV50" t="s">
        <v>91</v>
      </c>
      <c r="DW50" t="s">
        <v>91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140625274</v>
      </c>
      <c r="EF50">
        <v>8</v>
      </c>
      <c r="EG50" t="s">
        <v>108</v>
      </c>
      <c r="EH50">
        <v>0</v>
      </c>
      <c r="EI50" t="s">
        <v>3</v>
      </c>
      <c r="EJ50">
        <v>1</v>
      </c>
      <c r="EK50">
        <v>1100</v>
      </c>
      <c r="EL50" t="s">
        <v>109</v>
      </c>
      <c r="EM50" t="s">
        <v>110</v>
      </c>
      <c r="EO50" t="s">
        <v>3</v>
      </c>
      <c r="EQ50">
        <v>0</v>
      </c>
      <c r="ER50">
        <v>11.43</v>
      </c>
      <c r="ES50">
        <v>12.24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5</v>
      </c>
      <c r="FC50">
        <v>1</v>
      </c>
      <c r="FD50">
        <v>18</v>
      </c>
      <c r="FF50">
        <v>123.14</v>
      </c>
      <c r="FQ50">
        <v>0</v>
      </c>
      <c r="FR50">
        <f t="shared" si="52"/>
        <v>0</v>
      </c>
      <c r="FS50">
        <v>0</v>
      </c>
      <c r="FX50">
        <v>0</v>
      </c>
      <c r="FY50">
        <v>0</v>
      </c>
      <c r="GA50" t="s">
        <v>155</v>
      </c>
      <c r="GD50">
        <v>1</v>
      </c>
      <c r="GF50">
        <v>-1738938197</v>
      </c>
      <c r="GG50">
        <v>2</v>
      </c>
      <c r="GH50">
        <v>3</v>
      </c>
      <c r="GI50">
        <v>4</v>
      </c>
      <c r="GJ50">
        <v>0</v>
      </c>
      <c r="GK50">
        <v>0</v>
      </c>
      <c r="GL50">
        <f t="shared" si="53"/>
        <v>0</v>
      </c>
      <c r="GM50">
        <f t="shared" si="54"/>
        <v>2390.66</v>
      </c>
      <c r="GN50">
        <f t="shared" si="55"/>
        <v>2390.66</v>
      </c>
      <c r="GO50">
        <f t="shared" si="56"/>
        <v>0</v>
      </c>
      <c r="GP50">
        <f t="shared" si="57"/>
        <v>0</v>
      </c>
      <c r="GR50">
        <v>1</v>
      </c>
      <c r="GS50">
        <v>1</v>
      </c>
      <c r="GT50">
        <v>0</v>
      </c>
      <c r="GU50" t="s">
        <v>3</v>
      </c>
      <c r="GV50">
        <f t="shared" si="58"/>
        <v>0</v>
      </c>
      <c r="GW50">
        <v>1</v>
      </c>
      <c r="GX50">
        <f t="shared" si="59"/>
        <v>0</v>
      </c>
      <c r="HA50">
        <v>0</v>
      </c>
      <c r="HB50">
        <v>0</v>
      </c>
      <c r="HC50">
        <f t="shared" si="60"/>
        <v>0</v>
      </c>
      <c r="HE50" t="s">
        <v>60</v>
      </c>
      <c r="HF50" t="s">
        <v>33</v>
      </c>
      <c r="HM50" t="s">
        <v>3</v>
      </c>
      <c r="HN50" t="s">
        <v>3</v>
      </c>
      <c r="HO50" t="s">
        <v>3</v>
      </c>
      <c r="HP50" t="s">
        <v>3</v>
      </c>
      <c r="HQ50" t="s">
        <v>3</v>
      </c>
      <c r="IK50">
        <v>0</v>
      </c>
    </row>
    <row r="51" spans="1:245" x14ac:dyDescent="0.2">
      <c r="A51">
        <v>17</v>
      </c>
      <c r="B51">
        <v>1</v>
      </c>
      <c r="C51">
        <f>ROW(SmtRes!A57)</f>
        <v>57</v>
      </c>
      <c r="D51">
        <f>ROW(EtalonRes!A64)</f>
        <v>64</v>
      </c>
      <c r="E51" t="s">
        <v>156</v>
      </c>
      <c r="F51" t="s">
        <v>157</v>
      </c>
      <c r="G51" t="s">
        <v>158</v>
      </c>
      <c r="H51" t="s">
        <v>36</v>
      </c>
      <c r="I51">
        <f>ROUND(0.35/100,9)</f>
        <v>3.5000000000000001E-3</v>
      </c>
      <c r="J51">
        <v>0</v>
      </c>
      <c r="K51">
        <f>ROUND(0.35/100,9)</f>
        <v>3.5000000000000001E-3</v>
      </c>
      <c r="O51">
        <f t="shared" si="21"/>
        <v>96.84</v>
      </c>
      <c r="P51">
        <f t="shared" si="22"/>
        <v>21.63</v>
      </c>
      <c r="Q51">
        <f t="shared" si="23"/>
        <v>0.61</v>
      </c>
      <c r="R51">
        <f t="shared" si="24"/>
        <v>0.31</v>
      </c>
      <c r="S51">
        <f t="shared" si="25"/>
        <v>74.599999999999994</v>
      </c>
      <c r="T51">
        <f t="shared" si="26"/>
        <v>0</v>
      </c>
      <c r="U51">
        <f t="shared" si="27"/>
        <v>0.25357499999999994</v>
      </c>
      <c r="V51">
        <f t="shared" si="28"/>
        <v>7.874999999999999E-4</v>
      </c>
      <c r="W51">
        <f t="shared" si="29"/>
        <v>0</v>
      </c>
      <c r="X51">
        <f t="shared" si="30"/>
        <v>67.42</v>
      </c>
      <c r="Y51">
        <f t="shared" si="31"/>
        <v>31.2</v>
      </c>
      <c r="AA51">
        <v>145833872</v>
      </c>
      <c r="AB51">
        <f t="shared" si="32"/>
        <v>1335.18</v>
      </c>
      <c r="AC51">
        <f t="shared" si="33"/>
        <v>688.15</v>
      </c>
      <c r="AD51">
        <f>ROUND(((((ET51*1.25))-((EU51*1.25)))+AE51),2)</f>
        <v>13.82</v>
      </c>
      <c r="AE51">
        <f>ROUND(((EU51*1.25)),2)</f>
        <v>2.61</v>
      </c>
      <c r="AF51">
        <f>ROUND(((EV51*1.15)),2)</f>
        <v>633.21</v>
      </c>
      <c r="AG51">
        <f t="shared" si="37"/>
        <v>0</v>
      </c>
      <c r="AH51">
        <f>((EW51*1.15))</f>
        <v>72.449999999999989</v>
      </c>
      <c r="AI51">
        <f>((EX51*1.25))</f>
        <v>0.22499999999999998</v>
      </c>
      <c r="AJ51">
        <f t="shared" si="40"/>
        <v>0</v>
      </c>
      <c r="AK51">
        <v>1249.83</v>
      </c>
      <c r="AL51">
        <v>688.15</v>
      </c>
      <c r="AM51">
        <v>11.06</v>
      </c>
      <c r="AN51">
        <v>2.09</v>
      </c>
      <c r="AO51">
        <v>550.62</v>
      </c>
      <c r="AP51">
        <v>0</v>
      </c>
      <c r="AQ51">
        <v>63</v>
      </c>
      <c r="AR51">
        <v>0.18</v>
      </c>
      <c r="AS51">
        <v>0</v>
      </c>
      <c r="AT51">
        <v>90</v>
      </c>
      <c r="AU51">
        <v>41.65</v>
      </c>
      <c r="AV51">
        <v>1</v>
      </c>
      <c r="AW51">
        <v>1</v>
      </c>
      <c r="AZ51">
        <v>1</v>
      </c>
      <c r="BA51">
        <v>33.659999999999997</v>
      </c>
      <c r="BB51">
        <v>12.55</v>
      </c>
      <c r="BC51">
        <v>8.98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1</v>
      </c>
      <c r="BJ51" t="s">
        <v>159</v>
      </c>
      <c r="BM51">
        <v>15001</v>
      </c>
      <c r="BN51">
        <v>0</v>
      </c>
      <c r="BO51" t="s">
        <v>3</v>
      </c>
      <c r="BP51">
        <v>0</v>
      </c>
      <c r="BQ51">
        <v>2</v>
      </c>
      <c r="BR51">
        <v>0</v>
      </c>
      <c r="BS51">
        <v>33.659999999999997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100</v>
      </c>
      <c r="CA51">
        <v>49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922</v>
      </c>
      <c r="CO51">
        <v>0</v>
      </c>
      <c r="CP51">
        <f t="shared" si="41"/>
        <v>96.839999999999989</v>
      </c>
      <c r="CQ51">
        <f t="shared" si="42"/>
        <v>6179.5870000000004</v>
      </c>
      <c r="CR51">
        <f>((((ET51*1.25))*BB51-((EU51*1.25))*BS51)+AE51*BS51)</f>
        <v>173.4196</v>
      </c>
      <c r="CS51">
        <f t="shared" si="44"/>
        <v>87.852599999999981</v>
      </c>
      <c r="CT51">
        <f t="shared" si="45"/>
        <v>21313.848599999998</v>
      </c>
      <c r="CU51">
        <f t="shared" si="46"/>
        <v>0</v>
      </c>
      <c r="CV51">
        <f t="shared" si="47"/>
        <v>72.449999999999989</v>
      </c>
      <c r="CW51">
        <f t="shared" si="48"/>
        <v>0.22499999999999998</v>
      </c>
      <c r="CX51">
        <f t="shared" si="49"/>
        <v>0</v>
      </c>
      <c r="CY51">
        <f t="shared" si="50"/>
        <v>67.418999999999997</v>
      </c>
      <c r="CZ51">
        <f t="shared" si="51"/>
        <v>31.200014999999997</v>
      </c>
      <c r="DC51" t="s">
        <v>3</v>
      </c>
      <c r="DD51" t="s">
        <v>3</v>
      </c>
      <c r="DE51" t="s">
        <v>17</v>
      </c>
      <c r="DF51" t="s">
        <v>17</v>
      </c>
      <c r="DG51" t="s">
        <v>18</v>
      </c>
      <c r="DH51" t="s">
        <v>3</v>
      </c>
      <c r="DI51" t="s">
        <v>18</v>
      </c>
      <c r="DJ51" t="s">
        <v>17</v>
      </c>
      <c r="DK51" t="s">
        <v>3</v>
      </c>
      <c r="DL51" t="s">
        <v>19</v>
      </c>
      <c r="DM51" t="s">
        <v>20</v>
      </c>
      <c r="DN51">
        <v>0</v>
      </c>
      <c r="DO51">
        <v>0</v>
      </c>
      <c r="DP51">
        <v>1</v>
      </c>
      <c r="DQ51">
        <v>1</v>
      </c>
      <c r="DU51">
        <v>1005</v>
      </c>
      <c r="DV51" t="s">
        <v>36</v>
      </c>
      <c r="DW51" t="s">
        <v>36</v>
      </c>
      <c r="DX51">
        <v>100</v>
      </c>
      <c r="DZ51" t="s">
        <v>3</v>
      </c>
      <c r="EA51" t="s">
        <v>3</v>
      </c>
      <c r="EB51" t="s">
        <v>3</v>
      </c>
      <c r="EC51" t="s">
        <v>3</v>
      </c>
      <c r="EE51">
        <v>140625061</v>
      </c>
      <c r="EF51">
        <v>2</v>
      </c>
      <c r="EG51" t="s">
        <v>38</v>
      </c>
      <c r="EH51">
        <v>15</v>
      </c>
      <c r="EI51" t="s">
        <v>101</v>
      </c>
      <c r="EJ51">
        <v>1</v>
      </c>
      <c r="EK51">
        <v>15001</v>
      </c>
      <c r="EL51" t="s">
        <v>101</v>
      </c>
      <c r="EM51" t="s">
        <v>102</v>
      </c>
      <c r="EO51" t="s">
        <v>21</v>
      </c>
      <c r="EQ51">
        <v>0</v>
      </c>
      <c r="ER51">
        <v>1249.83</v>
      </c>
      <c r="ES51">
        <v>688.15</v>
      </c>
      <c r="ET51">
        <v>11.06</v>
      </c>
      <c r="EU51">
        <v>2.09</v>
      </c>
      <c r="EV51">
        <v>550.62</v>
      </c>
      <c r="EW51">
        <v>63</v>
      </c>
      <c r="EX51">
        <v>0.18</v>
      </c>
      <c r="EY51">
        <v>0</v>
      </c>
      <c r="FQ51">
        <v>0</v>
      </c>
      <c r="FR51">
        <f t="shared" si="52"/>
        <v>0</v>
      </c>
      <c r="FS51">
        <v>0</v>
      </c>
      <c r="FX51">
        <v>90</v>
      </c>
      <c r="FY51">
        <v>41.65</v>
      </c>
      <c r="GA51" t="s">
        <v>3</v>
      </c>
      <c r="GD51">
        <v>1</v>
      </c>
      <c r="GF51">
        <v>-1615455571</v>
      </c>
      <c r="GG51">
        <v>2</v>
      </c>
      <c r="GH51">
        <v>1</v>
      </c>
      <c r="GI51">
        <v>4</v>
      </c>
      <c r="GJ51">
        <v>0</v>
      </c>
      <c r="GK51">
        <v>0</v>
      </c>
      <c r="GL51">
        <f t="shared" si="53"/>
        <v>0</v>
      </c>
      <c r="GM51">
        <f t="shared" si="54"/>
        <v>195.46</v>
      </c>
      <c r="GN51">
        <f t="shared" si="55"/>
        <v>195.46</v>
      </c>
      <c r="GO51">
        <f t="shared" si="56"/>
        <v>0</v>
      </c>
      <c r="GP51">
        <f t="shared" si="57"/>
        <v>0</v>
      </c>
      <c r="GR51">
        <v>0</v>
      </c>
      <c r="GS51">
        <v>3</v>
      </c>
      <c r="GT51">
        <v>0</v>
      </c>
      <c r="GU51" t="s">
        <v>3</v>
      </c>
      <c r="GV51">
        <f t="shared" si="58"/>
        <v>0</v>
      </c>
      <c r="GW51">
        <v>1</v>
      </c>
      <c r="GX51">
        <f t="shared" si="59"/>
        <v>0</v>
      </c>
      <c r="HA51">
        <v>0</v>
      </c>
      <c r="HB51">
        <v>0</v>
      </c>
      <c r="HC51">
        <f t="shared" si="60"/>
        <v>0</v>
      </c>
      <c r="HE51" t="s">
        <v>3</v>
      </c>
      <c r="HF51" t="s">
        <v>3</v>
      </c>
      <c r="HM51" t="s">
        <v>3</v>
      </c>
      <c r="HN51" t="s">
        <v>103</v>
      </c>
      <c r="HO51" t="s">
        <v>104</v>
      </c>
      <c r="HP51" t="s">
        <v>101</v>
      </c>
      <c r="HQ51" t="s">
        <v>101</v>
      </c>
      <c r="IK51">
        <v>0</v>
      </c>
    </row>
    <row r="52" spans="1:245" x14ac:dyDescent="0.2">
      <c r="A52">
        <v>17</v>
      </c>
      <c r="B52">
        <v>1</v>
      </c>
      <c r="E52" t="s">
        <v>160</v>
      </c>
      <c r="F52" t="s">
        <v>106</v>
      </c>
      <c r="G52" t="s">
        <v>107</v>
      </c>
      <c r="H52" t="s">
        <v>91</v>
      </c>
      <c r="I52">
        <f>ROUND(I51*100*0.13,9)</f>
        <v>4.5499999999999999E-2</v>
      </c>
      <c r="J52">
        <v>0</v>
      </c>
      <c r="K52">
        <f>ROUND(I51*100*0.13,9)</f>
        <v>4.5499999999999999E-2</v>
      </c>
      <c r="O52">
        <f t="shared" si="21"/>
        <v>4.3099999999999996</v>
      </c>
      <c r="P52">
        <f t="shared" si="22"/>
        <v>4.3099999999999996</v>
      </c>
      <c r="Q52">
        <f t="shared" si="23"/>
        <v>0</v>
      </c>
      <c r="R52">
        <f t="shared" si="24"/>
        <v>0</v>
      </c>
      <c r="S52">
        <f t="shared" si="25"/>
        <v>0</v>
      </c>
      <c r="T52">
        <f t="shared" si="26"/>
        <v>0</v>
      </c>
      <c r="U52">
        <f t="shared" si="27"/>
        <v>0</v>
      </c>
      <c r="V52">
        <f t="shared" si="28"/>
        <v>0</v>
      </c>
      <c r="W52">
        <f t="shared" si="29"/>
        <v>0</v>
      </c>
      <c r="X52">
        <f t="shared" si="30"/>
        <v>0</v>
      </c>
      <c r="Y52">
        <f t="shared" si="31"/>
        <v>0</v>
      </c>
      <c r="AA52">
        <v>145833872</v>
      </c>
      <c r="AB52">
        <f t="shared" si="32"/>
        <v>10.54</v>
      </c>
      <c r="AC52">
        <f t="shared" si="33"/>
        <v>10.54</v>
      </c>
      <c r="AD52">
        <f>ROUND((((ET52)-(EU52))+AE52),2)</f>
        <v>0</v>
      </c>
      <c r="AE52">
        <f>ROUND((EU52),2)</f>
        <v>0</v>
      </c>
      <c r="AF52">
        <f>ROUND((EV52),2)</f>
        <v>0</v>
      </c>
      <c r="AG52">
        <f t="shared" si="37"/>
        <v>0</v>
      </c>
      <c r="AH52">
        <f>(EW52)</f>
        <v>0</v>
      </c>
      <c r="AI52">
        <f>(EX52)</f>
        <v>0</v>
      </c>
      <c r="AJ52">
        <f t="shared" si="40"/>
        <v>0</v>
      </c>
      <c r="AK52">
        <v>10.540000000000001</v>
      </c>
      <c r="AL52">
        <v>10.540000000000001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8.98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41"/>
        <v>4.3099999999999996</v>
      </c>
      <c r="CQ52">
        <f t="shared" si="42"/>
        <v>94.649199999999993</v>
      </c>
      <c r="CR52">
        <f>(((ET52)*BB52-(EU52)*BS52)+AE52*BS52)</f>
        <v>0</v>
      </c>
      <c r="CS52">
        <f t="shared" si="44"/>
        <v>0</v>
      </c>
      <c r="CT52">
        <f t="shared" si="45"/>
        <v>0</v>
      </c>
      <c r="CU52">
        <f t="shared" si="46"/>
        <v>0</v>
      </c>
      <c r="CV52">
        <f t="shared" si="47"/>
        <v>0</v>
      </c>
      <c r="CW52">
        <f t="shared" si="48"/>
        <v>0</v>
      </c>
      <c r="CX52">
        <f t="shared" si="49"/>
        <v>0</v>
      </c>
      <c r="CY52">
        <f t="shared" si="50"/>
        <v>0</v>
      </c>
      <c r="CZ52">
        <f t="shared" si="51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1009</v>
      </c>
      <c r="DV52" t="s">
        <v>91</v>
      </c>
      <c r="DW52" t="s">
        <v>91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140625274</v>
      </c>
      <c r="EF52">
        <v>8</v>
      </c>
      <c r="EG52" t="s">
        <v>108</v>
      </c>
      <c r="EH52">
        <v>0</v>
      </c>
      <c r="EI52" t="s">
        <v>3</v>
      </c>
      <c r="EJ52">
        <v>1</v>
      </c>
      <c r="EK52">
        <v>1100</v>
      </c>
      <c r="EL52" t="s">
        <v>109</v>
      </c>
      <c r="EM52" t="s">
        <v>110</v>
      </c>
      <c r="EO52" t="s">
        <v>3</v>
      </c>
      <c r="EQ52">
        <v>0</v>
      </c>
      <c r="ER52">
        <v>9.84</v>
      </c>
      <c r="ES52">
        <v>10.540000000000001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1</v>
      </c>
      <c r="FD52">
        <v>18</v>
      </c>
      <c r="FF52">
        <v>106</v>
      </c>
      <c r="FQ52">
        <v>0</v>
      </c>
      <c r="FR52">
        <f t="shared" si="52"/>
        <v>0</v>
      </c>
      <c r="FS52">
        <v>0</v>
      </c>
      <c r="FX52">
        <v>0</v>
      </c>
      <c r="FY52">
        <v>0</v>
      </c>
      <c r="GA52" t="s">
        <v>111</v>
      </c>
      <c r="GD52">
        <v>1</v>
      </c>
      <c r="GF52">
        <v>-1783912316</v>
      </c>
      <c r="GG52">
        <v>2</v>
      </c>
      <c r="GH52">
        <v>3</v>
      </c>
      <c r="GI52">
        <v>4</v>
      </c>
      <c r="GJ52">
        <v>0</v>
      </c>
      <c r="GK52">
        <v>0</v>
      </c>
      <c r="GL52">
        <f t="shared" si="53"/>
        <v>0</v>
      </c>
      <c r="GM52">
        <f t="shared" si="54"/>
        <v>4.3099999999999996</v>
      </c>
      <c r="GN52">
        <f t="shared" si="55"/>
        <v>4.3099999999999996</v>
      </c>
      <c r="GO52">
        <f t="shared" si="56"/>
        <v>0</v>
      </c>
      <c r="GP52">
        <f t="shared" si="57"/>
        <v>0</v>
      </c>
      <c r="GR52">
        <v>1</v>
      </c>
      <c r="GS52">
        <v>1</v>
      </c>
      <c r="GT52">
        <v>0</v>
      </c>
      <c r="GU52" t="s">
        <v>3</v>
      </c>
      <c r="GV52">
        <f t="shared" si="58"/>
        <v>0</v>
      </c>
      <c r="GW52">
        <v>1</v>
      </c>
      <c r="GX52">
        <f t="shared" si="59"/>
        <v>0</v>
      </c>
      <c r="HA52">
        <v>0</v>
      </c>
      <c r="HB52">
        <v>0</v>
      </c>
      <c r="HC52">
        <f t="shared" si="60"/>
        <v>0</v>
      </c>
      <c r="HE52" t="s">
        <v>60</v>
      </c>
      <c r="HF52" t="s">
        <v>33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17</v>
      </c>
      <c r="B53">
        <v>1</v>
      </c>
      <c r="E53" t="s">
        <v>161</v>
      </c>
      <c r="F53" t="s">
        <v>106</v>
      </c>
      <c r="G53" t="s">
        <v>154</v>
      </c>
      <c r="H53" t="s">
        <v>91</v>
      </c>
      <c r="I53">
        <f>ROUND(0.03*I51*1000,9)</f>
        <v>0.105</v>
      </c>
      <c r="J53">
        <v>0</v>
      </c>
      <c r="K53">
        <f>ROUND(0.03*I51*1000,9)</f>
        <v>0.105</v>
      </c>
      <c r="O53">
        <f t="shared" si="21"/>
        <v>11.54</v>
      </c>
      <c r="P53">
        <f t="shared" si="22"/>
        <v>11.54</v>
      </c>
      <c r="Q53">
        <f t="shared" si="23"/>
        <v>0</v>
      </c>
      <c r="R53">
        <f t="shared" si="24"/>
        <v>0</v>
      </c>
      <c r="S53">
        <f t="shared" si="25"/>
        <v>0</v>
      </c>
      <c r="T53">
        <f t="shared" si="26"/>
        <v>0</v>
      </c>
      <c r="U53">
        <f t="shared" si="27"/>
        <v>0</v>
      </c>
      <c r="V53">
        <f t="shared" si="28"/>
        <v>0</v>
      </c>
      <c r="W53">
        <f t="shared" si="29"/>
        <v>0</v>
      </c>
      <c r="X53">
        <f t="shared" si="30"/>
        <v>0</v>
      </c>
      <c r="Y53">
        <f t="shared" si="31"/>
        <v>0</v>
      </c>
      <c r="AA53">
        <v>145833872</v>
      </c>
      <c r="AB53">
        <f t="shared" si="32"/>
        <v>12.24</v>
      </c>
      <c r="AC53">
        <f t="shared" si="33"/>
        <v>12.24</v>
      </c>
      <c r="AD53">
        <f>ROUND((((ET53)-(EU53))+AE53),2)</f>
        <v>0</v>
      </c>
      <c r="AE53">
        <f>ROUND((EU53),2)</f>
        <v>0</v>
      </c>
      <c r="AF53">
        <f>ROUND((EV53),2)</f>
        <v>0</v>
      </c>
      <c r="AG53">
        <f t="shared" si="37"/>
        <v>0</v>
      </c>
      <c r="AH53">
        <f>(EW53)</f>
        <v>0</v>
      </c>
      <c r="AI53">
        <f>(EX53)</f>
        <v>0</v>
      </c>
      <c r="AJ53">
        <f t="shared" si="40"/>
        <v>0</v>
      </c>
      <c r="AK53">
        <v>12.24</v>
      </c>
      <c r="AL53">
        <v>12.24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8.98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3</v>
      </c>
      <c r="BM53">
        <v>1100</v>
      </c>
      <c r="BN53">
        <v>0</v>
      </c>
      <c r="BO53" t="s">
        <v>3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41"/>
        <v>11.54</v>
      </c>
      <c r="CQ53">
        <f t="shared" si="42"/>
        <v>109.91520000000001</v>
      </c>
      <c r="CR53">
        <f>(((ET53)*BB53-(EU53)*BS53)+AE53*BS53)</f>
        <v>0</v>
      </c>
      <c r="CS53">
        <f t="shared" si="44"/>
        <v>0</v>
      </c>
      <c r="CT53">
        <f t="shared" si="45"/>
        <v>0</v>
      </c>
      <c r="CU53">
        <f t="shared" si="46"/>
        <v>0</v>
      </c>
      <c r="CV53">
        <f t="shared" si="47"/>
        <v>0</v>
      </c>
      <c r="CW53">
        <f t="shared" si="48"/>
        <v>0</v>
      </c>
      <c r="CX53">
        <f t="shared" si="49"/>
        <v>0</v>
      </c>
      <c r="CY53">
        <f t="shared" si="50"/>
        <v>0</v>
      </c>
      <c r="CZ53">
        <f t="shared" si="51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1009</v>
      </c>
      <c r="DV53" t="s">
        <v>91</v>
      </c>
      <c r="DW53" t="s">
        <v>91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140625274</v>
      </c>
      <c r="EF53">
        <v>8</v>
      </c>
      <c r="EG53" t="s">
        <v>108</v>
      </c>
      <c r="EH53">
        <v>0</v>
      </c>
      <c r="EI53" t="s">
        <v>3</v>
      </c>
      <c r="EJ53">
        <v>1</v>
      </c>
      <c r="EK53">
        <v>1100</v>
      </c>
      <c r="EL53" t="s">
        <v>109</v>
      </c>
      <c r="EM53" t="s">
        <v>110</v>
      </c>
      <c r="EO53" t="s">
        <v>3</v>
      </c>
      <c r="EQ53">
        <v>0</v>
      </c>
      <c r="ER53">
        <v>11.43</v>
      </c>
      <c r="ES53">
        <v>12.24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5</v>
      </c>
      <c r="FC53">
        <v>1</v>
      </c>
      <c r="FD53">
        <v>18</v>
      </c>
      <c r="FF53">
        <v>123.14</v>
      </c>
      <c r="FQ53">
        <v>0</v>
      </c>
      <c r="FR53">
        <f t="shared" si="52"/>
        <v>0</v>
      </c>
      <c r="FS53">
        <v>0</v>
      </c>
      <c r="FX53">
        <v>0</v>
      </c>
      <c r="FY53">
        <v>0</v>
      </c>
      <c r="GA53" t="s">
        <v>155</v>
      </c>
      <c r="GD53">
        <v>1</v>
      </c>
      <c r="GF53">
        <v>-1738938197</v>
      </c>
      <c r="GG53">
        <v>2</v>
      </c>
      <c r="GH53">
        <v>3</v>
      </c>
      <c r="GI53">
        <v>4</v>
      </c>
      <c r="GJ53">
        <v>0</v>
      </c>
      <c r="GK53">
        <v>0</v>
      </c>
      <c r="GL53">
        <f t="shared" si="53"/>
        <v>0</v>
      </c>
      <c r="GM53">
        <f t="shared" si="54"/>
        <v>11.54</v>
      </c>
      <c r="GN53">
        <f t="shared" si="55"/>
        <v>11.54</v>
      </c>
      <c r="GO53">
        <f t="shared" si="56"/>
        <v>0</v>
      </c>
      <c r="GP53">
        <f t="shared" si="57"/>
        <v>0</v>
      </c>
      <c r="GR53">
        <v>1</v>
      </c>
      <c r="GS53">
        <v>1</v>
      </c>
      <c r="GT53">
        <v>0</v>
      </c>
      <c r="GU53" t="s">
        <v>3</v>
      </c>
      <c r="GV53">
        <f t="shared" si="58"/>
        <v>0</v>
      </c>
      <c r="GW53">
        <v>1</v>
      </c>
      <c r="GX53">
        <f t="shared" si="59"/>
        <v>0</v>
      </c>
      <c r="HA53">
        <v>0</v>
      </c>
      <c r="HB53">
        <v>0</v>
      </c>
      <c r="HC53">
        <f t="shared" si="60"/>
        <v>0</v>
      </c>
      <c r="HE53" t="s">
        <v>60</v>
      </c>
      <c r="HF53" t="s">
        <v>33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17</v>
      </c>
      <c r="B54">
        <v>1</v>
      </c>
      <c r="C54">
        <f>ROW(SmtRes!A67)</f>
        <v>67</v>
      </c>
      <c r="D54">
        <f>ROW(EtalonRes!A75)</f>
        <v>75</v>
      </c>
      <c r="E54" t="s">
        <v>162</v>
      </c>
      <c r="F54" t="s">
        <v>163</v>
      </c>
      <c r="G54" t="s">
        <v>164</v>
      </c>
      <c r="H54" t="s">
        <v>36</v>
      </c>
      <c r="I54">
        <f>ROUND((0.8*2.1)/100,9)</f>
        <v>1.6799999999999999E-2</v>
      </c>
      <c r="J54">
        <v>0</v>
      </c>
      <c r="K54">
        <f>ROUND((0.8*2.1)/100,9)</f>
        <v>1.6799999999999999E-2</v>
      </c>
      <c r="O54">
        <f t="shared" si="21"/>
        <v>2718.29</v>
      </c>
      <c r="P54">
        <f t="shared" si="22"/>
        <v>1506.19</v>
      </c>
      <c r="Q54">
        <f t="shared" si="23"/>
        <v>65.45</v>
      </c>
      <c r="R54">
        <f t="shared" si="24"/>
        <v>36.92</v>
      </c>
      <c r="S54">
        <f t="shared" si="25"/>
        <v>1146.6500000000001</v>
      </c>
      <c r="T54">
        <f t="shared" si="26"/>
        <v>0</v>
      </c>
      <c r="U54">
        <f t="shared" si="27"/>
        <v>3.8448731999999994</v>
      </c>
      <c r="V54">
        <f t="shared" si="28"/>
        <v>9.0929999999999983E-2</v>
      </c>
      <c r="W54">
        <f t="shared" si="29"/>
        <v>0</v>
      </c>
      <c r="X54">
        <f t="shared" si="30"/>
        <v>1150.43</v>
      </c>
      <c r="Y54">
        <f t="shared" si="31"/>
        <v>553.32000000000005</v>
      </c>
      <c r="AA54">
        <v>145833872</v>
      </c>
      <c r="AB54">
        <f t="shared" si="32"/>
        <v>12321.89</v>
      </c>
      <c r="AC54">
        <f t="shared" si="33"/>
        <v>9983.74</v>
      </c>
      <c r="AD54">
        <f>ROUND(((((ET54*1.25))-((EU54*1.25)))+AE54),2)</f>
        <v>310.44</v>
      </c>
      <c r="AE54">
        <f>ROUND(((EU54*1.25)),2)</f>
        <v>65.290000000000006</v>
      </c>
      <c r="AF54">
        <f>ROUND(((EV54*1.15)),2)</f>
        <v>2027.71</v>
      </c>
      <c r="AG54">
        <f t="shared" si="37"/>
        <v>0</v>
      </c>
      <c r="AH54">
        <f>((EW54*1.15))</f>
        <v>228.86149999999998</v>
      </c>
      <c r="AI54">
        <f>((EX54*1.25))</f>
        <v>5.4124999999999996</v>
      </c>
      <c r="AJ54">
        <f t="shared" si="40"/>
        <v>0</v>
      </c>
      <c r="AK54">
        <v>11995.32</v>
      </c>
      <c r="AL54">
        <v>9983.74</v>
      </c>
      <c r="AM54">
        <v>248.35</v>
      </c>
      <c r="AN54">
        <v>52.23</v>
      </c>
      <c r="AO54">
        <v>1763.23</v>
      </c>
      <c r="AP54">
        <v>0</v>
      </c>
      <c r="AQ54">
        <v>199.01</v>
      </c>
      <c r="AR54">
        <v>4.33</v>
      </c>
      <c r="AS54">
        <v>0</v>
      </c>
      <c r="AT54">
        <v>97.2</v>
      </c>
      <c r="AU54">
        <v>46.75</v>
      </c>
      <c r="AV54">
        <v>1</v>
      </c>
      <c r="AW54">
        <v>1</v>
      </c>
      <c r="AZ54">
        <v>1</v>
      </c>
      <c r="BA54">
        <v>33.659999999999997</v>
      </c>
      <c r="BB54">
        <v>12.55</v>
      </c>
      <c r="BC54">
        <v>8.98</v>
      </c>
      <c r="BD54" t="s">
        <v>3</v>
      </c>
      <c r="BE54" t="s">
        <v>3</v>
      </c>
      <c r="BF54" t="s">
        <v>3</v>
      </c>
      <c r="BG54" t="s">
        <v>3</v>
      </c>
      <c r="BH54">
        <v>0</v>
      </c>
      <c r="BI54">
        <v>1</v>
      </c>
      <c r="BJ54" t="s">
        <v>165</v>
      </c>
      <c r="BM54">
        <v>10001</v>
      </c>
      <c r="BN54">
        <v>0</v>
      </c>
      <c r="BO54" t="s">
        <v>3</v>
      </c>
      <c r="BP54">
        <v>0</v>
      </c>
      <c r="BQ54">
        <v>2</v>
      </c>
      <c r="BR54">
        <v>0</v>
      </c>
      <c r="BS54">
        <v>33.659999999999997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108</v>
      </c>
      <c r="CA54">
        <v>55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922</v>
      </c>
      <c r="CO54">
        <v>0</v>
      </c>
      <c r="CP54">
        <f t="shared" si="41"/>
        <v>2718.29</v>
      </c>
      <c r="CQ54">
        <f t="shared" si="42"/>
        <v>89653.985199999996</v>
      </c>
      <c r="CR54">
        <f>((((ET54*1.25))*BB54-((EU54*1.25))*BS54)+AE54*BS54)</f>
        <v>3896.074775000001</v>
      </c>
      <c r="CS54">
        <f t="shared" si="44"/>
        <v>2197.6614</v>
      </c>
      <c r="CT54">
        <f t="shared" si="45"/>
        <v>68252.718599999993</v>
      </c>
      <c r="CU54">
        <f t="shared" si="46"/>
        <v>0</v>
      </c>
      <c r="CV54">
        <f t="shared" si="47"/>
        <v>228.86149999999998</v>
      </c>
      <c r="CW54">
        <f t="shared" si="48"/>
        <v>5.4124999999999996</v>
      </c>
      <c r="CX54">
        <f t="shared" si="49"/>
        <v>0</v>
      </c>
      <c r="CY54">
        <f t="shared" si="50"/>
        <v>1150.4300400000002</v>
      </c>
      <c r="CZ54">
        <f t="shared" si="51"/>
        <v>553.31897500000002</v>
      </c>
      <c r="DC54" t="s">
        <v>3</v>
      </c>
      <c r="DD54" t="s">
        <v>3</v>
      </c>
      <c r="DE54" t="s">
        <v>17</v>
      </c>
      <c r="DF54" t="s">
        <v>17</v>
      </c>
      <c r="DG54" t="s">
        <v>18</v>
      </c>
      <c r="DH54" t="s">
        <v>3</v>
      </c>
      <c r="DI54" t="s">
        <v>18</v>
      </c>
      <c r="DJ54" t="s">
        <v>17</v>
      </c>
      <c r="DK54" t="s">
        <v>3</v>
      </c>
      <c r="DL54" t="s">
        <v>19</v>
      </c>
      <c r="DM54" t="s">
        <v>20</v>
      </c>
      <c r="DN54">
        <v>0</v>
      </c>
      <c r="DO54">
        <v>0</v>
      </c>
      <c r="DP54">
        <v>1</v>
      </c>
      <c r="DQ54">
        <v>1</v>
      </c>
      <c r="DU54">
        <v>1005</v>
      </c>
      <c r="DV54" t="s">
        <v>36</v>
      </c>
      <c r="DW54" t="s">
        <v>36</v>
      </c>
      <c r="DX54">
        <v>100</v>
      </c>
      <c r="DZ54" t="s">
        <v>3</v>
      </c>
      <c r="EA54" t="s">
        <v>3</v>
      </c>
      <c r="EB54" t="s">
        <v>3</v>
      </c>
      <c r="EC54" t="s">
        <v>3</v>
      </c>
      <c r="EE54">
        <v>140625028</v>
      </c>
      <c r="EF54">
        <v>2</v>
      </c>
      <c r="EG54" t="s">
        <v>38</v>
      </c>
      <c r="EH54">
        <v>10</v>
      </c>
      <c r="EI54" t="s">
        <v>166</v>
      </c>
      <c r="EJ54">
        <v>1</v>
      </c>
      <c r="EK54">
        <v>10001</v>
      </c>
      <c r="EL54" t="s">
        <v>166</v>
      </c>
      <c r="EM54" t="s">
        <v>167</v>
      </c>
      <c r="EO54" t="s">
        <v>21</v>
      </c>
      <c r="EQ54">
        <v>0</v>
      </c>
      <c r="ER54">
        <v>11995.32</v>
      </c>
      <c r="ES54">
        <v>9983.74</v>
      </c>
      <c r="ET54">
        <v>248.35</v>
      </c>
      <c r="EU54">
        <v>52.23</v>
      </c>
      <c r="EV54">
        <v>1763.23</v>
      </c>
      <c r="EW54">
        <v>199.01</v>
      </c>
      <c r="EX54">
        <v>4.33</v>
      </c>
      <c r="EY54">
        <v>0</v>
      </c>
      <c r="FQ54">
        <v>0</v>
      </c>
      <c r="FR54">
        <f t="shared" si="52"/>
        <v>0</v>
      </c>
      <c r="FS54">
        <v>0</v>
      </c>
      <c r="FX54">
        <v>97.2</v>
      </c>
      <c r="FY54">
        <v>46.75</v>
      </c>
      <c r="GA54" t="s">
        <v>3</v>
      </c>
      <c r="GD54">
        <v>1</v>
      </c>
      <c r="GF54">
        <v>-399234227</v>
      </c>
      <c r="GG54">
        <v>2</v>
      </c>
      <c r="GH54">
        <v>1</v>
      </c>
      <c r="GI54">
        <v>4</v>
      </c>
      <c r="GJ54">
        <v>0</v>
      </c>
      <c r="GK54">
        <v>0</v>
      </c>
      <c r="GL54">
        <f t="shared" si="53"/>
        <v>0</v>
      </c>
      <c r="GM54">
        <f t="shared" si="54"/>
        <v>4422.04</v>
      </c>
      <c r="GN54">
        <f t="shared" si="55"/>
        <v>4422.04</v>
      </c>
      <c r="GO54">
        <f t="shared" si="56"/>
        <v>0</v>
      </c>
      <c r="GP54">
        <f t="shared" si="57"/>
        <v>0</v>
      </c>
      <c r="GR54">
        <v>0</v>
      </c>
      <c r="GS54">
        <v>3</v>
      </c>
      <c r="GT54">
        <v>0</v>
      </c>
      <c r="GU54" t="s">
        <v>3</v>
      </c>
      <c r="GV54">
        <f t="shared" si="58"/>
        <v>0</v>
      </c>
      <c r="GW54">
        <v>1</v>
      </c>
      <c r="GX54">
        <f t="shared" si="59"/>
        <v>0</v>
      </c>
      <c r="HA54">
        <v>0</v>
      </c>
      <c r="HB54">
        <v>0</v>
      </c>
      <c r="HC54">
        <f t="shared" si="60"/>
        <v>0</v>
      </c>
      <c r="HE54" t="s">
        <v>3</v>
      </c>
      <c r="HF54" t="s">
        <v>3</v>
      </c>
      <c r="HM54" t="s">
        <v>3</v>
      </c>
      <c r="HN54" t="s">
        <v>168</v>
      </c>
      <c r="HO54" t="s">
        <v>169</v>
      </c>
      <c r="HP54" t="s">
        <v>166</v>
      </c>
      <c r="HQ54" t="s">
        <v>166</v>
      </c>
      <c r="IK54">
        <v>0</v>
      </c>
    </row>
    <row r="55" spans="1:245" x14ac:dyDescent="0.2">
      <c r="A55">
        <v>17</v>
      </c>
      <c r="B55">
        <v>1</v>
      </c>
      <c r="E55" t="s">
        <v>170</v>
      </c>
      <c r="F55" t="s">
        <v>106</v>
      </c>
      <c r="G55" t="s">
        <v>171</v>
      </c>
      <c r="H55" t="s">
        <v>76</v>
      </c>
      <c r="I55">
        <v>1.68</v>
      </c>
      <c r="J55">
        <v>0</v>
      </c>
      <c r="K55">
        <v>1.68</v>
      </c>
      <c r="O55">
        <f t="shared" si="21"/>
        <v>34906.160000000003</v>
      </c>
      <c r="P55">
        <f t="shared" si="22"/>
        <v>34906.160000000003</v>
      </c>
      <c r="Q55">
        <f t="shared" si="23"/>
        <v>0</v>
      </c>
      <c r="R55">
        <f t="shared" si="24"/>
        <v>0</v>
      </c>
      <c r="S55">
        <f t="shared" si="25"/>
        <v>0</v>
      </c>
      <c r="T55">
        <f t="shared" si="26"/>
        <v>0</v>
      </c>
      <c r="U55">
        <f t="shared" si="27"/>
        <v>0</v>
      </c>
      <c r="V55">
        <f t="shared" si="28"/>
        <v>0</v>
      </c>
      <c r="W55">
        <f t="shared" si="29"/>
        <v>0</v>
      </c>
      <c r="X55">
        <f t="shared" si="30"/>
        <v>0</v>
      </c>
      <c r="Y55">
        <f t="shared" si="31"/>
        <v>0</v>
      </c>
      <c r="AA55">
        <v>145833872</v>
      </c>
      <c r="AB55">
        <f t="shared" si="32"/>
        <v>2313.75</v>
      </c>
      <c r="AC55">
        <f t="shared" si="33"/>
        <v>2313.75</v>
      </c>
      <c r="AD55">
        <f>ROUND((((ET55)-(EU55))+AE55),2)</f>
        <v>0</v>
      </c>
      <c r="AE55">
        <f>ROUND((EU55),2)</f>
        <v>0</v>
      </c>
      <c r="AF55">
        <f>ROUND((EV55),2)</f>
        <v>0</v>
      </c>
      <c r="AG55">
        <f t="shared" si="37"/>
        <v>0</v>
      </c>
      <c r="AH55">
        <f>(EW55)</f>
        <v>0</v>
      </c>
      <c r="AI55">
        <f>(EX55)</f>
        <v>0</v>
      </c>
      <c r="AJ55">
        <f t="shared" si="40"/>
        <v>0</v>
      </c>
      <c r="AK55">
        <v>2313.75</v>
      </c>
      <c r="AL55">
        <v>2313.75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109</v>
      </c>
      <c r="AU55">
        <v>57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8.98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12001</v>
      </c>
      <c r="BN55">
        <v>0</v>
      </c>
      <c r="BO55" t="s">
        <v>3</v>
      </c>
      <c r="BP55">
        <v>0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109</v>
      </c>
      <c r="CA55">
        <v>57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41"/>
        <v>34906.160000000003</v>
      </c>
      <c r="CQ55">
        <f t="shared" si="42"/>
        <v>20777.475000000002</v>
      </c>
      <c r="CR55">
        <f>(((ET55)*BB55-(EU55)*BS55)+AE55*BS55)</f>
        <v>0</v>
      </c>
      <c r="CS55">
        <f t="shared" si="44"/>
        <v>0</v>
      </c>
      <c r="CT55">
        <f t="shared" si="45"/>
        <v>0</v>
      </c>
      <c r="CU55">
        <f t="shared" si="46"/>
        <v>0</v>
      </c>
      <c r="CV55">
        <f t="shared" si="47"/>
        <v>0</v>
      </c>
      <c r="CW55">
        <f t="shared" si="48"/>
        <v>0</v>
      </c>
      <c r="CX55">
        <f t="shared" si="49"/>
        <v>0</v>
      </c>
      <c r="CY55">
        <f t="shared" si="50"/>
        <v>0</v>
      </c>
      <c r="CZ55">
        <f t="shared" si="51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1005</v>
      </c>
      <c r="DV55" t="s">
        <v>76</v>
      </c>
      <c r="DW55" t="s">
        <v>76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140625032</v>
      </c>
      <c r="EF55">
        <v>2</v>
      </c>
      <c r="EG55" t="s">
        <v>38</v>
      </c>
      <c r="EH55">
        <v>12</v>
      </c>
      <c r="EI55" t="s">
        <v>92</v>
      </c>
      <c r="EJ55">
        <v>1</v>
      </c>
      <c r="EK55">
        <v>12001</v>
      </c>
      <c r="EL55" t="s">
        <v>92</v>
      </c>
      <c r="EM55" t="s">
        <v>93</v>
      </c>
      <c r="EO55" t="s">
        <v>3</v>
      </c>
      <c r="EQ55">
        <v>0</v>
      </c>
      <c r="ER55">
        <v>2313.75</v>
      </c>
      <c r="ES55">
        <v>2313.75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0</v>
      </c>
      <c r="FD55">
        <v>18</v>
      </c>
      <c r="FF55">
        <v>19400</v>
      </c>
      <c r="FQ55">
        <v>0</v>
      </c>
      <c r="FR55">
        <f t="shared" si="52"/>
        <v>0</v>
      </c>
      <c r="FS55">
        <v>0</v>
      </c>
      <c r="FX55">
        <v>109</v>
      </c>
      <c r="FY55">
        <v>57</v>
      </c>
      <c r="GA55" t="s">
        <v>172</v>
      </c>
      <c r="GD55">
        <v>1</v>
      </c>
      <c r="GF55">
        <v>-668969816</v>
      </c>
      <c r="GG55">
        <v>2</v>
      </c>
      <c r="GH55">
        <v>3</v>
      </c>
      <c r="GI55">
        <v>4</v>
      </c>
      <c r="GJ55">
        <v>0</v>
      </c>
      <c r="GK55">
        <v>0</v>
      </c>
      <c r="GL55">
        <f t="shared" si="53"/>
        <v>0</v>
      </c>
      <c r="GM55">
        <f t="shared" si="54"/>
        <v>34906.160000000003</v>
      </c>
      <c r="GN55">
        <f t="shared" si="55"/>
        <v>34906.160000000003</v>
      </c>
      <c r="GO55">
        <f t="shared" si="56"/>
        <v>0</v>
      </c>
      <c r="GP55">
        <f t="shared" si="57"/>
        <v>0</v>
      </c>
      <c r="GR55">
        <v>1</v>
      </c>
      <c r="GS55">
        <v>1</v>
      </c>
      <c r="GT55">
        <v>0</v>
      </c>
      <c r="GU55" t="s">
        <v>3</v>
      </c>
      <c r="GV55">
        <f t="shared" si="58"/>
        <v>0</v>
      </c>
      <c r="GW55">
        <v>1</v>
      </c>
      <c r="GX55">
        <f t="shared" si="59"/>
        <v>0</v>
      </c>
      <c r="HA55">
        <v>0</v>
      </c>
      <c r="HB55">
        <v>0</v>
      </c>
      <c r="HC55">
        <f t="shared" si="60"/>
        <v>0</v>
      </c>
      <c r="HE55" t="s">
        <v>60</v>
      </c>
      <c r="HF55" t="s">
        <v>33</v>
      </c>
      <c r="HM55" t="s">
        <v>3</v>
      </c>
      <c r="HN55" t="s">
        <v>95</v>
      </c>
      <c r="HO55" t="s">
        <v>96</v>
      </c>
      <c r="HP55" t="s">
        <v>92</v>
      </c>
      <c r="HQ55" t="s">
        <v>92</v>
      </c>
      <c r="IK55">
        <v>0</v>
      </c>
    </row>
    <row r="56" spans="1:245" x14ac:dyDescent="0.2">
      <c r="A56">
        <v>17</v>
      </c>
      <c r="B56">
        <v>1</v>
      </c>
      <c r="C56">
        <f>ROW(SmtRes!A73)</f>
        <v>73</v>
      </c>
      <c r="D56">
        <f>ROW(EtalonRes!A81)</f>
        <v>81</v>
      </c>
      <c r="E56" t="s">
        <v>173</v>
      </c>
      <c r="F56" t="s">
        <v>174</v>
      </c>
      <c r="G56" t="s">
        <v>175</v>
      </c>
      <c r="H56" t="s">
        <v>36</v>
      </c>
      <c r="I56">
        <f>ROUND(46.1/100,9)</f>
        <v>0.46100000000000002</v>
      </c>
      <c r="J56">
        <v>0</v>
      </c>
      <c r="K56">
        <f>ROUND(46.1/100,9)</f>
        <v>0.46100000000000002</v>
      </c>
      <c r="O56">
        <f t="shared" si="21"/>
        <v>12401.58</v>
      </c>
      <c r="P56">
        <f t="shared" si="22"/>
        <v>7335.94</v>
      </c>
      <c r="Q56">
        <f t="shared" si="23"/>
        <v>164.2</v>
      </c>
      <c r="R56">
        <f t="shared" si="24"/>
        <v>105.67</v>
      </c>
      <c r="S56">
        <f t="shared" si="25"/>
        <v>4901.4399999999996</v>
      </c>
      <c r="T56">
        <f t="shared" si="26"/>
        <v>0</v>
      </c>
      <c r="U56">
        <f t="shared" si="27"/>
        <v>17.070830000000001</v>
      </c>
      <c r="V56">
        <f t="shared" si="28"/>
        <v>0.25355000000000005</v>
      </c>
      <c r="W56">
        <f t="shared" si="29"/>
        <v>0</v>
      </c>
      <c r="X56">
        <f t="shared" si="30"/>
        <v>5047.17</v>
      </c>
      <c r="Y56">
        <f t="shared" si="31"/>
        <v>2766.43</v>
      </c>
      <c r="AA56">
        <v>145833872</v>
      </c>
      <c r="AB56">
        <f t="shared" si="32"/>
        <v>2116.3200000000002</v>
      </c>
      <c r="AC56">
        <f t="shared" si="33"/>
        <v>1772.06</v>
      </c>
      <c r="AD56">
        <f>ROUND(((((ET56*1.25))-((EU56*1.25)))+AE56),2)</f>
        <v>28.39</v>
      </c>
      <c r="AE56">
        <f>ROUND(((EU56*1.25)),2)</f>
        <v>6.81</v>
      </c>
      <c r="AF56">
        <f>ROUND(((EV56*1.15)),2)</f>
        <v>315.87</v>
      </c>
      <c r="AG56">
        <f t="shared" si="37"/>
        <v>0</v>
      </c>
      <c r="AH56">
        <f>((EW56*1.15))</f>
        <v>37.03</v>
      </c>
      <c r="AI56">
        <f>((EX56*1.25))</f>
        <v>0.55000000000000004</v>
      </c>
      <c r="AJ56">
        <f t="shared" si="40"/>
        <v>0</v>
      </c>
      <c r="AK56">
        <v>2069.44</v>
      </c>
      <c r="AL56">
        <v>1772.06</v>
      </c>
      <c r="AM56">
        <v>22.71</v>
      </c>
      <c r="AN56">
        <v>5.45</v>
      </c>
      <c r="AO56">
        <v>274.67</v>
      </c>
      <c r="AP56">
        <v>0</v>
      </c>
      <c r="AQ56">
        <v>32.200000000000003</v>
      </c>
      <c r="AR56">
        <v>0.44</v>
      </c>
      <c r="AS56">
        <v>0</v>
      </c>
      <c r="AT56">
        <v>100.8</v>
      </c>
      <c r="AU56">
        <v>55.25</v>
      </c>
      <c r="AV56">
        <v>1</v>
      </c>
      <c r="AW56">
        <v>1</v>
      </c>
      <c r="AZ56">
        <v>1</v>
      </c>
      <c r="BA56">
        <v>33.659999999999997</v>
      </c>
      <c r="BB56">
        <v>12.55</v>
      </c>
      <c r="BC56">
        <v>8.98</v>
      </c>
      <c r="BD56" t="s">
        <v>3</v>
      </c>
      <c r="BE56" t="s">
        <v>3</v>
      </c>
      <c r="BF56" t="s">
        <v>3</v>
      </c>
      <c r="BG56" t="s">
        <v>3</v>
      </c>
      <c r="BH56">
        <v>0</v>
      </c>
      <c r="BI56">
        <v>1</v>
      </c>
      <c r="BJ56" t="s">
        <v>176</v>
      </c>
      <c r="BM56">
        <v>11001</v>
      </c>
      <c r="BN56">
        <v>0</v>
      </c>
      <c r="BO56" t="s">
        <v>3</v>
      </c>
      <c r="BP56">
        <v>0</v>
      </c>
      <c r="BQ56">
        <v>2</v>
      </c>
      <c r="BR56">
        <v>0</v>
      </c>
      <c r="BS56">
        <v>33.659999999999997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112</v>
      </c>
      <c r="CA56">
        <v>65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922</v>
      </c>
      <c r="CO56">
        <v>0</v>
      </c>
      <c r="CP56">
        <f t="shared" si="41"/>
        <v>12401.579999999998</v>
      </c>
      <c r="CQ56">
        <f t="shared" si="42"/>
        <v>15913.0988</v>
      </c>
      <c r="CR56">
        <f>((((ET56*1.25))*BB56-((EU56*1.25))*BS56)+AE56*BS56)</f>
        <v>356.17897500000004</v>
      </c>
      <c r="CS56">
        <f t="shared" si="44"/>
        <v>229.22459999999995</v>
      </c>
      <c r="CT56">
        <f t="shared" si="45"/>
        <v>10632.1842</v>
      </c>
      <c r="CU56">
        <f t="shared" si="46"/>
        <v>0</v>
      </c>
      <c r="CV56">
        <f t="shared" si="47"/>
        <v>37.03</v>
      </c>
      <c r="CW56">
        <f t="shared" si="48"/>
        <v>0.55000000000000004</v>
      </c>
      <c r="CX56">
        <f t="shared" si="49"/>
        <v>0</v>
      </c>
      <c r="CY56">
        <f t="shared" si="50"/>
        <v>5047.1668799999998</v>
      </c>
      <c r="CZ56">
        <f t="shared" si="51"/>
        <v>2766.4282749999998</v>
      </c>
      <c r="DC56" t="s">
        <v>3</v>
      </c>
      <c r="DD56" t="s">
        <v>3</v>
      </c>
      <c r="DE56" t="s">
        <v>17</v>
      </c>
      <c r="DF56" t="s">
        <v>17</v>
      </c>
      <c r="DG56" t="s">
        <v>18</v>
      </c>
      <c r="DH56" t="s">
        <v>3</v>
      </c>
      <c r="DI56" t="s">
        <v>18</v>
      </c>
      <c r="DJ56" t="s">
        <v>17</v>
      </c>
      <c r="DK56" t="s">
        <v>3</v>
      </c>
      <c r="DL56" t="s">
        <v>19</v>
      </c>
      <c r="DM56" t="s">
        <v>20</v>
      </c>
      <c r="DN56">
        <v>0</v>
      </c>
      <c r="DO56">
        <v>0</v>
      </c>
      <c r="DP56">
        <v>1</v>
      </c>
      <c r="DQ56">
        <v>1</v>
      </c>
      <c r="DU56">
        <v>1005</v>
      </c>
      <c r="DV56" t="s">
        <v>36</v>
      </c>
      <c r="DW56" t="s">
        <v>36</v>
      </c>
      <c r="DX56">
        <v>100</v>
      </c>
      <c r="DZ56" t="s">
        <v>3</v>
      </c>
      <c r="EA56" t="s">
        <v>3</v>
      </c>
      <c r="EB56" t="s">
        <v>3</v>
      </c>
      <c r="EC56" t="s">
        <v>3</v>
      </c>
      <c r="EE56">
        <v>140625030</v>
      </c>
      <c r="EF56">
        <v>2</v>
      </c>
      <c r="EG56" t="s">
        <v>38</v>
      </c>
      <c r="EH56">
        <v>11</v>
      </c>
      <c r="EI56" t="s">
        <v>56</v>
      </c>
      <c r="EJ56">
        <v>1</v>
      </c>
      <c r="EK56">
        <v>11001</v>
      </c>
      <c r="EL56" t="s">
        <v>56</v>
      </c>
      <c r="EM56" t="s">
        <v>177</v>
      </c>
      <c r="EO56" t="s">
        <v>21</v>
      </c>
      <c r="EQ56">
        <v>0</v>
      </c>
      <c r="ER56">
        <v>2069.44</v>
      </c>
      <c r="ES56">
        <v>1772.06</v>
      </c>
      <c r="ET56">
        <v>22.71</v>
      </c>
      <c r="EU56">
        <v>5.45</v>
      </c>
      <c r="EV56">
        <v>274.67</v>
      </c>
      <c r="EW56">
        <v>32.200000000000003</v>
      </c>
      <c r="EX56">
        <v>0.44</v>
      </c>
      <c r="EY56">
        <v>0</v>
      </c>
      <c r="FQ56">
        <v>0</v>
      </c>
      <c r="FR56">
        <f t="shared" si="52"/>
        <v>0</v>
      </c>
      <c r="FS56">
        <v>0</v>
      </c>
      <c r="FX56">
        <v>100.8</v>
      </c>
      <c r="FY56">
        <v>55.25</v>
      </c>
      <c r="GA56" t="s">
        <v>3</v>
      </c>
      <c r="GD56">
        <v>1</v>
      </c>
      <c r="GF56">
        <v>456168890</v>
      </c>
      <c r="GG56">
        <v>2</v>
      </c>
      <c r="GH56">
        <v>1</v>
      </c>
      <c r="GI56">
        <v>4</v>
      </c>
      <c r="GJ56">
        <v>0</v>
      </c>
      <c r="GK56">
        <v>0</v>
      </c>
      <c r="GL56">
        <f t="shared" si="53"/>
        <v>0</v>
      </c>
      <c r="GM56">
        <f t="shared" si="54"/>
        <v>20215.18</v>
      </c>
      <c r="GN56">
        <f t="shared" si="55"/>
        <v>20215.18</v>
      </c>
      <c r="GO56">
        <f t="shared" si="56"/>
        <v>0</v>
      </c>
      <c r="GP56">
        <f t="shared" si="57"/>
        <v>0</v>
      </c>
      <c r="GR56">
        <v>0</v>
      </c>
      <c r="GS56">
        <v>3</v>
      </c>
      <c r="GT56">
        <v>0</v>
      </c>
      <c r="GU56" t="s">
        <v>3</v>
      </c>
      <c r="GV56">
        <f t="shared" si="58"/>
        <v>0</v>
      </c>
      <c r="GW56">
        <v>1</v>
      </c>
      <c r="GX56">
        <f t="shared" si="59"/>
        <v>0</v>
      </c>
      <c r="HA56">
        <v>0</v>
      </c>
      <c r="HB56">
        <v>0</v>
      </c>
      <c r="HC56">
        <f t="shared" si="60"/>
        <v>0</v>
      </c>
      <c r="HE56" t="s">
        <v>3</v>
      </c>
      <c r="HF56" t="s">
        <v>3</v>
      </c>
      <c r="HM56" t="s">
        <v>3</v>
      </c>
      <c r="HN56" t="s">
        <v>178</v>
      </c>
      <c r="HO56" t="s">
        <v>179</v>
      </c>
      <c r="HP56" t="s">
        <v>56</v>
      </c>
      <c r="HQ56" t="s">
        <v>56</v>
      </c>
      <c r="IK56">
        <v>0</v>
      </c>
    </row>
    <row r="57" spans="1:245" x14ac:dyDescent="0.2">
      <c r="A57">
        <v>18</v>
      </c>
      <c r="B57">
        <v>1</v>
      </c>
      <c r="C57">
        <v>72</v>
      </c>
      <c r="E57" t="s">
        <v>180</v>
      </c>
      <c r="F57" t="s">
        <v>181</v>
      </c>
      <c r="G57" t="s">
        <v>182</v>
      </c>
      <c r="H57" t="s">
        <v>127</v>
      </c>
      <c r="I57">
        <f>I56*J57</f>
        <v>-0.37802000000000002</v>
      </c>
      <c r="J57">
        <v>-0.82000000000000006</v>
      </c>
      <c r="K57">
        <v>-0.82</v>
      </c>
      <c r="O57">
        <f t="shared" si="21"/>
        <v>-6687.4</v>
      </c>
      <c r="P57">
        <f t="shared" si="22"/>
        <v>-6687.4</v>
      </c>
      <c r="Q57">
        <f t="shared" si="23"/>
        <v>0</v>
      </c>
      <c r="R57">
        <f t="shared" si="24"/>
        <v>0</v>
      </c>
      <c r="S57">
        <f t="shared" si="25"/>
        <v>0</v>
      </c>
      <c r="T57">
        <f t="shared" si="26"/>
        <v>0</v>
      </c>
      <c r="U57">
        <f t="shared" si="27"/>
        <v>0</v>
      </c>
      <c r="V57">
        <f t="shared" si="28"/>
        <v>0</v>
      </c>
      <c r="W57">
        <f t="shared" si="29"/>
        <v>0</v>
      </c>
      <c r="X57">
        <f t="shared" si="30"/>
        <v>0</v>
      </c>
      <c r="Y57">
        <f t="shared" si="31"/>
        <v>0</v>
      </c>
      <c r="AA57">
        <v>145833872</v>
      </c>
      <c r="AB57">
        <f t="shared" si="32"/>
        <v>1970</v>
      </c>
      <c r="AC57">
        <f t="shared" si="33"/>
        <v>1970</v>
      </c>
      <c r="AD57">
        <f>ROUND((((ET57)-(EU57))+AE57),2)</f>
        <v>0</v>
      </c>
      <c r="AE57">
        <f t="shared" ref="AE57:AF59" si="67">ROUND((EU57),2)</f>
        <v>0</v>
      </c>
      <c r="AF57">
        <f t="shared" si="67"/>
        <v>0</v>
      </c>
      <c r="AG57">
        <f t="shared" si="37"/>
        <v>0</v>
      </c>
      <c r="AH57">
        <f t="shared" ref="AH57:AI59" si="68">(EW57)</f>
        <v>0</v>
      </c>
      <c r="AI57">
        <f t="shared" si="68"/>
        <v>0</v>
      </c>
      <c r="AJ57">
        <f t="shared" si="40"/>
        <v>0</v>
      </c>
      <c r="AK57">
        <v>1970</v>
      </c>
      <c r="AL57">
        <v>1970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112</v>
      </c>
      <c r="AU57">
        <v>65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8.98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183</v>
      </c>
      <c r="BM57">
        <v>11001</v>
      </c>
      <c r="BN57">
        <v>0</v>
      </c>
      <c r="BO57" t="s">
        <v>3</v>
      </c>
      <c r="BP57">
        <v>0</v>
      </c>
      <c r="BQ57">
        <v>2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112</v>
      </c>
      <c r="CA57">
        <v>65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41"/>
        <v>-6687.4</v>
      </c>
      <c r="CQ57">
        <f t="shared" si="42"/>
        <v>17690.600000000002</v>
      </c>
      <c r="CR57">
        <f>(((ET57)*BB57-(EU57)*BS57)+AE57*BS57)</f>
        <v>0</v>
      </c>
      <c r="CS57">
        <f t="shared" si="44"/>
        <v>0</v>
      </c>
      <c r="CT57">
        <f t="shared" si="45"/>
        <v>0</v>
      </c>
      <c r="CU57">
        <f t="shared" si="46"/>
        <v>0</v>
      </c>
      <c r="CV57">
        <f t="shared" si="47"/>
        <v>0</v>
      </c>
      <c r="CW57">
        <f t="shared" si="48"/>
        <v>0</v>
      </c>
      <c r="CX57">
        <f t="shared" si="49"/>
        <v>0</v>
      </c>
      <c r="CY57">
        <f t="shared" si="50"/>
        <v>0</v>
      </c>
      <c r="CZ57">
        <f t="shared" si="51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1007</v>
      </c>
      <c r="DV57" t="s">
        <v>127</v>
      </c>
      <c r="DW57" t="s">
        <v>127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140625030</v>
      </c>
      <c r="EF57">
        <v>2</v>
      </c>
      <c r="EG57" t="s">
        <v>38</v>
      </c>
      <c r="EH57">
        <v>11</v>
      </c>
      <c r="EI57" t="s">
        <v>56</v>
      </c>
      <c r="EJ57">
        <v>1</v>
      </c>
      <c r="EK57">
        <v>11001</v>
      </c>
      <c r="EL57" t="s">
        <v>56</v>
      </c>
      <c r="EM57" t="s">
        <v>177</v>
      </c>
      <c r="EO57" t="s">
        <v>3</v>
      </c>
      <c r="EQ57">
        <v>0</v>
      </c>
      <c r="ER57">
        <v>1970</v>
      </c>
      <c r="ES57">
        <v>1970</v>
      </c>
      <c r="ET57">
        <v>0</v>
      </c>
      <c r="EU57">
        <v>0</v>
      </c>
      <c r="EV57">
        <v>0</v>
      </c>
      <c r="EW57">
        <v>0</v>
      </c>
      <c r="EX57">
        <v>0</v>
      </c>
      <c r="FQ57">
        <v>0</v>
      </c>
      <c r="FR57">
        <f t="shared" si="52"/>
        <v>0</v>
      </c>
      <c r="FS57">
        <v>0</v>
      </c>
      <c r="FX57">
        <v>112</v>
      </c>
      <c r="FY57">
        <v>65</v>
      </c>
      <c r="GA57" t="s">
        <v>3</v>
      </c>
      <c r="GD57">
        <v>1</v>
      </c>
      <c r="GF57">
        <v>-715113579</v>
      </c>
      <c r="GG57">
        <v>2</v>
      </c>
      <c r="GH57">
        <v>1</v>
      </c>
      <c r="GI57">
        <v>4</v>
      </c>
      <c r="GJ57">
        <v>0</v>
      </c>
      <c r="GK57">
        <v>0</v>
      </c>
      <c r="GL57">
        <f t="shared" si="53"/>
        <v>0</v>
      </c>
      <c r="GM57">
        <f t="shared" si="54"/>
        <v>-6687.4</v>
      </c>
      <c r="GN57">
        <f t="shared" si="55"/>
        <v>-6687.4</v>
      </c>
      <c r="GO57">
        <f t="shared" si="56"/>
        <v>0</v>
      </c>
      <c r="GP57">
        <f t="shared" si="57"/>
        <v>0</v>
      </c>
      <c r="GR57">
        <v>0</v>
      </c>
      <c r="GS57">
        <v>3</v>
      </c>
      <c r="GT57">
        <v>0</v>
      </c>
      <c r="GU57" t="s">
        <v>3</v>
      </c>
      <c r="GV57">
        <f t="shared" si="58"/>
        <v>0</v>
      </c>
      <c r="GW57">
        <v>1</v>
      </c>
      <c r="GX57">
        <f t="shared" si="59"/>
        <v>0</v>
      </c>
      <c r="HA57">
        <v>0</v>
      </c>
      <c r="HB57">
        <v>0</v>
      </c>
      <c r="HC57">
        <f t="shared" si="60"/>
        <v>0</v>
      </c>
      <c r="HE57" t="s">
        <v>3</v>
      </c>
      <c r="HF57" t="s">
        <v>3</v>
      </c>
      <c r="HM57" t="s">
        <v>3</v>
      </c>
      <c r="HN57" t="s">
        <v>178</v>
      </c>
      <c r="HO57" t="s">
        <v>179</v>
      </c>
      <c r="HP57" t="s">
        <v>56</v>
      </c>
      <c r="HQ57" t="s">
        <v>56</v>
      </c>
      <c r="IK57">
        <v>0</v>
      </c>
    </row>
    <row r="58" spans="1:245" x14ac:dyDescent="0.2">
      <c r="A58">
        <v>18</v>
      </c>
      <c r="B58">
        <v>1</v>
      </c>
      <c r="C58">
        <v>73</v>
      </c>
      <c r="E58" t="s">
        <v>184</v>
      </c>
      <c r="F58" t="s">
        <v>185</v>
      </c>
      <c r="G58" t="s">
        <v>186</v>
      </c>
      <c r="H58" t="s">
        <v>76</v>
      </c>
      <c r="I58">
        <f>I56*J58</f>
        <v>-9.6809999999999992</v>
      </c>
      <c r="J58">
        <v>-20.999999999999996</v>
      </c>
      <c r="K58">
        <v>-21</v>
      </c>
      <c r="O58">
        <f t="shared" si="21"/>
        <v>-648.54</v>
      </c>
      <c r="P58">
        <f t="shared" si="22"/>
        <v>-648.54</v>
      </c>
      <c r="Q58">
        <f t="shared" si="23"/>
        <v>0</v>
      </c>
      <c r="R58">
        <f t="shared" si="24"/>
        <v>0</v>
      </c>
      <c r="S58">
        <f t="shared" si="25"/>
        <v>0</v>
      </c>
      <c r="T58">
        <f t="shared" si="26"/>
        <v>0</v>
      </c>
      <c r="U58">
        <f t="shared" si="27"/>
        <v>0</v>
      </c>
      <c r="V58">
        <f t="shared" si="28"/>
        <v>0</v>
      </c>
      <c r="W58">
        <f t="shared" si="29"/>
        <v>0</v>
      </c>
      <c r="X58">
        <f t="shared" si="30"/>
        <v>0</v>
      </c>
      <c r="Y58">
        <f t="shared" si="31"/>
        <v>0</v>
      </c>
      <c r="AA58">
        <v>145833872</v>
      </c>
      <c r="AB58">
        <f t="shared" si="32"/>
        <v>7.46</v>
      </c>
      <c r="AC58">
        <f t="shared" si="33"/>
        <v>7.46</v>
      </c>
      <c r="AD58">
        <f>ROUND((((ET58)-(EU58))+AE58),2)</f>
        <v>0</v>
      </c>
      <c r="AE58">
        <f t="shared" si="67"/>
        <v>0</v>
      </c>
      <c r="AF58">
        <f t="shared" si="67"/>
        <v>0</v>
      </c>
      <c r="AG58">
        <f t="shared" si="37"/>
        <v>0</v>
      </c>
      <c r="AH58">
        <f t="shared" si="68"/>
        <v>0</v>
      </c>
      <c r="AI58">
        <f t="shared" si="68"/>
        <v>0</v>
      </c>
      <c r="AJ58">
        <f t="shared" si="40"/>
        <v>0</v>
      </c>
      <c r="AK58">
        <v>7.46</v>
      </c>
      <c r="AL58">
        <v>7.46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112</v>
      </c>
      <c r="AU58">
        <v>65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8.98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187</v>
      </c>
      <c r="BM58">
        <v>11001</v>
      </c>
      <c r="BN58">
        <v>0</v>
      </c>
      <c r="BO58" t="s">
        <v>3</v>
      </c>
      <c r="BP58">
        <v>0</v>
      </c>
      <c r="BQ58">
        <v>2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112</v>
      </c>
      <c r="CA58">
        <v>65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41"/>
        <v>-648.54</v>
      </c>
      <c r="CQ58">
        <f t="shared" si="42"/>
        <v>66.990800000000007</v>
      </c>
      <c r="CR58">
        <f>(((ET58)*BB58-(EU58)*BS58)+AE58*BS58)</f>
        <v>0</v>
      </c>
      <c r="CS58">
        <f t="shared" si="44"/>
        <v>0</v>
      </c>
      <c r="CT58">
        <f t="shared" si="45"/>
        <v>0</v>
      </c>
      <c r="CU58">
        <f t="shared" si="46"/>
        <v>0</v>
      </c>
      <c r="CV58">
        <f t="shared" si="47"/>
        <v>0</v>
      </c>
      <c r="CW58">
        <f t="shared" si="48"/>
        <v>0</v>
      </c>
      <c r="CX58">
        <f t="shared" si="49"/>
        <v>0</v>
      </c>
      <c r="CY58">
        <f t="shared" si="50"/>
        <v>0</v>
      </c>
      <c r="CZ58">
        <f t="shared" si="51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1005</v>
      </c>
      <c r="DV58" t="s">
        <v>76</v>
      </c>
      <c r="DW58" t="s">
        <v>76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140625030</v>
      </c>
      <c r="EF58">
        <v>2</v>
      </c>
      <c r="EG58" t="s">
        <v>38</v>
      </c>
      <c r="EH58">
        <v>11</v>
      </c>
      <c r="EI58" t="s">
        <v>56</v>
      </c>
      <c r="EJ58">
        <v>1</v>
      </c>
      <c r="EK58">
        <v>11001</v>
      </c>
      <c r="EL58" t="s">
        <v>56</v>
      </c>
      <c r="EM58" t="s">
        <v>177</v>
      </c>
      <c r="EO58" t="s">
        <v>3</v>
      </c>
      <c r="EQ58">
        <v>0</v>
      </c>
      <c r="ER58">
        <v>7.46</v>
      </c>
      <c r="ES58">
        <v>7.46</v>
      </c>
      <c r="ET58">
        <v>0</v>
      </c>
      <c r="EU58">
        <v>0</v>
      </c>
      <c r="EV58">
        <v>0</v>
      </c>
      <c r="EW58">
        <v>0</v>
      </c>
      <c r="EX58">
        <v>0</v>
      </c>
      <c r="FQ58">
        <v>0</v>
      </c>
      <c r="FR58">
        <f t="shared" si="52"/>
        <v>0</v>
      </c>
      <c r="FS58">
        <v>0</v>
      </c>
      <c r="FX58">
        <v>112</v>
      </c>
      <c r="FY58">
        <v>65</v>
      </c>
      <c r="GA58" t="s">
        <v>3</v>
      </c>
      <c r="GD58">
        <v>1</v>
      </c>
      <c r="GF58">
        <v>1262617901</v>
      </c>
      <c r="GG58">
        <v>2</v>
      </c>
      <c r="GH58">
        <v>1</v>
      </c>
      <c r="GI58">
        <v>4</v>
      </c>
      <c r="GJ58">
        <v>0</v>
      </c>
      <c r="GK58">
        <v>0</v>
      </c>
      <c r="GL58">
        <f t="shared" si="53"/>
        <v>0</v>
      </c>
      <c r="GM58">
        <f t="shared" si="54"/>
        <v>-648.54</v>
      </c>
      <c r="GN58">
        <f t="shared" si="55"/>
        <v>-648.54</v>
      </c>
      <c r="GO58">
        <f t="shared" si="56"/>
        <v>0</v>
      </c>
      <c r="GP58">
        <f t="shared" si="57"/>
        <v>0</v>
      </c>
      <c r="GR58">
        <v>0</v>
      </c>
      <c r="GS58">
        <v>3</v>
      </c>
      <c r="GT58">
        <v>0</v>
      </c>
      <c r="GU58" t="s">
        <v>3</v>
      </c>
      <c r="GV58">
        <f t="shared" si="58"/>
        <v>0</v>
      </c>
      <c r="GW58">
        <v>1</v>
      </c>
      <c r="GX58">
        <f t="shared" si="59"/>
        <v>0</v>
      </c>
      <c r="HA58">
        <v>0</v>
      </c>
      <c r="HB58">
        <v>0</v>
      </c>
      <c r="HC58">
        <f t="shared" si="60"/>
        <v>0</v>
      </c>
      <c r="HE58" t="s">
        <v>3</v>
      </c>
      <c r="HF58" t="s">
        <v>3</v>
      </c>
      <c r="HM58" t="s">
        <v>3</v>
      </c>
      <c r="HN58" t="s">
        <v>178</v>
      </c>
      <c r="HO58" t="s">
        <v>179</v>
      </c>
      <c r="HP58" t="s">
        <v>56</v>
      </c>
      <c r="HQ58" t="s">
        <v>56</v>
      </c>
      <c r="IK58">
        <v>0</v>
      </c>
    </row>
    <row r="59" spans="1:245" x14ac:dyDescent="0.2">
      <c r="A59">
        <v>17</v>
      </c>
      <c r="B59">
        <v>1</v>
      </c>
      <c r="E59" t="s">
        <v>188</v>
      </c>
      <c r="F59" t="s">
        <v>106</v>
      </c>
      <c r="G59" t="s">
        <v>189</v>
      </c>
      <c r="H59" t="s">
        <v>190</v>
      </c>
      <c r="I59">
        <f>ROUND(24*6*1.01,9)</f>
        <v>145.44</v>
      </c>
      <c r="J59">
        <v>0</v>
      </c>
      <c r="K59">
        <f>ROUND(24*6*1.01,9)</f>
        <v>145.44</v>
      </c>
      <c r="O59">
        <f t="shared" si="21"/>
        <v>43818.02</v>
      </c>
      <c r="P59">
        <f t="shared" si="22"/>
        <v>43818.02</v>
      </c>
      <c r="Q59">
        <f t="shared" si="23"/>
        <v>0</v>
      </c>
      <c r="R59">
        <f t="shared" si="24"/>
        <v>0</v>
      </c>
      <c r="S59">
        <f t="shared" si="25"/>
        <v>0</v>
      </c>
      <c r="T59">
        <f t="shared" si="26"/>
        <v>0</v>
      </c>
      <c r="U59">
        <f t="shared" si="27"/>
        <v>0</v>
      </c>
      <c r="V59">
        <f t="shared" si="28"/>
        <v>0</v>
      </c>
      <c r="W59">
        <f t="shared" si="29"/>
        <v>0</v>
      </c>
      <c r="X59">
        <f t="shared" si="30"/>
        <v>0</v>
      </c>
      <c r="Y59">
        <f t="shared" si="31"/>
        <v>0</v>
      </c>
      <c r="AA59">
        <v>145833872</v>
      </c>
      <c r="AB59">
        <f t="shared" si="32"/>
        <v>33.549999999999997</v>
      </c>
      <c r="AC59">
        <f t="shared" si="33"/>
        <v>33.549999999999997</v>
      </c>
      <c r="AD59">
        <f>ROUND((((ET59)-(EU59))+AE59),2)</f>
        <v>0</v>
      </c>
      <c r="AE59">
        <f t="shared" si="67"/>
        <v>0</v>
      </c>
      <c r="AF59">
        <f t="shared" si="67"/>
        <v>0</v>
      </c>
      <c r="AG59">
        <f t="shared" si="37"/>
        <v>0</v>
      </c>
      <c r="AH59">
        <f t="shared" si="68"/>
        <v>0</v>
      </c>
      <c r="AI59">
        <f t="shared" si="68"/>
        <v>0</v>
      </c>
      <c r="AJ59">
        <f t="shared" si="40"/>
        <v>0</v>
      </c>
      <c r="AK59">
        <v>33.549999999999997</v>
      </c>
      <c r="AL59">
        <v>33.549999999999997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8.98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3</v>
      </c>
      <c r="BM59">
        <v>1100</v>
      </c>
      <c r="BN59">
        <v>0</v>
      </c>
      <c r="BO59" t="s">
        <v>3</v>
      </c>
      <c r="BP59">
        <v>0</v>
      </c>
      <c r="BQ59">
        <v>8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0</v>
      </c>
      <c r="CA59">
        <v>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41"/>
        <v>43818.02</v>
      </c>
      <c r="CQ59">
        <f t="shared" si="42"/>
        <v>301.279</v>
      </c>
      <c r="CR59">
        <f>(((ET59)*BB59-(EU59)*BS59)+AE59*BS59)</f>
        <v>0</v>
      </c>
      <c r="CS59">
        <f t="shared" si="44"/>
        <v>0</v>
      </c>
      <c r="CT59">
        <f t="shared" si="45"/>
        <v>0</v>
      </c>
      <c r="CU59">
        <f t="shared" si="46"/>
        <v>0</v>
      </c>
      <c r="CV59">
        <f t="shared" si="47"/>
        <v>0</v>
      </c>
      <c r="CW59">
        <f t="shared" si="48"/>
        <v>0</v>
      </c>
      <c r="CX59">
        <f t="shared" si="49"/>
        <v>0</v>
      </c>
      <c r="CY59">
        <f t="shared" si="50"/>
        <v>0</v>
      </c>
      <c r="CZ59">
        <f t="shared" si="51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1003</v>
      </c>
      <c r="DV59" t="s">
        <v>190</v>
      </c>
      <c r="DW59" t="s">
        <v>190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140625274</v>
      </c>
      <c r="EF59">
        <v>8</v>
      </c>
      <c r="EG59" t="s">
        <v>108</v>
      </c>
      <c r="EH59">
        <v>0</v>
      </c>
      <c r="EI59" t="s">
        <v>3</v>
      </c>
      <c r="EJ59">
        <v>1</v>
      </c>
      <c r="EK59">
        <v>1100</v>
      </c>
      <c r="EL59" t="s">
        <v>109</v>
      </c>
      <c r="EM59" t="s">
        <v>110</v>
      </c>
      <c r="EO59" t="s">
        <v>3</v>
      </c>
      <c r="EQ59">
        <v>0</v>
      </c>
      <c r="ER59">
        <v>33.549999999999997</v>
      </c>
      <c r="ES59">
        <v>33.549999999999997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5</v>
      </c>
      <c r="FC59">
        <v>1</v>
      </c>
      <c r="FD59">
        <v>18</v>
      </c>
      <c r="FF59">
        <v>337.5</v>
      </c>
      <c r="FQ59">
        <v>0</v>
      </c>
      <c r="FR59">
        <f t="shared" si="52"/>
        <v>0</v>
      </c>
      <c r="FS59">
        <v>0</v>
      </c>
      <c r="FX59">
        <v>0</v>
      </c>
      <c r="FY59">
        <v>0</v>
      </c>
      <c r="GA59" t="s">
        <v>191</v>
      </c>
      <c r="GD59">
        <v>1</v>
      </c>
      <c r="GF59">
        <v>281061150</v>
      </c>
      <c r="GG59">
        <v>2</v>
      </c>
      <c r="GH59">
        <v>3</v>
      </c>
      <c r="GI59">
        <v>4</v>
      </c>
      <c r="GJ59">
        <v>0</v>
      </c>
      <c r="GK59">
        <v>0</v>
      </c>
      <c r="GL59">
        <f t="shared" si="53"/>
        <v>0</v>
      </c>
      <c r="GM59">
        <f t="shared" si="54"/>
        <v>43818.02</v>
      </c>
      <c r="GN59">
        <f t="shared" si="55"/>
        <v>43818.02</v>
      </c>
      <c r="GO59">
        <f t="shared" si="56"/>
        <v>0</v>
      </c>
      <c r="GP59">
        <f t="shared" si="57"/>
        <v>0</v>
      </c>
      <c r="GR59">
        <v>1</v>
      </c>
      <c r="GS59">
        <v>1</v>
      </c>
      <c r="GT59">
        <v>0</v>
      </c>
      <c r="GU59" t="s">
        <v>3</v>
      </c>
      <c r="GV59">
        <f t="shared" si="58"/>
        <v>0</v>
      </c>
      <c r="GW59">
        <v>1</v>
      </c>
      <c r="GX59">
        <f t="shared" si="59"/>
        <v>0</v>
      </c>
      <c r="HA59">
        <v>0</v>
      </c>
      <c r="HB59">
        <v>0</v>
      </c>
      <c r="HC59">
        <f t="shared" si="60"/>
        <v>0</v>
      </c>
      <c r="HE59" t="s">
        <v>60</v>
      </c>
      <c r="HF59" t="s">
        <v>33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0" spans="1:245" x14ac:dyDescent="0.2">
      <c r="A60">
        <v>17</v>
      </c>
      <c r="B60">
        <v>1</v>
      </c>
      <c r="C60">
        <f>ROW(SmtRes!A80)</f>
        <v>80</v>
      </c>
      <c r="D60">
        <f>ROW(EtalonRes!A88)</f>
        <v>88</v>
      </c>
      <c r="E60" t="s">
        <v>192</v>
      </c>
      <c r="F60" t="s">
        <v>193</v>
      </c>
      <c r="G60" t="s">
        <v>194</v>
      </c>
      <c r="H60" t="s">
        <v>36</v>
      </c>
      <c r="I60">
        <f>ROUND(46.1/100,9)</f>
        <v>0.46100000000000002</v>
      </c>
      <c r="J60">
        <v>0</v>
      </c>
      <c r="K60">
        <f>ROUND(46.1/100,9)</f>
        <v>0.46100000000000002</v>
      </c>
      <c r="O60">
        <f t="shared" ref="O60:O88" si="69">ROUND(CP60,2)</f>
        <v>31489.1</v>
      </c>
      <c r="P60">
        <f t="shared" ref="P60:P88" si="70">ROUND(CQ60*I60,2)</f>
        <v>22297.77</v>
      </c>
      <c r="Q60">
        <f t="shared" ref="Q60:Q88" si="71">ROUND(CR60*I60,2)</f>
        <v>4556.63</v>
      </c>
      <c r="R60">
        <f t="shared" ref="R60:R88" si="72">ROUND(CS60*I60,2)</f>
        <v>1420.29</v>
      </c>
      <c r="S60">
        <f t="shared" ref="S60:S88" si="73">ROUND(CT60*I60,2)</f>
        <v>4634.7</v>
      </c>
      <c r="T60">
        <f t="shared" ref="T60:T88" si="74">ROUND(CU60*I60,2)</f>
        <v>0</v>
      </c>
      <c r="U60">
        <f t="shared" ref="U60:U88" si="75">CV60*I60</f>
        <v>16.853468499999998</v>
      </c>
      <c r="V60">
        <f t="shared" ref="V60:V88" si="76">CW60*I60</f>
        <v>4.1374750000000002</v>
      </c>
      <c r="W60">
        <f t="shared" ref="W60:W88" si="77">ROUND(CX60*I60,2)</f>
        <v>0</v>
      </c>
      <c r="X60">
        <f t="shared" ref="X60:X88" si="78">ROUND(CY60,2)</f>
        <v>6103.43</v>
      </c>
      <c r="Y60">
        <f t="shared" ref="Y60:Y88" si="79">ROUND(CZ60,2)</f>
        <v>3345.38</v>
      </c>
      <c r="AA60">
        <v>145833872</v>
      </c>
      <c r="AB60">
        <f t="shared" ref="AB60:AB88" si="80">ROUND((AC60+AD60+AF60),2)</f>
        <v>6472.48</v>
      </c>
      <c r="AC60">
        <f t="shared" ref="AC60:AC88" si="81">ROUND((ES60),2)</f>
        <v>5386.22</v>
      </c>
      <c r="AD60">
        <f>ROUND(((((ET60*1.25))-((EU60*1.25)))+AE60),2)</f>
        <v>787.58</v>
      </c>
      <c r="AE60">
        <f>ROUND(((EU60*1.25)),2)</f>
        <v>91.53</v>
      </c>
      <c r="AF60">
        <f>ROUND(((EV60*1.15)),2)</f>
        <v>298.68</v>
      </c>
      <c r="AG60">
        <f t="shared" ref="AG60:AG88" si="82">ROUND((AP60),2)</f>
        <v>0</v>
      </c>
      <c r="AH60">
        <f>((EW60*1.15))</f>
        <v>36.558499999999995</v>
      </c>
      <c r="AI60">
        <f>((EX60*1.25))</f>
        <v>8.9749999999999996</v>
      </c>
      <c r="AJ60">
        <f t="shared" ref="AJ60:AJ88" si="83">(AS60)</f>
        <v>0</v>
      </c>
      <c r="AK60">
        <v>6276</v>
      </c>
      <c r="AL60">
        <v>5386.22</v>
      </c>
      <c r="AM60">
        <v>630.05999999999995</v>
      </c>
      <c r="AN60">
        <v>73.22</v>
      </c>
      <c r="AO60">
        <v>259.72000000000003</v>
      </c>
      <c r="AP60">
        <v>0</v>
      </c>
      <c r="AQ60">
        <v>31.79</v>
      </c>
      <c r="AR60">
        <v>7.18</v>
      </c>
      <c r="AS60">
        <v>0</v>
      </c>
      <c r="AT60">
        <v>100.8</v>
      </c>
      <c r="AU60">
        <v>55.25</v>
      </c>
      <c r="AV60">
        <v>1</v>
      </c>
      <c r="AW60">
        <v>1</v>
      </c>
      <c r="AZ60">
        <v>1</v>
      </c>
      <c r="BA60">
        <v>33.659999999999997</v>
      </c>
      <c r="BB60">
        <v>12.55</v>
      </c>
      <c r="BC60">
        <v>8.98</v>
      </c>
      <c r="BD60" t="s">
        <v>3</v>
      </c>
      <c r="BE60" t="s">
        <v>3</v>
      </c>
      <c r="BF60" t="s">
        <v>3</v>
      </c>
      <c r="BG60" t="s">
        <v>3</v>
      </c>
      <c r="BH60">
        <v>0</v>
      </c>
      <c r="BI60">
        <v>1</v>
      </c>
      <c r="BJ60" t="s">
        <v>195</v>
      </c>
      <c r="BM60">
        <v>11001</v>
      </c>
      <c r="BN60">
        <v>0</v>
      </c>
      <c r="BO60" t="s">
        <v>3</v>
      </c>
      <c r="BP60">
        <v>0</v>
      </c>
      <c r="BQ60">
        <v>2</v>
      </c>
      <c r="BR60">
        <v>0</v>
      </c>
      <c r="BS60">
        <v>33.659999999999997</v>
      </c>
      <c r="BT60">
        <v>1</v>
      </c>
      <c r="BU60">
        <v>1</v>
      </c>
      <c r="BV60">
        <v>1</v>
      </c>
      <c r="BW60">
        <v>1</v>
      </c>
      <c r="BX60">
        <v>1</v>
      </c>
      <c r="BY60" t="s">
        <v>3</v>
      </c>
      <c r="BZ60">
        <v>112</v>
      </c>
      <c r="CA60">
        <v>65</v>
      </c>
      <c r="CB60" t="s">
        <v>3</v>
      </c>
      <c r="CE60">
        <v>0</v>
      </c>
      <c r="CF60">
        <v>0</v>
      </c>
      <c r="CG60">
        <v>0</v>
      </c>
      <c r="CM60">
        <v>0</v>
      </c>
      <c r="CN60" t="s">
        <v>922</v>
      </c>
      <c r="CO60">
        <v>0</v>
      </c>
      <c r="CP60">
        <f t="shared" ref="CP60:CP88" si="84">(P60+Q60+S60)</f>
        <v>31489.100000000002</v>
      </c>
      <c r="CQ60">
        <f t="shared" ref="CQ60:CQ88" si="85">AC60*BC60</f>
        <v>48368.255600000004</v>
      </c>
      <c r="CR60">
        <f>((((ET60*1.25))*BB60-((EU60*1.25))*BS60)+AE60*BS60)</f>
        <v>9884.2345499999992</v>
      </c>
      <c r="CS60">
        <f t="shared" ref="CS60:CS88" si="86">AE60*BS60</f>
        <v>3080.8997999999997</v>
      </c>
      <c r="CT60">
        <f t="shared" ref="CT60:CT88" si="87">AF60*BA60</f>
        <v>10053.568799999999</v>
      </c>
      <c r="CU60">
        <f t="shared" ref="CU60:CU88" si="88">AG60</f>
        <v>0</v>
      </c>
      <c r="CV60">
        <f t="shared" ref="CV60:CV88" si="89">AH60</f>
        <v>36.558499999999995</v>
      </c>
      <c r="CW60">
        <f t="shared" ref="CW60:CW88" si="90">AI60</f>
        <v>8.9749999999999996</v>
      </c>
      <c r="CX60">
        <f t="shared" ref="CX60:CX88" si="91">AJ60</f>
        <v>0</v>
      </c>
      <c r="CY60">
        <f t="shared" ref="CY60:CY88" si="92">(((S60+R60)*AT60)/100)</f>
        <v>6103.4299199999996</v>
      </c>
      <c r="CZ60">
        <f t="shared" ref="CZ60:CZ88" si="93">(((S60+R60)*AU60)/100)</f>
        <v>3345.3819750000002</v>
      </c>
      <c r="DC60" t="s">
        <v>3</v>
      </c>
      <c r="DD60" t="s">
        <v>3</v>
      </c>
      <c r="DE60" t="s">
        <v>17</v>
      </c>
      <c r="DF60" t="s">
        <v>17</v>
      </c>
      <c r="DG60" t="s">
        <v>18</v>
      </c>
      <c r="DH60" t="s">
        <v>3</v>
      </c>
      <c r="DI60" t="s">
        <v>18</v>
      </c>
      <c r="DJ60" t="s">
        <v>17</v>
      </c>
      <c r="DK60" t="s">
        <v>3</v>
      </c>
      <c r="DL60" t="s">
        <v>19</v>
      </c>
      <c r="DM60" t="s">
        <v>20</v>
      </c>
      <c r="DN60">
        <v>0</v>
      </c>
      <c r="DO60">
        <v>0</v>
      </c>
      <c r="DP60">
        <v>1</v>
      </c>
      <c r="DQ60">
        <v>1</v>
      </c>
      <c r="DU60">
        <v>1005</v>
      </c>
      <c r="DV60" t="s">
        <v>36</v>
      </c>
      <c r="DW60" t="s">
        <v>36</v>
      </c>
      <c r="DX60">
        <v>100</v>
      </c>
      <c r="DZ60" t="s">
        <v>3</v>
      </c>
      <c r="EA60" t="s">
        <v>3</v>
      </c>
      <c r="EB60" t="s">
        <v>3</v>
      </c>
      <c r="EC60" t="s">
        <v>3</v>
      </c>
      <c r="EE60">
        <v>140625030</v>
      </c>
      <c r="EF60">
        <v>2</v>
      </c>
      <c r="EG60" t="s">
        <v>38</v>
      </c>
      <c r="EH60">
        <v>11</v>
      </c>
      <c r="EI60" t="s">
        <v>56</v>
      </c>
      <c r="EJ60">
        <v>1</v>
      </c>
      <c r="EK60">
        <v>11001</v>
      </c>
      <c r="EL60" t="s">
        <v>56</v>
      </c>
      <c r="EM60" t="s">
        <v>177</v>
      </c>
      <c r="EO60" t="s">
        <v>21</v>
      </c>
      <c r="EQ60">
        <v>0</v>
      </c>
      <c r="ER60">
        <v>6276</v>
      </c>
      <c r="ES60">
        <v>5386.22</v>
      </c>
      <c r="ET60">
        <v>630.05999999999995</v>
      </c>
      <c r="EU60">
        <v>73.22</v>
      </c>
      <c r="EV60">
        <v>259.72000000000003</v>
      </c>
      <c r="EW60">
        <v>31.79</v>
      </c>
      <c r="EX60">
        <v>7.18</v>
      </c>
      <c r="EY60">
        <v>0</v>
      </c>
      <c r="FQ60">
        <v>0</v>
      </c>
      <c r="FR60">
        <f t="shared" ref="FR60:FR88" si="94">ROUND(IF(BI60=3,GM60,0),2)</f>
        <v>0</v>
      </c>
      <c r="FS60">
        <v>0</v>
      </c>
      <c r="FX60">
        <v>100.8</v>
      </c>
      <c r="FY60">
        <v>55.25</v>
      </c>
      <c r="GA60" t="s">
        <v>3</v>
      </c>
      <c r="GD60">
        <v>1</v>
      </c>
      <c r="GF60">
        <v>-84957353</v>
      </c>
      <c r="GG60">
        <v>2</v>
      </c>
      <c r="GH60">
        <v>1</v>
      </c>
      <c r="GI60">
        <v>4</v>
      </c>
      <c r="GJ60">
        <v>0</v>
      </c>
      <c r="GK60">
        <v>0</v>
      </c>
      <c r="GL60">
        <f t="shared" ref="GL60:GL88" si="95">ROUND(IF(AND(BH60=3,BI60=3,FS60&lt;&gt;0),P60,0),2)</f>
        <v>0</v>
      </c>
      <c r="GM60">
        <f t="shared" ref="GM60:GM88" si="96">ROUND(O60+X60+Y60,2)+GX60</f>
        <v>40937.910000000003</v>
      </c>
      <c r="GN60">
        <f t="shared" ref="GN60:GN88" si="97">IF(OR(BI60=0,BI60=1),ROUND(O60+X60+Y60,2),0)</f>
        <v>40937.910000000003</v>
      </c>
      <c r="GO60">
        <f t="shared" ref="GO60:GO88" si="98">IF(BI60=2,ROUND(O60+X60+Y60,2),0)</f>
        <v>0</v>
      </c>
      <c r="GP60">
        <f t="shared" ref="GP60:GP88" si="99">IF(BI60=4,ROUND(O60+X60+Y60,2)+GX60,0)</f>
        <v>0</v>
      </c>
      <c r="GR60">
        <v>0</v>
      </c>
      <c r="GS60">
        <v>3</v>
      </c>
      <c r="GT60">
        <v>0</v>
      </c>
      <c r="GU60" t="s">
        <v>3</v>
      </c>
      <c r="GV60">
        <f t="shared" ref="GV60:GV88" si="100">ROUND((GT60),2)</f>
        <v>0</v>
      </c>
      <c r="GW60">
        <v>1</v>
      </c>
      <c r="GX60">
        <f t="shared" ref="GX60:GX88" si="101">ROUND(HC60*I60,2)</f>
        <v>0</v>
      </c>
      <c r="HA60">
        <v>0</v>
      </c>
      <c r="HB60">
        <v>0</v>
      </c>
      <c r="HC60">
        <f t="shared" ref="HC60:HC88" si="102">GV60*GW60</f>
        <v>0</v>
      </c>
      <c r="HE60" t="s">
        <v>3</v>
      </c>
      <c r="HF60" t="s">
        <v>3</v>
      </c>
      <c r="HM60" t="s">
        <v>3</v>
      </c>
      <c r="HN60" t="s">
        <v>178</v>
      </c>
      <c r="HO60" t="s">
        <v>179</v>
      </c>
      <c r="HP60" t="s">
        <v>56</v>
      </c>
      <c r="HQ60" t="s">
        <v>56</v>
      </c>
      <c r="IK60">
        <v>0</v>
      </c>
    </row>
    <row r="61" spans="1:245" x14ac:dyDescent="0.2">
      <c r="A61">
        <v>18</v>
      </c>
      <c r="B61">
        <v>1</v>
      </c>
      <c r="C61">
        <v>80</v>
      </c>
      <c r="E61" t="s">
        <v>196</v>
      </c>
      <c r="F61" t="s">
        <v>197</v>
      </c>
      <c r="G61" t="s">
        <v>198</v>
      </c>
      <c r="H61" t="s">
        <v>127</v>
      </c>
      <c r="I61">
        <f>I60*J61</f>
        <v>-0.57164000000000004</v>
      </c>
      <c r="J61">
        <v>-1.24</v>
      </c>
      <c r="K61">
        <v>-1.24</v>
      </c>
      <c r="O61">
        <f t="shared" si="69"/>
        <v>-22171.3</v>
      </c>
      <c r="P61">
        <f t="shared" si="70"/>
        <v>-22171.3</v>
      </c>
      <c r="Q61">
        <f t="shared" si="71"/>
        <v>0</v>
      </c>
      <c r="R61">
        <f t="shared" si="72"/>
        <v>0</v>
      </c>
      <c r="S61">
        <f t="shared" si="73"/>
        <v>0</v>
      </c>
      <c r="T61">
        <f t="shared" si="74"/>
        <v>0</v>
      </c>
      <c r="U61">
        <f t="shared" si="75"/>
        <v>0</v>
      </c>
      <c r="V61">
        <f t="shared" si="76"/>
        <v>0</v>
      </c>
      <c r="W61">
        <f t="shared" si="77"/>
        <v>0</v>
      </c>
      <c r="X61">
        <f t="shared" si="78"/>
        <v>0</v>
      </c>
      <c r="Y61">
        <f t="shared" si="79"/>
        <v>0</v>
      </c>
      <c r="AA61">
        <v>145833872</v>
      </c>
      <c r="AB61">
        <f t="shared" si="80"/>
        <v>4319.09</v>
      </c>
      <c r="AC61">
        <f t="shared" si="81"/>
        <v>4319.09</v>
      </c>
      <c r="AD61">
        <f>ROUND((((ET61)-(EU61))+AE61),2)</f>
        <v>0</v>
      </c>
      <c r="AE61">
        <f>ROUND((EU61),2)</f>
        <v>0</v>
      </c>
      <c r="AF61">
        <f>ROUND((EV61),2)</f>
        <v>0</v>
      </c>
      <c r="AG61">
        <f t="shared" si="82"/>
        <v>0</v>
      </c>
      <c r="AH61">
        <f>(EW61)</f>
        <v>0</v>
      </c>
      <c r="AI61">
        <f>(EX61)</f>
        <v>0</v>
      </c>
      <c r="AJ61">
        <f t="shared" si="83"/>
        <v>0</v>
      </c>
      <c r="AK61">
        <v>4319.09</v>
      </c>
      <c r="AL61">
        <v>4319.09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112</v>
      </c>
      <c r="AU61">
        <v>65</v>
      </c>
      <c r="AV61">
        <v>1</v>
      </c>
      <c r="AW61">
        <v>1</v>
      </c>
      <c r="AZ61">
        <v>1</v>
      </c>
      <c r="BA61">
        <v>1</v>
      </c>
      <c r="BB61">
        <v>1</v>
      </c>
      <c r="BC61">
        <v>8.98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1</v>
      </c>
      <c r="BJ61" t="s">
        <v>199</v>
      </c>
      <c r="BM61">
        <v>11001</v>
      </c>
      <c r="BN61">
        <v>0</v>
      </c>
      <c r="BO61" t="s">
        <v>3</v>
      </c>
      <c r="BP61">
        <v>0</v>
      </c>
      <c r="BQ61">
        <v>2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112</v>
      </c>
      <c r="CA61">
        <v>65</v>
      </c>
      <c r="CB61" t="s">
        <v>3</v>
      </c>
      <c r="CE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84"/>
        <v>-22171.3</v>
      </c>
      <c r="CQ61">
        <f t="shared" si="85"/>
        <v>38785.428200000002</v>
      </c>
      <c r="CR61">
        <f>(((ET61)*BB61-(EU61)*BS61)+AE61*BS61)</f>
        <v>0</v>
      </c>
      <c r="CS61">
        <f t="shared" si="86"/>
        <v>0</v>
      </c>
      <c r="CT61">
        <f t="shared" si="87"/>
        <v>0</v>
      </c>
      <c r="CU61">
        <f t="shared" si="88"/>
        <v>0</v>
      </c>
      <c r="CV61">
        <f t="shared" si="89"/>
        <v>0</v>
      </c>
      <c r="CW61">
        <f t="shared" si="90"/>
        <v>0</v>
      </c>
      <c r="CX61">
        <f t="shared" si="91"/>
        <v>0</v>
      </c>
      <c r="CY61">
        <f t="shared" si="92"/>
        <v>0</v>
      </c>
      <c r="CZ61">
        <f t="shared" si="93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1007</v>
      </c>
      <c r="DV61" t="s">
        <v>127</v>
      </c>
      <c r="DW61" t="s">
        <v>127</v>
      </c>
      <c r="DX61">
        <v>1</v>
      </c>
      <c r="DZ61" t="s">
        <v>3</v>
      </c>
      <c r="EA61" t="s">
        <v>3</v>
      </c>
      <c r="EB61" t="s">
        <v>3</v>
      </c>
      <c r="EC61" t="s">
        <v>3</v>
      </c>
      <c r="EE61">
        <v>140625030</v>
      </c>
      <c r="EF61">
        <v>2</v>
      </c>
      <c r="EG61" t="s">
        <v>38</v>
      </c>
      <c r="EH61">
        <v>11</v>
      </c>
      <c r="EI61" t="s">
        <v>56</v>
      </c>
      <c r="EJ61">
        <v>1</v>
      </c>
      <c r="EK61">
        <v>11001</v>
      </c>
      <c r="EL61" t="s">
        <v>56</v>
      </c>
      <c r="EM61" t="s">
        <v>177</v>
      </c>
      <c r="EO61" t="s">
        <v>3</v>
      </c>
      <c r="EQ61">
        <v>0</v>
      </c>
      <c r="ER61">
        <v>4319.09</v>
      </c>
      <c r="ES61">
        <v>4319.09</v>
      </c>
      <c r="ET61">
        <v>0</v>
      </c>
      <c r="EU61">
        <v>0</v>
      </c>
      <c r="EV61">
        <v>0</v>
      </c>
      <c r="EW61">
        <v>0</v>
      </c>
      <c r="EX61">
        <v>0</v>
      </c>
      <c r="FQ61">
        <v>0</v>
      </c>
      <c r="FR61">
        <f t="shared" si="94"/>
        <v>0</v>
      </c>
      <c r="FS61">
        <v>0</v>
      </c>
      <c r="FX61">
        <v>112</v>
      </c>
      <c r="FY61">
        <v>65</v>
      </c>
      <c r="GA61" t="s">
        <v>3</v>
      </c>
      <c r="GD61">
        <v>1</v>
      </c>
      <c r="GF61">
        <v>-218396555</v>
      </c>
      <c r="GG61">
        <v>2</v>
      </c>
      <c r="GH61">
        <v>1</v>
      </c>
      <c r="GI61">
        <v>4</v>
      </c>
      <c r="GJ61">
        <v>0</v>
      </c>
      <c r="GK61">
        <v>0</v>
      </c>
      <c r="GL61">
        <f t="shared" si="95"/>
        <v>0</v>
      </c>
      <c r="GM61">
        <f t="shared" si="96"/>
        <v>-22171.3</v>
      </c>
      <c r="GN61">
        <f t="shared" si="97"/>
        <v>-22171.3</v>
      </c>
      <c r="GO61">
        <f t="shared" si="98"/>
        <v>0</v>
      </c>
      <c r="GP61">
        <f t="shared" si="99"/>
        <v>0</v>
      </c>
      <c r="GR61">
        <v>0</v>
      </c>
      <c r="GS61">
        <v>3</v>
      </c>
      <c r="GT61">
        <v>0</v>
      </c>
      <c r="GU61" t="s">
        <v>3</v>
      </c>
      <c r="GV61">
        <f t="shared" si="100"/>
        <v>0</v>
      </c>
      <c r="GW61">
        <v>1</v>
      </c>
      <c r="GX61">
        <f t="shared" si="101"/>
        <v>0</v>
      </c>
      <c r="HA61">
        <v>0</v>
      </c>
      <c r="HB61">
        <v>0</v>
      </c>
      <c r="HC61">
        <f t="shared" si="102"/>
        <v>0</v>
      </c>
      <c r="HE61" t="s">
        <v>3</v>
      </c>
      <c r="HF61" t="s">
        <v>3</v>
      </c>
      <c r="HM61" t="s">
        <v>3</v>
      </c>
      <c r="HN61" t="s">
        <v>178</v>
      </c>
      <c r="HO61" t="s">
        <v>179</v>
      </c>
      <c r="HP61" t="s">
        <v>56</v>
      </c>
      <c r="HQ61" t="s">
        <v>56</v>
      </c>
      <c r="IK61">
        <v>0</v>
      </c>
    </row>
    <row r="62" spans="1:245" x14ac:dyDescent="0.2">
      <c r="A62">
        <v>17</v>
      </c>
      <c r="B62">
        <v>1</v>
      </c>
      <c r="E62" t="s">
        <v>200</v>
      </c>
      <c r="F62" t="s">
        <v>106</v>
      </c>
      <c r="G62" t="s">
        <v>201</v>
      </c>
      <c r="H62" t="s">
        <v>76</v>
      </c>
      <c r="I62">
        <f>ROUND(ROUND(I60*103.3,1),9)</f>
        <v>47.6</v>
      </c>
      <c r="J62">
        <v>0</v>
      </c>
      <c r="K62">
        <f>ROUND(ROUND(I60*103.3,1),9)</f>
        <v>47.6</v>
      </c>
      <c r="O62">
        <f t="shared" si="69"/>
        <v>28027.77</v>
      </c>
      <c r="P62">
        <f t="shared" si="70"/>
        <v>28027.77</v>
      </c>
      <c r="Q62">
        <f t="shared" si="71"/>
        <v>0</v>
      </c>
      <c r="R62">
        <f t="shared" si="72"/>
        <v>0</v>
      </c>
      <c r="S62">
        <f t="shared" si="73"/>
        <v>0</v>
      </c>
      <c r="T62">
        <f t="shared" si="74"/>
        <v>0</v>
      </c>
      <c r="U62">
        <f t="shared" si="75"/>
        <v>0</v>
      </c>
      <c r="V62">
        <f t="shared" si="76"/>
        <v>0</v>
      </c>
      <c r="W62">
        <f t="shared" si="77"/>
        <v>0</v>
      </c>
      <c r="X62">
        <f t="shared" si="78"/>
        <v>0</v>
      </c>
      <c r="Y62">
        <f t="shared" si="79"/>
        <v>0</v>
      </c>
      <c r="AA62">
        <v>145833872</v>
      </c>
      <c r="AB62">
        <f t="shared" si="80"/>
        <v>65.569999999999993</v>
      </c>
      <c r="AC62">
        <f t="shared" si="81"/>
        <v>65.569999999999993</v>
      </c>
      <c r="AD62">
        <f>ROUND((((ET62)-(EU62))+AE62),2)</f>
        <v>0</v>
      </c>
      <c r="AE62">
        <f>ROUND((EU62),2)</f>
        <v>0</v>
      </c>
      <c r="AF62">
        <f>ROUND((EV62),2)</f>
        <v>0</v>
      </c>
      <c r="AG62">
        <f t="shared" si="82"/>
        <v>0</v>
      </c>
      <c r="AH62">
        <f>(EW62)</f>
        <v>0</v>
      </c>
      <c r="AI62">
        <f>(EX62)</f>
        <v>0</v>
      </c>
      <c r="AJ62">
        <f t="shared" si="83"/>
        <v>0</v>
      </c>
      <c r="AK62">
        <v>65.570000000000007</v>
      </c>
      <c r="AL62">
        <v>65.570000000000007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1</v>
      </c>
      <c r="AW62">
        <v>1</v>
      </c>
      <c r="AZ62">
        <v>1</v>
      </c>
      <c r="BA62">
        <v>1</v>
      </c>
      <c r="BB62">
        <v>1</v>
      </c>
      <c r="BC62">
        <v>8.98</v>
      </c>
      <c r="BD62" t="s">
        <v>3</v>
      </c>
      <c r="BE62" t="s">
        <v>3</v>
      </c>
      <c r="BF62" t="s">
        <v>3</v>
      </c>
      <c r="BG62" t="s">
        <v>3</v>
      </c>
      <c r="BH62">
        <v>3</v>
      </c>
      <c r="BI62">
        <v>1</v>
      </c>
      <c r="BJ62" t="s">
        <v>3</v>
      </c>
      <c r="BM62">
        <v>1100</v>
      </c>
      <c r="BN62">
        <v>0</v>
      </c>
      <c r="BO62" t="s">
        <v>3</v>
      </c>
      <c r="BP62">
        <v>0</v>
      </c>
      <c r="BQ62">
        <v>8</v>
      </c>
      <c r="BR62">
        <v>0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0</v>
      </c>
      <c r="CA62">
        <v>0</v>
      </c>
      <c r="CB62" t="s">
        <v>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si="84"/>
        <v>28027.77</v>
      </c>
      <c r="CQ62">
        <f t="shared" si="85"/>
        <v>588.81859999999995</v>
      </c>
      <c r="CR62">
        <f>(((ET62)*BB62-(EU62)*BS62)+AE62*BS62)</f>
        <v>0</v>
      </c>
      <c r="CS62">
        <f t="shared" si="86"/>
        <v>0</v>
      </c>
      <c r="CT62">
        <f t="shared" si="87"/>
        <v>0</v>
      </c>
      <c r="CU62">
        <f t="shared" si="88"/>
        <v>0</v>
      </c>
      <c r="CV62">
        <f t="shared" si="89"/>
        <v>0</v>
      </c>
      <c r="CW62">
        <f t="shared" si="90"/>
        <v>0</v>
      </c>
      <c r="CX62">
        <f t="shared" si="91"/>
        <v>0</v>
      </c>
      <c r="CY62">
        <f t="shared" si="92"/>
        <v>0</v>
      </c>
      <c r="CZ62">
        <f t="shared" si="93"/>
        <v>0</v>
      </c>
      <c r="DC62" t="s">
        <v>3</v>
      </c>
      <c r="DD62" t="s">
        <v>3</v>
      </c>
      <c r="DE62" t="s">
        <v>3</v>
      </c>
      <c r="DF62" t="s">
        <v>3</v>
      </c>
      <c r="DG62" t="s">
        <v>3</v>
      </c>
      <c r="DH62" t="s">
        <v>3</v>
      </c>
      <c r="DI62" t="s">
        <v>3</v>
      </c>
      <c r="DJ62" t="s">
        <v>3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1005</v>
      </c>
      <c r="DV62" t="s">
        <v>76</v>
      </c>
      <c r="DW62" t="s">
        <v>76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140625274</v>
      </c>
      <c r="EF62">
        <v>8</v>
      </c>
      <c r="EG62" t="s">
        <v>108</v>
      </c>
      <c r="EH62">
        <v>0</v>
      </c>
      <c r="EI62" t="s">
        <v>3</v>
      </c>
      <c r="EJ62">
        <v>1</v>
      </c>
      <c r="EK62">
        <v>1100</v>
      </c>
      <c r="EL62" t="s">
        <v>109</v>
      </c>
      <c r="EM62" t="s">
        <v>110</v>
      </c>
      <c r="EO62" t="s">
        <v>3</v>
      </c>
      <c r="EQ62">
        <v>0</v>
      </c>
      <c r="ER62">
        <v>61.22</v>
      </c>
      <c r="ES62">
        <v>65.570000000000007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5</v>
      </c>
      <c r="FC62">
        <v>1</v>
      </c>
      <c r="FD62">
        <v>18</v>
      </c>
      <c r="FF62">
        <v>659.66</v>
      </c>
      <c r="FQ62">
        <v>0</v>
      </c>
      <c r="FR62">
        <f t="shared" si="94"/>
        <v>0</v>
      </c>
      <c r="FS62">
        <v>0</v>
      </c>
      <c r="FX62">
        <v>0</v>
      </c>
      <c r="FY62">
        <v>0</v>
      </c>
      <c r="GA62" t="s">
        <v>202</v>
      </c>
      <c r="GD62">
        <v>1</v>
      </c>
      <c r="GF62">
        <v>660108971</v>
      </c>
      <c r="GG62">
        <v>2</v>
      </c>
      <c r="GH62">
        <v>3</v>
      </c>
      <c r="GI62">
        <v>4</v>
      </c>
      <c r="GJ62">
        <v>0</v>
      </c>
      <c r="GK62">
        <v>0</v>
      </c>
      <c r="GL62">
        <f t="shared" si="95"/>
        <v>0</v>
      </c>
      <c r="GM62">
        <f t="shared" si="96"/>
        <v>28027.77</v>
      </c>
      <c r="GN62">
        <f t="shared" si="97"/>
        <v>28027.77</v>
      </c>
      <c r="GO62">
        <f t="shared" si="98"/>
        <v>0</v>
      </c>
      <c r="GP62">
        <f t="shared" si="99"/>
        <v>0</v>
      </c>
      <c r="GR62">
        <v>1</v>
      </c>
      <c r="GS62">
        <v>1</v>
      </c>
      <c r="GT62">
        <v>0</v>
      </c>
      <c r="GU62" t="s">
        <v>3</v>
      </c>
      <c r="GV62">
        <f t="shared" si="100"/>
        <v>0</v>
      </c>
      <c r="GW62">
        <v>1</v>
      </c>
      <c r="GX62">
        <f t="shared" si="101"/>
        <v>0</v>
      </c>
      <c r="HA62">
        <v>0</v>
      </c>
      <c r="HB62">
        <v>0</v>
      </c>
      <c r="HC62">
        <f t="shared" si="102"/>
        <v>0</v>
      </c>
      <c r="HE62" t="s">
        <v>60</v>
      </c>
      <c r="HF62" t="s">
        <v>33</v>
      </c>
      <c r="HM62" t="s">
        <v>3</v>
      </c>
      <c r="HN62" t="s">
        <v>3</v>
      </c>
      <c r="HO62" t="s">
        <v>3</v>
      </c>
      <c r="HP62" t="s">
        <v>3</v>
      </c>
      <c r="HQ62" t="s">
        <v>3</v>
      </c>
      <c r="IK62">
        <v>0</v>
      </c>
    </row>
    <row r="63" spans="1:245" x14ac:dyDescent="0.2">
      <c r="A63">
        <v>17</v>
      </c>
      <c r="B63">
        <v>1</v>
      </c>
      <c r="C63">
        <f>ROW(SmtRes!A86)</f>
        <v>86</v>
      </c>
      <c r="D63">
        <f>ROW(EtalonRes!A95)</f>
        <v>95</v>
      </c>
      <c r="E63" t="s">
        <v>203</v>
      </c>
      <c r="F63" t="s">
        <v>204</v>
      </c>
      <c r="G63" t="s">
        <v>205</v>
      </c>
      <c r="H63" t="s">
        <v>36</v>
      </c>
      <c r="I63">
        <f>ROUND(46.1/100,9)</f>
        <v>0.46100000000000002</v>
      </c>
      <c r="J63">
        <v>0</v>
      </c>
      <c r="K63">
        <f>ROUND(46.1/100,9)</f>
        <v>0.46100000000000002</v>
      </c>
      <c r="O63">
        <f t="shared" si="69"/>
        <v>5246.99</v>
      </c>
      <c r="P63">
        <f t="shared" si="70"/>
        <v>284.2</v>
      </c>
      <c r="Q63">
        <f t="shared" si="71"/>
        <v>304.97000000000003</v>
      </c>
      <c r="R63">
        <f t="shared" si="72"/>
        <v>197.07</v>
      </c>
      <c r="S63">
        <f t="shared" si="73"/>
        <v>4657.82</v>
      </c>
      <c r="T63">
        <f t="shared" si="74"/>
        <v>0</v>
      </c>
      <c r="U63">
        <f t="shared" si="75"/>
        <v>16.6520115</v>
      </c>
      <c r="V63">
        <f t="shared" si="76"/>
        <v>0.47252499999999997</v>
      </c>
      <c r="W63">
        <f t="shared" si="77"/>
        <v>0</v>
      </c>
      <c r="X63">
        <f t="shared" si="78"/>
        <v>4893.7299999999996</v>
      </c>
      <c r="Y63">
        <f t="shared" si="79"/>
        <v>2682.33</v>
      </c>
      <c r="AA63">
        <v>145833872</v>
      </c>
      <c r="AB63">
        <f t="shared" si="80"/>
        <v>421.53</v>
      </c>
      <c r="AC63">
        <f t="shared" si="81"/>
        <v>68.650000000000006</v>
      </c>
      <c r="AD63">
        <f>ROUND(((((ET63*1.25))-((EU63*1.25)))+AE63),2)</f>
        <v>52.71</v>
      </c>
      <c r="AE63">
        <f>ROUND(((EU63*1.25)),2)</f>
        <v>12.7</v>
      </c>
      <c r="AF63">
        <f>ROUND(((EV63*1.15)),2)</f>
        <v>300.17</v>
      </c>
      <c r="AG63">
        <f t="shared" si="82"/>
        <v>0</v>
      </c>
      <c r="AH63">
        <f>((EW63*1.15))</f>
        <v>36.121499999999997</v>
      </c>
      <c r="AI63">
        <f>((EX63*1.25))</f>
        <v>1.0249999999999999</v>
      </c>
      <c r="AJ63">
        <f t="shared" si="83"/>
        <v>0</v>
      </c>
      <c r="AK63">
        <v>371.84</v>
      </c>
      <c r="AL63">
        <v>68.650000000000006</v>
      </c>
      <c r="AM63">
        <v>42.17</v>
      </c>
      <c r="AN63">
        <v>10.16</v>
      </c>
      <c r="AO63">
        <v>261.02</v>
      </c>
      <c r="AP63">
        <v>0</v>
      </c>
      <c r="AQ63">
        <v>31.41</v>
      </c>
      <c r="AR63">
        <v>0.82</v>
      </c>
      <c r="AS63">
        <v>0</v>
      </c>
      <c r="AT63">
        <v>100.8</v>
      </c>
      <c r="AU63">
        <v>55.25</v>
      </c>
      <c r="AV63">
        <v>1</v>
      </c>
      <c r="AW63">
        <v>1</v>
      </c>
      <c r="AZ63">
        <v>1</v>
      </c>
      <c r="BA63">
        <v>33.659999999999997</v>
      </c>
      <c r="BB63">
        <v>12.55</v>
      </c>
      <c r="BC63">
        <v>8.98</v>
      </c>
      <c r="BD63" t="s">
        <v>3</v>
      </c>
      <c r="BE63" t="s">
        <v>3</v>
      </c>
      <c r="BF63" t="s">
        <v>3</v>
      </c>
      <c r="BG63" t="s">
        <v>3</v>
      </c>
      <c r="BH63">
        <v>0</v>
      </c>
      <c r="BI63">
        <v>1</v>
      </c>
      <c r="BJ63" t="s">
        <v>206</v>
      </c>
      <c r="BM63">
        <v>11001</v>
      </c>
      <c r="BN63">
        <v>0</v>
      </c>
      <c r="BO63" t="s">
        <v>3</v>
      </c>
      <c r="BP63">
        <v>0</v>
      </c>
      <c r="BQ63">
        <v>2</v>
      </c>
      <c r="BR63">
        <v>0</v>
      </c>
      <c r="BS63">
        <v>33.659999999999997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112</v>
      </c>
      <c r="CA63">
        <v>65</v>
      </c>
      <c r="CB63" t="s">
        <v>3</v>
      </c>
      <c r="CE63">
        <v>0</v>
      </c>
      <c r="CF63">
        <v>0</v>
      </c>
      <c r="CG63">
        <v>0</v>
      </c>
      <c r="CM63">
        <v>0</v>
      </c>
      <c r="CN63" t="s">
        <v>922</v>
      </c>
      <c r="CO63">
        <v>0</v>
      </c>
      <c r="CP63">
        <f t="shared" si="84"/>
        <v>5246.99</v>
      </c>
      <c r="CQ63">
        <f t="shared" si="85"/>
        <v>616.47700000000009</v>
      </c>
      <c r="CR63">
        <f>((((ET63*1.25))*BB63-((EU63*1.25))*BS63)+AE63*BS63)</f>
        <v>661.54187500000012</v>
      </c>
      <c r="CS63">
        <f t="shared" si="86"/>
        <v>427.48199999999991</v>
      </c>
      <c r="CT63">
        <f t="shared" si="87"/>
        <v>10103.7222</v>
      </c>
      <c r="CU63">
        <f t="shared" si="88"/>
        <v>0</v>
      </c>
      <c r="CV63">
        <f t="shared" si="89"/>
        <v>36.121499999999997</v>
      </c>
      <c r="CW63">
        <f t="shared" si="90"/>
        <v>1.0249999999999999</v>
      </c>
      <c r="CX63">
        <f t="shared" si="91"/>
        <v>0</v>
      </c>
      <c r="CY63">
        <f t="shared" si="92"/>
        <v>4893.72912</v>
      </c>
      <c r="CZ63">
        <f t="shared" si="93"/>
        <v>2682.3267249999999</v>
      </c>
      <c r="DC63" t="s">
        <v>3</v>
      </c>
      <c r="DD63" t="s">
        <v>3</v>
      </c>
      <c r="DE63" t="s">
        <v>17</v>
      </c>
      <c r="DF63" t="s">
        <v>17</v>
      </c>
      <c r="DG63" t="s">
        <v>18</v>
      </c>
      <c r="DH63" t="s">
        <v>3</v>
      </c>
      <c r="DI63" t="s">
        <v>18</v>
      </c>
      <c r="DJ63" t="s">
        <v>17</v>
      </c>
      <c r="DK63" t="s">
        <v>3</v>
      </c>
      <c r="DL63" t="s">
        <v>19</v>
      </c>
      <c r="DM63" t="s">
        <v>20</v>
      </c>
      <c r="DN63">
        <v>0</v>
      </c>
      <c r="DO63">
        <v>0</v>
      </c>
      <c r="DP63">
        <v>1</v>
      </c>
      <c r="DQ63">
        <v>1</v>
      </c>
      <c r="DU63">
        <v>1005</v>
      </c>
      <c r="DV63" t="s">
        <v>36</v>
      </c>
      <c r="DW63" t="s">
        <v>36</v>
      </c>
      <c r="DX63">
        <v>100</v>
      </c>
      <c r="DZ63" t="s">
        <v>3</v>
      </c>
      <c r="EA63" t="s">
        <v>3</v>
      </c>
      <c r="EB63" t="s">
        <v>3</v>
      </c>
      <c r="EC63" t="s">
        <v>3</v>
      </c>
      <c r="EE63">
        <v>140625030</v>
      </c>
      <c r="EF63">
        <v>2</v>
      </c>
      <c r="EG63" t="s">
        <v>38</v>
      </c>
      <c r="EH63">
        <v>11</v>
      </c>
      <c r="EI63" t="s">
        <v>56</v>
      </c>
      <c r="EJ63">
        <v>1</v>
      </c>
      <c r="EK63">
        <v>11001</v>
      </c>
      <c r="EL63" t="s">
        <v>56</v>
      </c>
      <c r="EM63" t="s">
        <v>177</v>
      </c>
      <c r="EO63" t="s">
        <v>21</v>
      </c>
      <c r="EQ63">
        <v>0</v>
      </c>
      <c r="ER63">
        <v>371.84</v>
      </c>
      <c r="ES63">
        <v>68.650000000000006</v>
      </c>
      <c r="ET63">
        <v>42.17</v>
      </c>
      <c r="EU63">
        <v>10.16</v>
      </c>
      <c r="EV63">
        <v>261.02</v>
      </c>
      <c r="EW63">
        <v>31.41</v>
      </c>
      <c r="EX63">
        <v>0.82</v>
      </c>
      <c r="EY63">
        <v>0</v>
      </c>
      <c r="FQ63">
        <v>0</v>
      </c>
      <c r="FR63">
        <f t="shared" si="94"/>
        <v>0</v>
      </c>
      <c r="FS63">
        <v>0</v>
      </c>
      <c r="FX63">
        <v>100.8</v>
      </c>
      <c r="FY63">
        <v>55.25</v>
      </c>
      <c r="GA63" t="s">
        <v>3</v>
      </c>
      <c r="GD63">
        <v>1</v>
      </c>
      <c r="GF63">
        <v>124693631</v>
      </c>
      <c r="GG63">
        <v>2</v>
      </c>
      <c r="GH63">
        <v>1</v>
      </c>
      <c r="GI63">
        <v>4</v>
      </c>
      <c r="GJ63">
        <v>0</v>
      </c>
      <c r="GK63">
        <v>0</v>
      </c>
      <c r="GL63">
        <f t="shared" si="95"/>
        <v>0</v>
      </c>
      <c r="GM63">
        <f t="shared" si="96"/>
        <v>12823.05</v>
      </c>
      <c r="GN63">
        <f t="shared" si="97"/>
        <v>12823.05</v>
      </c>
      <c r="GO63">
        <f t="shared" si="98"/>
        <v>0</v>
      </c>
      <c r="GP63">
        <f t="shared" si="99"/>
        <v>0</v>
      </c>
      <c r="GR63">
        <v>0</v>
      </c>
      <c r="GS63">
        <v>3</v>
      </c>
      <c r="GT63">
        <v>0</v>
      </c>
      <c r="GU63" t="s">
        <v>3</v>
      </c>
      <c r="GV63">
        <f t="shared" si="100"/>
        <v>0</v>
      </c>
      <c r="GW63">
        <v>1</v>
      </c>
      <c r="GX63">
        <f t="shared" si="101"/>
        <v>0</v>
      </c>
      <c r="HA63">
        <v>0</v>
      </c>
      <c r="HB63">
        <v>0</v>
      </c>
      <c r="HC63">
        <f t="shared" si="102"/>
        <v>0</v>
      </c>
      <c r="HE63" t="s">
        <v>3</v>
      </c>
      <c r="HF63" t="s">
        <v>3</v>
      </c>
      <c r="HM63" t="s">
        <v>3</v>
      </c>
      <c r="HN63" t="s">
        <v>178</v>
      </c>
      <c r="HO63" t="s">
        <v>179</v>
      </c>
      <c r="HP63" t="s">
        <v>56</v>
      </c>
      <c r="HQ63" t="s">
        <v>56</v>
      </c>
      <c r="IK63">
        <v>0</v>
      </c>
    </row>
    <row r="64" spans="1:245" x14ac:dyDescent="0.2">
      <c r="A64">
        <v>17</v>
      </c>
      <c r="B64">
        <v>1</v>
      </c>
      <c r="E64" t="s">
        <v>207</v>
      </c>
      <c r="F64" t="s">
        <v>106</v>
      </c>
      <c r="G64" t="s">
        <v>208</v>
      </c>
      <c r="H64" t="s">
        <v>76</v>
      </c>
      <c r="I64">
        <f>ROUND(ROUND(I63*102,1),9)</f>
        <v>47</v>
      </c>
      <c r="J64">
        <v>0</v>
      </c>
      <c r="K64">
        <f>ROUND(ROUND(I63*102,1),9)</f>
        <v>47</v>
      </c>
      <c r="O64">
        <f t="shared" si="69"/>
        <v>30249.040000000001</v>
      </c>
      <c r="P64">
        <f t="shared" si="70"/>
        <v>30249.040000000001</v>
      </c>
      <c r="Q64">
        <f t="shared" si="71"/>
        <v>0</v>
      </c>
      <c r="R64">
        <f t="shared" si="72"/>
        <v>0</v>
      </c>
      <c r="S64">
        <f t="shared" si="73"/>
        <v>0</v>
      </c>
      <c r="T64">
        <f t="shared" si="74"/>
        <v>0</v>
      </c>
      <c r="U64">
        <f t="shared" si="75"/>
        <v>0</v>
      </c>
      <c r="V64">
        <f t="shared" si="76"/>
        <v>0</v>
      </c>
      <c r="W64">
        <f t="shared" si="77"/>
        <v>0</v>
      </c>
      <c r="X64">
        <f t="shared" si="78"/>
        <v>0</v>
      </c>
      <c r="Y64">
        <f t="shared" si="79"/>
        <v>0</v>
      </c>
      <c r="AA64">
        <v>145833872</v>
      </c>
      <c r="AB64">
        <f t="shared" si="80"/>
        <v>71.67</v>
      </c>
      <c r="AC64">
        <f t="shared" si="81"/>
        <v>71.67</v>
      </c>
      <c r="AD64">
        <f>ROUND((((ET64)-(EU64))+AE64),2)</f>
        <v>0</v>
      </c>
      <c r="AE64">
        <f>ROUND((EU64),2)</f>
        <v>0</v>
      </c>
      <c r="AF64">
        <f>ROUND((EV64),2)</f>
        <v>0</v>
      </c>
      <c r="AG64">
        <f t="shared" si="82"/>
        <v>0</v>
      </c>
      <c r="AH64">
        <f>(EW64)</f>
        <v>0</v>
      </c>
      <c r="AI64">
        <f>(EX64)</f>
        <v>0</v>
      </c>
      <c r="AJ64">
        <f t="shared" si="83"/>
        <v>0</v>
      </c>
      <c r="AK64">
        <v>71.669999999999987</v>
      </c>
      <c r="AL64">
        <v>71.669999999999987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</v>
      </c>
      <c r="AW64">
        <v>1</v>
      </c>
      <c r="AZ64">
        <v>1</v>
      </c>
      <c r="BA64">
        <v>1</v>
      </c>
      <c r="BB64">
        <v>1</v>
      </c>
      <c r="BC64">
        <v>8.98</v>
      </c>
      <c r="BD64" t="s">
        <v>3</v>
      </c>
      <c r="BE64" t="s">
        <v>3</v>
      </c>
      <c r="BF64" t="s">
        <v>3</v>
      </c>
      <c r="BG64" t="s">
        <v>3</v>
      </c>
      <c r="BH64">
        <v>3</v>
      </c>
      <c r="BI64">
        <v>1</v>
      </c>
      <c r="BJ64" t="s">
        <v>3</v>
      </c>
      <c r="BM64">
        <v>1100</v>
      </c>
      <c r="BN64">
        <v>0</v>
      </c>
      <c r="BO64" t="s">
        <v>3</v>
      </c>
      <c r="BP64">
        <v>0</v>
      </c>
      <c r="BQ64">
        <v>8</v>
      </c>
      <c r="BR64">
        <v>0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0</v>
      </c>
      <c r="CA64">
        <v>0</v>
      </c>
      <c r="CB64" t="s">
        <v>3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84"/>
        <v>30249.040000000001</v>
      </c>
      <c r="CQ64">
        <f t="shared" si="85"/>
        <v>643.59660000000008</v>
      </c>
      <c r="CR64">
        <f>(((ET64)*BB64-(EU64)*BS64)+AE64*BS64)</f>
        <v>0</v>
      </c>
      <c r="CS64">
        <f t="shared" si="86"/>
        <v>0</v>
      </c>
      <c r="CT64">
        <f t="shared" si="87"/>
        <v>0</v>
      </c>
      <c r="CU64">
        <f t="shared" si="88"/>
        <v>0</v>
      </c>
      <c r="CV64">
        <f t="shared" si="89"/>
        <v>0</v>
      </c>
      <c r="CW64">
        <f t="shared" si="90"/>
        <v>0</v>
      </c>
      <c r="CX64">
        <f t="shared" si="91"/>
        <v>0</v>
      </c>
      <c r="CY64">
        <f t="shared" si="92"/>
        <v>0</v>
      </c>
      <c r="CZ64">
        <f t="shared" si="93"/>
        <v>0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1005</v>
      </c>
      <c r="DV64" t="s">
        <v>76</v>
      </c>
      <c r="DW64" t="s">
        <v>76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140625274</v>
      </c>
      <c r="EF64">
        <v>8</v>
      </c>
      <c r="EG64" t="s">
        <v>108</v>
      </c>
      <c r="EH64">
        <v>0</v>
      </c>
      <c r="EI64" t="s">
        <v>3</v>
      </c>
      <c r="EJ64">
        <v>1</v>
      </c>
      <c r="EK64">
        <v>1100</v>
      </c>
      <c r="EL64" t="s">
        <v>109</v>
      </c>
      <c r="EM64" t="s">
        <v>110</v>
      </c>
      <c r="EO64" t="s">
        <v>3</v>
      </c>
      <c r="EQ64">
        <v>0</v>
      </c>
      <c r="ER64">
        <v>71.669999999999987</v>
      </c>
      <c r="ES64">
        <v>71.669999999999987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5</v>
      </c>
      <c r="FC64">
        <v>1</v>
      </c>
      <c r="FD64">
        <v>18</v>
      </c>
      <c r="FF64">
        <v>721</v>
      </c>
      <c r="FQ64">
        <v>0</v>
      </c>
      <c r="FR64">
        <f t="shared" si="94"/>
        <v>0</v>
      </c>
      <c r="FS64">
        <v>0</v>
      </c>
      <c r="FX64">
        <v>0</v>
      </c>
      <c r="FY64">
        <v>0</v>
      </c>
      <c r="GA64" t="s">
        <v>209</v>
      </c>
      <c r="GD64">
        <v>1</v>
      </c>
      <c r="GF64">
        <v>-1502460012</v>
      </c>
      <c r="GG64">
        <v>2</v>
      </c>
      <c r="GH64">
        <v>3</v>
      </c>
      <c r="GI64">
        <v>4</v>
      </c>
      <c r="GJ64">
        <v>0</v>
      </c>
      <c r="GK64">
        <v>0</v>
      </c>
      <c r="GL64">
        <f t="shared" si="95"/>
        <v>0</v>
      </c>
      <c r="GM64">
        <f t="shared" si="96"/>
        <v>30249.040000000001</v>
      </c>
      <c r="GN64">
        <f t="shared" si="97"/>
        <v>30249.040000000001</v>
      </c>
      <c r="GO64">
        <f t="shared" si="98"/>
        <v>0</v>
      </c>
      <c r="GP64">
        <f t="shared" si="99"/>
        <v>0</v>
      </c>
      <c r="GR64">
        <v>1</v>
      </c>
      <c r="GS64">
        <v>1</v>
      </c>
      <c r="GT64">
        <v>0</v>
      </c>
      <c r="GU64" t="s">
        <v>3</v>
      </c>
      <c r="GV64">
        <f t="shared" si="100"/>
        <v>0</v>
      </c>
      <c r="GW64">
        <v>1</v>
      </c>
      <c r="GX64">
        <f t="shared" si="101"/>
        <v>0</v>
      </c>
      <c r="HA64">
        <v>0</v>
      </c>
      <c r="HB64">
        <v>0</v>
      </c>
      <c r="HC64">
        <f t="shared" si="102"/>
        <v>0</v>
      </c>
      <c r="HE64" t="s">
        <v>60</v>
      </c>
      <c r="HF64" t="s">
        <v>33</v>
      </c>
      <c r="HM64" t="s">
        <v>3</v>
      </c>
      <c r="HN64" t="s">
        <v>3</v>
      </c>
      <c r="HO64" t="s">
        <v>3</v>
      </c>
      <c r="HP64" t="s">
        <v>3</v>
      </c>
      <c r="HQ64" t="s">
        <v>3</v>
      </c>
      <c r="IK64">
        <v>0</v>
      </c>
    </row>
    <row r="65" spans="1:245" x14ac:dyDescent="0.2">
      <c r="A65">
        <v>17</v>
      </c>
      <c r="B65">
        <v>1</v>
      </c>
      <c r="C65">
        <f>ROW(SmtRes!A97)</f>
        <v>97</v>
      </c>
      <c r="D65">
        <f>ROW(EtalonRes!A107)</f>
        <v>107</v>
      </c>
      <c r="E65" t="s">
        <v>210</v>
      </c>
      <c r="F65" t="s">
        <v>211</v>
      </c>
      <c r="G65" t="s">
        <v>212</v>
      </c>
      <c r="H65" t="s">
        <v>71</v>
      </c>
      <c r="I65">
        <f>ROUND(22/100,9)</f>
        <v>0.22</v>
      </c>
      <c r="J65">
        <v>0</v>
      </c>
      <c r="K65">
        <f>ROUND(22/100,9)</f>
        <v>0.22</v>
      </c>
      <c r="O65">
        <f t="shared" si="69"/>
        <v>831.55</v>
      </c>
      <c r="P65">
        <f t="shared" si="70"/>
        <v>301.95</v>
      </c>
      <c r="Q65">
        <f t="shared" si="71"/>
        <v>7.39</v>
      </c>
      <c r="R65">
        <f t="shared" si="72"/>
        <v>3.92</v>
      </c>
      <c r="S65">
        <f t="shared" si="73"/>
        <v>522.21</v>
      </c>
      <c r="T65">
        <f t="shared" si="74"/>
        <v>0</v>
      </c>
      <c r="U65">
        <f t="shared" si="75"/>
        <v>1.69004</v>
      </c>
      <c r="V65">
        <f t="shared" si="76"/>
        <v>1.1000000000000001E-2</v>
      </c>
      <c r="W65">
        <f t="shared" si="77"/>
        <v>0</v>
      </c>
      <c r="X65">
        <f t="shared" si="78"/>
        <v>530.34</v>
      </c>
      <c r="Y65">
        <f t="shared" si="79"/>
        <v>290.69</v>
      </c>
      <c r="AA65">
        <v>145833872</v>
      </c>
      <c r="AB65">
        <f t="shared" si="80"/>
        <v>226.03</v>
      </c>
      <c r="AC65">
        <f t="shared" si="81"/>
        <v>152.84</v>
      </c>
      <c r="AD65">
        <f>ROUND(((((ET65*1.25))-((EU65*1.25)))+AE65),2)</f>
        <v>2.67</v>
      </c>
      <c r="AE65">
        <f>ROUND(((EU65*1.25)),2)</f>
        <v>0.53</v>
      </c>
      <c r="AF65">
        <f>ROUND(((EV65*1.15)),2)</f>
        <v>70.52</v>
      </c>
      <c r="AG65">
        <f t="shared" si="82"/>
        <v>0</v>
      </c>
      <c r="AH65">
        <f>((EW65*1.15))</f>
        <v>7.6819999999999995</v>
      </c>
      <c r="AI65">
        <f>((EX65*1.25))</f>
        <v>0.05</v>
      </c>
      <c r="AJ65">
        <f t="shared" si="83"/>
        <v>0</v>
      </c>
      <c r="AK65">
        <v>216.29</v>
      </c>
      <c r="AL65">
        <v>152.84</v>
      </c>
      <c r="AM65">
        <v>2.13</v>
      </c>
      <c r="AN65">
        <v>0.42</v>
      </c>
      <c r="AO65">
        <v>61.32</v>
      </c>
      <c r="AP65">
        <v>0</v>
      </c>
      <c r="AQ65">
        <v>6.68</v>
      </c>
      <c r="AR65">
        <v>0.04</v>
      </c>
      <c r="AS65">
        <v>0</v>
      </c>
      <c r="AT65">
        <v>100.8</v>
      </c>
      <c r="AU65">
        <v>55.25</v>
      </c>
      <c r="AV65">
        <v>1</v>
      </c>
      <c r="AW65">
        <v>1</v>
      </c>
      <c r="AZ65">
        <v>1</v>
      </c>
      <c r="BA65">
        <v>33.659999999999997</v>
      </c>
      <c r="BB65">
        <v>12.55</v>
      </c>
      <c r="BC65">
        <v>8.98</v>
      </c>
      <c r="BD65" t="s">
        <v>3</v>
      </c>
      <c r="BE65" t="s">
        <v>3</v>
      </c>
      <c r="BF65" t="s">
        <v>3</v>
      </c>
      <c r="BG65" t="s">
        <v>3</v>
      </c>
      <c r="BH65">
        <v>0</v>
      </c>
      <c r="BI65">
        <v>1</v>
      </c>
      <c r="BJ65" t="s">
        <v>213</v>
      </c>
      <c r="BM65">
        <v>11001</v>
      </c>
      <c r="BN65">
        <v>0</v>
      </c>
      <c r="BO65" t="s">
        <v>3</v>
      </c>
      <c r="BP65">
        <v>0</v>
      </c>
      <c r="BQ65">
        <v>2</v>
      </c>
      <c r="BR65">
        <v>0</v>
      </c>
      <c r="BS65">
        <v>33.659999999999997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112</v>
      </c>
      <c r="CA65">
        <v>65</v>
      </c>
      <c r="CB65" t="s">
        <v>3</v>
      </c>
      <c r="CE65">
        <v>0</v>
      </c>
      <c r="CF65">
        <v>0</v>
      </c>
      <c r="CG65">
        <v>0</v>
      </c>
      <c r="CM65">
        <v>0</v>
      </c>
      <c r="CN65" t="s">
        <v>922</v>
      </c>
      <c r="CO65">
        <v>0</v>
      </c>
      <c r="CP65">
        <f t="shared" si="84"/>
        <v>831.55</v>
      </c>
      <c r="CQ65">
        <f t="shared" si="85"/>
        <v>1372.5032000000001</v>
      </c>
      <c r="CR65">
        <f>((((ET65*1.25))*BB65-((EU65*1.25))*BS65)+AE65*BS65)</f>
        <v>33.582675000000002</v>
      </c>
      <c r="CS65">
        <f t="shared" si="86"/>
        <v>17.8398</v>
      </c>
      <c r="CT65">
        <f t="shared" si="87"/>
        <v>2373.7031999999995</v>
      </c>
      <c r="CU65">
        <f t="shared" si="88"/>
        <v>0</v>
      </c>
      <c r="CV65">
        <f t="shared" si="89"/>
        <v>7.6819999999999995</v>
      </c>
      <c r="CW65">
        <f t="shared" si="90"/>
        <v>0.05</v>
      </c>
      <c r="CX65">
        <f t="shared" si="91"/>
        <v>0</v>
      </c>
      <c r="CY65">
        <f t="shared" si="92"/>
        <v>530.33903999999995</v>
      </c>
      <c r="CZ65">
        <f t="shared" si="93"/>
        <v>290.686825</v>
      </c>
      <c r="DC65" t="s">
        <v>3</v>
      </c>
      <c r="DD65" t="s">
        <v>3</v>
      </c>
      <c r="DE65" t="s">
        <v>17</v>
      </c>
      <c r="DF65" t="s">
        <v>17</v>
      </c>
      <c r="DG65" t="s">
        <v>18</v>
      </c>
      <c r="DH65" t="s">
        <v>3</v>
      </c>
      <c r="DI65" t="s">
        <v>18</v>
      </c>
      <c r="DJ65" t="s">
        <v>17</v>
      </c>
      <c r="DK65" t="s">
        <v>3</v>
      </c>
      <c r="DL65" t="s">
        <v>19</v>
      </c>
      <c r="DM65" t="s">
        <v>20</v>
      </c>
      <c r="DN65">
        <v>0</v>
      </c>
      <c r="DO65">
        <v>0</v>
      </c>
      <c r="DP65">
        <v>1</v>
      </c>
      <c r="DQ65">
        <v>1</v>
      </c>
      <c r="DU65">
        <v>1003</v>
      </c>
      <c r="DV65" t="s">
        <v>71</v>
      </c>
      <c r="DW65" t="s">
        <v>71</v>
      </c>
      <c r="DX65">
        <v>100</v>
      </c>
      <c r="DZ65" t="s">
        <v>3</v>
      </c>
      <c r="EA65" t="s">
        <v>3</v>
      </c>
      <c r="EB65" t="s">
        <v>3</v>
      </c>
      <c r="EC65" t="s">
        <v>3</v>
      </c>
      <c r="EE65">
        <v>140625030</v>
      </c>
      <c r="EF65">
        <v>2</v>
      </c>
      <c r="EG65" t="s">
        <v>38</v>
      </c>
      <c r="EH65">
        <v>11</v>
      </c>
      <c r="EI65" t="s">
        <v>56</v>
      </c>
      <c r="EJ65">
        <v>1</v>
      </c>
      <c r="EK65">
        <v>11001</v>
      </c>
      <c r="EL65" t="s">
        <v>56</v>
      </c>
      <c r="EM65" t="s">
        <v>177</v>
      </c>
      <c r="EO65" t="s">
        <v>21</v>
      </c>
      <c r="EQ65">
        <v>0</v>
      </c>
      <c r="ER65">
        <v>216.29</v>
      </c>
      <c r="ES65">
        <v>152.84</v>
      </c>
      <c r="ET65">
        <v>2.13</v>
      </c>
      <c r="EU65">
        <v>0.42</v>
      </c>
      <c r="EV65">
        <v>61.32</v>
      </c>
      <c r="EW65">
        <v>6.68</v>
      </c>
      <c r="EX65">
        <v>0.04</v>
      </c>
      <c r="EY65">
        <v>0</v>
      </c>
      <c r="FQ65">
        <v>0</v>
      </c>
      <c r="FR65">
        <f t="shared" si="94"/>
        <v>0</v>
      </c>
      <c r="FS65">
        <v>0</v>
      </c>
      <c r="FX65">
        <v>100.8</v>
      </c>
      <c r="FY65">
        <v>55.25</v>
      </c>
      <c r="GA65" t="s">
        <v>3</v>
      </c>
      <c r="GD65">
        <v>1</v>
      </c>
      <c r="GF65">
        <v>110902991</v>
      </c>
      <c r="GG65">
        <v>2</v>
      </c>
      <c r="GH65">
        <v>1</v>
      </c>
      <c r="GI65">
        <v>4</v>
      </c>
      <c r="GJ65">
        <v>0</v>
      </c>
      <c r="GK65">
        <v>0</v>
      </c>
      <c r="GL65">
        <f t="shared" si="95"/>
        <v>0</v>
      </c>
      <c r="GM65">
        <f t="shared" si="96"/>
        <v>1652.58</v>
      </c>
      <c r="GN65">
        <f t="shared" si="97"/>
        <v>1652.58</v>
      </c>
      <c r="GO65">
        <f t="shared" si="98"/>
        <v>0</v>
      </c>
      <c r="GP65">
        <f t="shared" si="99"/>
        <v>0</v>
      </c>
      <c r="GR65">
        <v>0</v>
      </c>
      <c r="GS65">
        <v>3</v>
      </c>
      <c r="GT65">
        <v>0</v>
      </c>
      <c r="GU65" t="s">
        <v>3</v>
      </c>
      <c r="GV65">
        <f t="shared" si="100"/>
        <v>0</v>
      </c>
      <c r="GW65">
        <v>1</v>
      </c>
      <c r="GX65">
        <f t="shared" si="101"/>
        <v>0</v>
      </c>
      <c r="HA65">
        <v>0</v>
      </c>
      <c r="HB65">
        <v>0</v>
      </c>
      <c r="HC65">
        <f t="shared" si="102"/>
        <v>0</v>
      </c>
      <c r="HE65" t="s">
        <v>3</v>
      </c>
      <c r="HF65" t="s">
        <v>3</v>
      </c>
      <c r="HM65" t="s">
        <v>3</v>
      </c>
      <c r="HN65" t="s">
        <v>178</v>
      </c>
      <c r="HO65" t="s">
        <v>179</v>
      </c>
      <c r="HP65" t="s">
        <v>56</v>
      </c>
      <c r="HQ65" t="s">
        <v>56</v>
      </c>
      <c r="IK65">
        <v>0</v>
      </c>
    </row>
    <row r="66" spans="1:245" x14ac:dyDescent="0.2">
      <c r="A66">
        <v>18</v>
      </c>
      <c r="B66">
        <v>1</v>
      </c>
      <c r="C66">
        <v>93</v>
      </c>
      <c r="E66" t="s">
        <v>214</v>
      </c>
      <c r="F66" t="s">
        <v>215</v>
      </c>
      <c r="G66" t="s">
        <v>216</v>
      </c>
      <c r="H66" t="s">
        <v>26</v>
      </c>
      <c r="I66">
        <f>I65*J66</f>
        <v>-1.7600000000000001E-2</v>
      </c>
      <c r="J66">
        <v>-0.08</v>
      </c>
      <c r="K66">
        <v>-0.08</v>
      </c>
      <c r="O66">
        <f t="shared" si="69"/>
        <v>-9.9600000000000009</v>
      </c>
      <c r="P66">
        <f t="shared" si="70"/>
        <v>-9.9600000000000009</v>
      </c>
      <c r="Q66">
        <f t="shared" si="71"/>
        <v>0</v>
      </c>
      <c r="R66">
        <f t="shared" si="72"/>
        <v>0</v>
      </c>
      <c r="S66">
        <f t="shared" si="73"/>
        <v>0</v>
      </c>
      <c r="T66">
        <f t="shared" si="74"/>
        <v>0</v>
      </c>
      <c r="U66">
        <f t="shared" si="75"/>
        <v>0</v>
      </c>
      <c r="V66">
        <f t="shared" si="76"/>
        <v>0</v>
      </c>
      <c r="W66">
        <f t="shared" si="77"/>
        <v>0</v>
      </c>
      <c r="X66">
        <f t="shared" si="78"/>
        <v>0</v>
      </c>
      <c r="Y66">
        <f t="shared" si="79"/>
        <v>0</v>
      </c>
      <c r="AA66">
        <v>145833872</v>
      </c>
      <c r="AB66">
        <f t="shared" si="80"/>
        <v>63</v>
      </c>
      <c r="AC66">
        <f t="shared" si="81"/>
        <v>63</v>
      </c>
      <c r="AD66">
        <f t="shared" ref="AD66:AD71" si="103">ROUND((((ET66)-(EU66))+AE66),2)</f>
        <v>0</v>
      </c>
      <c r="AE66">
        <f t="shared" ref="AE66:AF71" si="104">ROUND((EU66),2)</f>
        <v>0</v>
      </c>
      <c r="AF66">
        <f t="shared" si="104"/>
        <v>0</v>
      </c>
      <c r="AG66">
        <f t="shared" si="82"/>
        <v>0</v>
      </c>
      <c r="AH66">
        <f t="shared" ref="AH66:AI71" si="105">(EW66)</f>
        <v>0</v>
      </c>
      <c r="AI66">
        <f t="shared" si="105"/>
        <v>0</v>
      </c>
      <c r="AJ66">
        <f t="shared" si="83"/>
        <v>0</v>
      </c>
      <c r="AK66">
        <v>63</v>
      </c>
      <c r="AL66">
        <v>63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112</v>
      </c>
      <c r="AU66">
        <v>65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8.98</v>
      </c>
      <c r="BD66" t="s">
        <v>3</v>
      </c>
      <c r="BE66" t="s">
        <v>3</v>
      </c>
      <c r="BF66" t="s">
        <v>3</v>
      </c>
      <c r="BG66" t="s">
        <v>3</v>
      </c>
      <c r="BH66">
        <v>3</v>
      </c>
      <c r="BI66">
        <v>1</v>
      </c>
      <c r="BJ66" t="s">
        <v>217</v>
      </c>
      <c r="BM66">
        <v>11001</v>
      </c>
      <c r="BN66">
        <v>0</v>
      </c>
      <c r="BO66" t="s">
        <v>3</v>
      </c>
      <c r="BP66">
        <v>0</v>
      </c>
      <c r="BQ66">
        <v>2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112</v>
      </c>
      <c r="CA66">
        <v>65</v>
      </c>
      <c r="CB66" t="s">
        <v>3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84"/>
        <v>-9.9600000000000009</v>
      </c>
      <c r="CQ66">
        <f t="shared" si="85"/>
        <v>565.74</v>
      </c>
      <c r="CR66">
        <f t="shared" ref="CR66:CR71" si="106">(((ET66)*BB66-(EU66)*BS66)+AE66*BS66)</f>
        <v>0</v>
      </c>
      <c r="CS66">
        <f t="shared" si="86"/>
        <v>0</v>
      </c>
      <c r="CT66">
        <f t="shared" si="87"/>
        <v>0</v>
      </c>
      <c r="CU66">
        <f t="shared" si="88"/>
        <v>0</v>
      </c>
      <c r="CV66">
        <f t="shared" si="89"/>
        <v>0</v>
      </c>
      <c r="CW66">
        <f t="shared" si="90"/>
        <v>0</v>
      </c>
      <c r="CX66">
        <f t="shared" si="91"/>
        <v>0</v>
      </c>
      <c r="CY66">
        <f t="shared" si="92"/>
        <v>0</v>
      </c>
      <c r="CZ66">
        <f t="shared" si="93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1013</v>
      </c>
      <c r="DV66" t="s">
        <v>26</v>
      </c>
      <c r="DW66" t="s">
        <v>26</v>
      </c>
      <c r="DX66">
        <v>1</v>
      </c>
      <c r="DZ66" t="s">
        <v>3</v>
      </c>
      <c r="EA66" t="s">
        <v>3</v>
      </c>
      <c r="EB66" t="s">
        <v>3</v>
      </c>
      <c r="EC66" t="s">
        <v>3</v>
      </c>
      <c r="EE66">
        <v>140625030</v>
      </c>
      <c r="EF66">
        <v>2</v>
      </c>
      <c r="EG66" t="s">
        <v>38</v>
      </c>
      <c r="EH66">
        <v>11</v>
      </c>
      <c r="EI66" t="s">
        <v>56</v>
      </c>
      <c r="EJ66">
        <v>1</v>
      </c>
      <c r="EK66">
        <v>11001</v>
      </c>
      <c r="EL66" t="s">
        <v>56</v>
      </c>
      <c r="EM66" t="s">
        <v>177</v>
      </c>
      <c r="EO66" t="s">
        <v>3</v>
      </c>
      <c r="EQ66">
        <v>0</v>
      </c>
      <c r="ER66">
        <v>63</v>
      </c>
      <c r="ES66">
        <v>63</v>
      </c>
      <c r="ET66">
        <v>0</v>
      </c>
      <c r="EU66">
        <v>0</v>
      </c>
      <c r="EV66">
        <v>0</v>
      </c>
      <c r="EW66">
        <v>0</v>
      </c>
      <c r="EX66">
        <v>0</v>
      </c>
      <c r="FQ66">
        <v>0</v>
      </c>
      <c r="FR66">
        <f t="shared" si="94"/>
        <v>0</v>
      </c>
      <c r="FS66">
        <v>0</v>
      </c>
      <c r="FX66">
        <v>112</v>
      </c>
      <c r="FY66">
        <v>65</v>
      </c>
      <c r="GA66" t="s">
        <v>3</v>
      </c>
      <c r="GD66">
        <v>1</v>
      </c>
      <c r="GF66">
        <v>-1281023975</v>
      </c>
      <c r="GG66">
        <v>2</v>
      </c>
      <c r="GH66">
        <v>1</v>
      </c>
      <c r="GI66">
        <v>4</v>
      </c>
      <c r="GJ66">
        <v>0</v>
      </c>
      <c r="GK66">
        <v>0</v>
      </c>
      <c r="GL66">
        <f t="shared" si="95"/>
        <v>0</v>
      </c>
      <c r="GM66">
        <f t="shared" si="96"/>
        <v>-9.9600000000000009</v>
      </c>
      <c r="GN66">
        <f t="shared" si="97"/>
        <v>-9.9600000000000009</v>
      </c>
      <c r="GO66">
        <f t="shared" si="98"/>
        <v>0</v>
      </c>
      <c r="GP66">
        <f t="shared" si="99"/>
        <v>0</v>
      </c>
      <c r="GR66">
        <v>0</v>
      </c>
      <c r="GS66">
        <v>3</v>
      </c>
      <c r="GT66">
        <v>0</v>
      </c>
      <c r="GU66" t="s">
        <v>3</v>
      </c>
      <c r="GV66">
        <f t="shared" si="100"/>
        <v>0</v>
      </c>
      <c r="GW66">
        <v>1</v>
      </c>
      <c r="GX66">
        <f t="shared" si="101"/>
        <v>0</v>
      </c>
      <c r="HA66">
        <v>0</v>
      </c>
      <c r="HB66">
        <v>0</v>
      </c>
      <c r="HC66">
        <f t="shared" si="102"/>
        <v>0</v>
      </c>
      <c r="HE66" t="s">
        <v>3</v>
      </c>
      <c r="HF66" t="s">
        <v>3</v>
      </c>
      <c r="HM66" t="s">
        <v>3</v>
      </c>
      <c r="HN66" t="s">
        <v>178</v>
      </c>
      <c r="HO66" t="s">
        <v>179</v>
      </c>
      <c r="HP66" t="s">
        <v>56</v>
      </c>
      <c r="HQ66" t="s">
        <v>56</v>
      </c>
      <c r="IK66">
        <v>0</v>
      </c>
    </row>
    <row r="67" spans="1:245" x14ac:dyDescent="0.2">
      <c r="A67">
        <v>18</v>
      </c>
      <c r="B67">
        <v>1</v>
      </c>
      <c r="C67">
        <v>94</v>
      </c>
      <c r="E67" t="s">
        <v>218</v>
      </c>
      <c r="F67" t="s">
        <v>219</v>
      </c>
      <c r="G67" t="s">
        <v>220</v>
      </c>
      <c r="H67" t="s">
        <v>26</v>
      </c>
      <c r="I67">
        <f>I65*J67</f>
        <v>-1.7600000000000001E-2</v>
      </c>
      <c r="J67">
        <v>-0.08</v>
      </c>
      <c r="K67">
        <v>-0.08</v>
      </c>
      <c r="O67">
        <f t="shared" si="69"/>
        <v>-9.9600000000000009</v>
      </c>
      <c r="P67">
        <f t="shared" si="70"/>
        <v>-9.9600000000000009</v>
      </c>
      <c r="Q67">
        <f t="shared" si="71"/>
        <v>0</v>
      </c>
      <c r="R67">
        <f t="shared" si="72"/>
        <v>0</v>
      </c>
      <c r="S67">
        <f t="shared" si="73"/>
        <v>0</v>
      </c>
      <c r="T67">
        <f t="shared" si="74"/>
        <v>0</v>
      </c>
      <c r="U67">
        <f t="shared" si="75"/>
        <v>0</v>
      </c>
      <c r="V67">
        <f t="shared" si="76"/>
        <v>0</v>
      </c>
      <c r="W67">
        <f t="shared" si="77"/>
        <v>0</v>
      </c>
      <c r="X67">
        <f t="shared" si="78"/>
        <v>0</v>
      </c>
      <c r="Y67">
        <f t="shared" si="79"/>
        <v>0</v>
      </c>
      <c r="AA67">
        <v>145833872</v>
      </c>
      <c r="AB67">
        <f t="shared" si="80"/>
        <v>63</v>
      </c>
      <c r="AC67">
        <f t="shared" si="81"/>
        <v>63</v>
      </c>
      <c r="AD67">
        <f t="shared" si="103"/>
        <v>0</v>
      </c>
      <c r="AE67">
        <f t="shared" si="104"/>
        <v>0</v>
      </c>
      <c r="AF67">
        <f t="shared" si="104"/>
        <v>0</v>
      </c>
      <c r="AG67">
        <f t="shared" si="82"/>
        <v>0</v>
      </c>
      <c r="AH67">
        <f t="shared" si="105"/>
        <v>0</v>
      </c>
      <c r="AI67">
        <f t="shared" si="105"/>
        <v>0</v>
      </c>
      <c r="AJ67">
        <f t="shared" si="83"/>
        <v>0</v>
      </c>
      <c r="AK67">
        <v>63</v>
      </c>
      <c r="AL67">
        <v>63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112</v>
      </c>
      <c r="AU67">
        <v>65</v>
      </c>
      <c r="AV67">
        <v>1</v>
      </c>
      <c r="AW67">
        <v>1</v>
      </c>
      <c r="AZ67">
        <v>1</v>
      </c>
      <c r="BA67">
        <v>1</v>
      </c>
      <c r="BB67">
        <v>1</v>
      </c>
      <c r="BC67">
        <v>8.98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1</v>
      </c>
      <c r="BJ67" t="s">
        <v>221</v>
      </c>
      <c r="BM67">
        <v>11001</v>
      </c>
      <c r="BN67">
        <v>0</v>
      </c>
      <c r="BO67" t="s">
        <v>3</v>
      </c>
      <c r="BP67">
        <v>0</v>
      </c>
      <c r="BQ67">
        <v>2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112</v>
      </c>
      <c r="CA67">
        <v>65</v>
      </c>
      <c r="CB67" t="s">
        <v>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84"/>
        <v>-9.9600000000000009</v>
      </c>
      <c r="CQ67">
        <f t="shared" si="85"/>
        <v>565.74</v>
      </c>
      <c r="CR67">
        <f t="shared" si="106"/>
        <v>0</v>
      </c>
      <c r="CS67">
        <f t="shared" si="86"/>
        <v>0</v>
      </c>
      <c r="CT67">
        <f t="shared" si="87"/>
        <v>0</v>
      </c>
      <c r="CU67">
        <f t="shared" si="88"/>
        <v>0</v>
      </c>
      <c r="CV67">
        <f t="shared" si="89"/>
        <v>0</v>
      </c>
      <c r="CW67">
        <f t="shared" si="90"/>
        <v>0</v>
      </c>
      <c r="CX67">
        <f t="shared" si="91"/>
        <v>0</v>
      </c>
      <c r="CY67">
        <f t="shared" si="92"/>
        <v>0</v>
      </c>
      <c r="CZ67">
        <f t="shared" si="93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26</v>
      </c>
      <c r="DW67" t="s">
        <v>26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140625030</v>
      </c>
      <c r="EF67">
        <v>2</v>
      </c>
      <c r="EG67" t="s">
        <v>38</v>
      </c>
      <c r="EH67">
        <v>11</v>
      </c>
      <c r="EI67" t="s">
        <v>56</v>
      </c>
      <c r="EJ67">
        <v>1</v>
      </c>
      <c r="EK67">
        <v>11001</v>
      </c>
      <c r="EL67" t="s">
        <v>56</v>
      </c>
      <c r="EM67" t="s">
        <v>177</v>
      </c>
      <c r="EO67" t="s">
        <v>3</v>
      </c>
      <c r="EQ67">
        <v>0</v>
      </c>
      <c r="ER67">
        <v>63</v>
      </c>
      <c r="ES67">
        <v>63</v>
      </c>
      <c r="ET67">
        <v>0</v>
      </c>
      <c r="EU67">
        <v>0</v>
      </c>
      <c r="EV67">
        <v>0</v>
      </c>
      <c r="EW67">
        <v>0</v>
      </c>
      <c r="EX67">
        <v>0</v>
      </c>
      <c r="FQ67">
        <v>0</v>
      </c>
      <c r="FR67">
        <f t="shared" si="94"/>
        <v>0</v>
      </c>
      <c r="FS67">
        <v>0</v>
      </c>
      <c r="FX67">
        <v>112</v>
      </c>
      <c r="FY67">
        <v>65</v>
      </c>
      <c r="GA67" t="s">
        <v>3</v>
      </c>
      <c r="GD67">
        <v>1</v>
      </c>
      <c r="GF67">
        <v>-826702841</v>
      </c>
      <c r="GG67">
        <v>2</v>
      </c>
      <c r="GH67">
        <v>1</v>
      </c>
      <c r="GI67">
        <v>4</v>
      </c>
      <c r="GJ67">
        <v>0</v>
      </c>
      <c r="GK67">
        <v>0</v>
      </c>
      <c r="GL67">
        <f t="shared" si="95"/>
        <v>0</v>
      </c>
      <c r="GM67">
        <f t="shared" si="96"/>
        <v>-9.9600000000000009</v>
      </c>
      <c r="GN67">
        <f t="shared" si="97"/>
        <v>-9.9600000000000009</v>
      </c>
      <c r="GO67">
        <f t="shared" si="98"/>
        <v>0</v>
      </c>
      <c r="GP67">
        <f t="shared" si="99"/>
        <v>0</v>
      </c>
      <c r="GR67">
        <v>0</v>
      </c>
      <c r="GS67">
        <v>3</v>
      </c>
      <c r="GT67">
        <v>0</v>
      </c>
      <c r="GU67" t="s">
        <v>3</v>
      </c>
      <c r="GV67">
        <f t="shared" si="100"/>
        <v>0</v>
      </c>
      <c r="GW67">
        <v>1</v>
      </c>
      <c r="GX67">
        <f t="shared" si="101"/>
        <v>0</v>
      </c>
      <c r="HA67">
        <v>0</v>
      </c>
      <c r="HB67">
        <v>0</v>
      </c>
      <c r="HC67">
        <f t="shared" si="102"/>
        <v>0</v>
      </c>
      <c r="HE67" t="s">
        <v>3</v>
      </c>
      <c r="HF67" t="s">
        <v>3</v>
      </c>
      <c r="HM67" t="s">
        <v>3</v>
      </c>
      <c r="HN67" t="s">
        <v>178</v>
      </c>
      <c r="HO67" t="s">
        <v>179</v>
      </c>
      <c r="HP67" t="s">
        <v>56</v>
      </c>
      <c r="HQ67" t="s">
        <v>56</v>
      </c>
      <c r="IK67">
        <v>0</v>
      </c>
    </row>
    <row r="68" spans="1:245" x14ac:dyDescent="0.2">
      <c r="A68">
        <v>18</v>
      </c>
      <c r="B68">
        <v>1</v>
      </c>
      <c r="C68">
        <v>95</v>
      </c>
      <c r="E68" t="s">
        <v>222</v>
      </c>
      <c r="F68" t="s">
        <v>223</v>
      </c>
      <c r="G68" t="s">
        <v>224</v>
      </c>
      <c r="H68" t="s">
        <v>26</v>
      </c>
      <c r="I68">
        <f>I65*J68</f>
        <v>-8.7999999999999995E-2</v>
      </c>
      <c r="J68">
        <v>-0.39999999999999997</v>
      </c>
      <c r="K68">
        <v>-0.4</v>
      </c>
      <c r="O68">
        <f t="shared" si="69"/>
        <v>-101.15</v>
      </c>
      <c r="P68">
        <f t="shared" si="70"/>
        <v>-101.15</v>
      </c>
      <c r="Q68">
        <f t="shared" si="71"/>
        <v>0</v>
      </c>
      <c r="R68">
        <f t="shared" si="72"/>
        <v>0</v>
      </c>
      <c r="S68">
        <f t="shared" si="73"/>
        <v>0</v>
      </c>
      <c r="T68">
        <f t="shared" si="74"/>
        <v>0</v>
      </c>
      <c r="U68">
        <f t="shared" si="75"/>
        <v>0</v>
      </c>
      <c r="V68">
        <f t="shared" si="76"/>
        <v>0</v>
      </c>
      <c r="W68">
        <f t="shared" si="77"/>
        <v>0</v>
      </c>
      <c r="X68">
        <f t="shared" si="78"/>
        <v>0</v>
      </c>
      <c r="Y68">
        <f t="shared" si="79"/>
        <v>0</v>
      </c>
      <c r="AA68">
        <v>145833872</v>
      </c>
      <c r="AB68">
        <f t="shared" si="80"/>
        <v>128</v>
      </c>
      <c r="AC68">
        <f t="shared" si="81"/>
        <v>128</v>
      </c>
      <c r="AD68">
        <f t="shared" si="103"/>
        <v>0</v>
      </c>
      <c r="AE68">
        <f t="shared" si="104"/>
        <v>0</v>
      </c>
      <c r="AF68">
        <f t="shared" si="104"/>
        <v>0</v>
      </c>
      <c r="AG68">
        <f t="shared" si="82"/>
        <v>0</v>
      </c>
      <c r="AH68">
        <f t="shared" si="105"/>
        <v>0</v>
      </c>
      <c r="AI68">
        <f t="shared" si="105"/>
        <v>0</v>
      </c>
      <c r="AJ68">
        <f t="shared" si="83"/>
        <v>0</v>
      </c>
      <c r="AK68">
        <v>128</v>
      </c>
      <c r="AL68">
        <v>128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112</v>
      </c>
      <c r="AU68">
        <v>65</v>
      </c>
      <c r="AV68">
        <v>1</v>
      </c>
      <c r="AW68">
        <v>1</v>
      </c>
      <c r="AZ68">
        <v>1</v>
      </c>
      <c r="BA68">
        <v>1</v>
      </c>
      <c r="BB68">
        <v>1</v>
      </c>
      <c r="BC68">
        <v>8.98</v>
      </c>
      <c r="BD68" t="s">
        <v>3</v>
      </c>
      <c r="BE68" t="s">
        <v>3</v>
      </c>
      <c r="BF68" t="s">
        <v>3</v>
      </c>
      <c r="BG68" t="s">
        <v>3</v>
      </c>
      <c r="BH68">
        <v>3</v>
      </c>
      <c r="BI68">
        <v>1</v>
      </c>
      <c r="BJ68" t="s">
        <v>225</v>
      </c>
      <c r="BM68">
        <v>11001</v>
      </c>
      <c r="BN68">
        <v>0</v>
      </c>
      <c r="BO68" t="s">
        <v>3</v>
      </c>
      <c r="BP68">
        <v>0</v>
      </c>
      <c r="BQ68">
        <v>2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112</v>
      </c>
      <c r="CA68">
        <v>65</v>
      </c>
      <c r="CB68" t="s">
        <v>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84"/>
        <v>-101.15</v>
      </c>
      <c r="CQ68">
        <f t="shared" si="85"/>
        <v>1149.44</v>
      </c>
      <c r="CR68">
        <f t="shared" si="106"/>
        <v>0</v>
      </c>
      <c r="CS68">
        <f t="shared" si="86"/>
        <v>0</v>
      </c>
      <c r="CT68">
        <f t="shared" si="87"/>
        <v>0</v>
      </c>
      <c r="CU68">
        <f t="shared" si="88"/>
        <v>0</v>
      </c>
      <c r="CV68">
        <f t="shared" si="89"/>
        <v>0</v>
      </c>
      <c r="CW68">
        <f t="shared" si="90"/>
        <v>0</v>
      </c>
      <c r="CX68">
        <f t="shared" si="91"/>
        <v>0</v>
      </c>
      <c r="CY68">
        <f t="shared" si="92"/>
        <v>0</v>
      </c>
      <c r="CZ68">
        <f t="shared" si="93"/>
        <v>0</v>
      </c>
      <c r="DC68" t="s">
        <v>3</v>
      </c>
      <c r="DD68" t="s">
        <v>3</v>
      </c>
      <c r="DE68" t="s">
        <v>3</v>
      </c>
      <c r="DF68" t="s">
        <v>3</v>
      </c>
      <c r="DG68" t="s">
        <v>3</v>
      </c>
      <c r="DH68" t="s">
        <v>3</v>
      </c>
      <c r="DI68" t="s">
        <v>3</v>
      </c>
      <c r="DJ68" t="s">
        <v>3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1013</v>
      </c>
      <c r="DV68" t="s">
        <v>26</v>
      </c>
      <c r="DW68" t="s">
        <v>26</v>
      </c>
      <c r="DX68">
        <v>1</v>
      </c>
      <c r="DZ68" t="s">
        <v>3</v>
      </c>
      <c r="EA68" t="s">
        <v>3</v>
      </c>
      <c r="EB68" t="s">
        <v>3</v>
      </c>
      <c r="EC68" t="s">
        <v>3</v>
      </c>
      <c r="EE68">
        <v>140625030</v>
      </c>
      <c r="EF68">
        <v>2</v>
      </c>
      <c r="EG68" t="s">
        <v>38</v>
      </c>
      <c r="EH68">
        <v>11</v>
      </c>
      <c r="EI68" t="s">
        <v>56</v>
      </c>
      <c r="EJ68">
        <v>1</v>
      </c>
      <c r="EK68">
        <v>11001</v>
      </c>
      <c r="EL68" t="s">
        <v>56</v>
      </c>
      <c r="EM68" t="s">
        <v>177</v>
      </c>
      <c r="EO68" t="s">
        <v>3</v>
      </c>
      <c r="EQ68">
        <v>0</v>
      </c>
      <c r="ER68">
        <v>128</v>
      </c>
      <c r="ES68">
        <v>128</v>
      </c>
      <c r="ET68">
        <v>0</v>
      </c>
      <c r="EU68">
        <v>0</v>
      </c>
      <c r="EV68">
        <v>0</v>
      </c>
      <c r="EW68">
        <v>0</v>
      </c>
      <c r="EX68">
        <v>0</v>
      </c>
      <c r="FQ68">
        <v>0</v>
      </c>
      <c r="FR68">
        <f t="shared" si="94"/>
        <v>0</v>
      </c>
      <c r="FS68">
        <v>0</v>
      </c>
      <c r="FX68">
        <v>112</v>
      </c>
      <c r="FY68">
        <v>65</v>
      </c>
      <c r="GA68" t="s">
        <v>3</v>
      </c>
      <c r="GD68">
        <v>1</v>
      </c>
      <c r="GF68">
        <v>1664877770</v>
      </c>
      <c r="GG68">
        <v>2</v>
      </c>
      <c r="GH68">
        <v>1</v>
      </c>
      <c r="GI68">
        <v>4</v>
      </c>
      <c r="GJ68">
        <v>0</v>
      </c>
      <c r="GK68">
        <v>0</v>
      </c>
      <c r="GL68">
        <f t="shared" si="95"/>
        <v>0</v>
      </c>
      <c r="GM68">
        <f t="shared" si="96"/>
        <v>-101.15</v>
      </c>
      <c r="GN68">
        <f t="shared" si="97"/>
        <v>-101.15</v>
      </c>
      <c r="GO68">
        <f t="shared" si="98"/>
        <v>0</v>
      </c>
      <c r="GP68">
        <f t="shared" si="99"/>
        <v>0</v>
      </c>
      <c r="GR68">
        <v>0</v>
      </c>
      <c r="GS68">
        <v>3</v>
      </c>
      <c r="GT68">
        <v>0</v>
      </c>
      <c r="GU68" t="s">
        <v>3</v>
      </c>
      <c r="GV68">
        <f t="shared" si="100"/>
        <v>0</v>
      </c>
      <c r="GW68">
        <v>1</v>
      </c>
      <c r="GX68">
        <f t="shared" si="101"/>
        <v>0</v>
      </c>
      <c r="HA68">
        <v>0</v>
      </c>
      <c r="HB68">
        <v>0</v>
      </c>
      <c r="HC68">
        <f t="shared" si="102"/>
        <v>0</v>
      </c>
      <c r="HE68" t="s">
        <v>3</v>
      </c>
      <c r="HF68" t="s">
        <v>3</v>
      </c>
      <c r="HM68" t="s">
        <v>3</v>
      </c>
      <c r="HN68" t="s">
        <v>178</v>
      </c>
      <c r="HO68" t="s">
        <v>179</v>
      </c>
      <c r="HP68" t="s">
        <v>56</v>
      </c>
      <c r="HQ68" t="s">
        <v>56</v>
      </c>
      <c r="IK68">
        <v>0</v>
      </c>
    </row>
    <row r="69" spans="1:245" x14ac:dyDescent="0.2">
      <c r="A69">
        <v>18</v>
      </c>
      <c r="B69">
        <v>1</v>
      </c>
      <c r="C69">
        <v>96</v>
      </c>
      <c r="E69" t="s">
        <v>226</v>
      </c>
      <c r="F69" t="s">
        <v>227</v>
      </c>
      <c r="G69" t="s">
        <v>228</v>
      </c>
      <c r="H69" t="s">
        <v>26</v>
      </c>
      <c r="I69">
        <f>I65*J69</f>
        <v>-1.5400000000000002E-2</v>
      </c>
      <c r="J69">
        <v>-7.0000000000000007E-2</v>
      </c>
      <c r="K69">
        <v>-7.0000000000000007E-2</v>
      </c>
      <c r="O69">
        <f t="shared" si="69"/>
        <v>-17.7</v>
      </c>
      <c r="P69">
        <f t="shared" si="70"/>
        <v>-17.7</v>
      </c>
      <c r="Q69">
        <f t="shared" si="71"/>
        <v>0</v>
      </c>
      <c r="R69">
        <f t="shared" si="72"/>
        <v>0</v>
      </c>
      <c r="S69">
        <f t="shared" si="73"/>
        <v>0</v>
      </c>
      <c r="T69">
        <f t="shared" si="74"/>
        <v>0</v>
      </c>
      <c r="U69">
        <f t="shared" si="75"/>
        <v>0</v>
      </c>
      <c r="V69">
        <f t="shared" si="76"/>
        <v>0</v>
      </c>
      <c r="W69">
        <f t="shared" si="77"/>
        <v>0</v>
      </c>
      <c r="X69">
        <f t="shared" si="78"/>
        <v>0</v>
      </c>
      <c r="Y69">
        <f t="shared" si="79"/>
        <v>0</v>
      </c>
      <c r="AA69">
        <v>145833872</v>
      </c>
      <c r="AB69">
        <f t="shared" si="80"/>
        <v>128</v>
      </c>
      <c r="AC69">
        <f t="shared" si="81"/>
        <v>128</v>
      </c>
      <c r="AD69">
        <f t="shared" si="103"/>
        <v>0</v>
      </c>
      <c r="AE69">
        <f t="shared" si="104"/>
        <v>0</v>
      </c>
      <c r="AF69">
        <f t="shared" si="104"/>
        <v>0</v>
      </c>
      <c r="AG69">
        <f t="shared" si="82"/>
        <v>0</v>
      </c>
      <c r="AH69">
        <f t="shared" si="105"/>
        <v>0</v>
      </c>
      <c r="AI69">
        <f t="shared" si="105"/>
        <v>0</v>
      </c>
      <c r="AJ69">
        <f t="shared" si="83"/>
        <v>0</v>
      </c>
      <c r="AK69">
        <v>128</v>
      </c>
      <c r="AL69">
        <v>128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112</v>
      </c>
      <c r="AU69">
        <v>65</v>
      </c>
      <c r="AV69">
        <v>1</v>
      </c>
      <c r="AW69">
        <v>1</v>
      </c>
      <c r="AZ69">
        <v>1</v>
      </c>
      <c r="BA69">
        <v>1</v>
      </c>
      <c r="BB69">
        <v>1</v>
      </c>
      <c r="BC69">
        <v>8.98</v>
      </c>
      <c r="BD69" t="s">
        <v>3</v>
      </c>
      <c r="BE69" t="s">
        <v>3</v>
      </c>
      <c r="BF69" t="s">
        <v>3</v>
      </c>
      <c r="BG69" t="s">
        <v>3</v>
      </c>
      <c r="BH69">
        <v>3</v>
      </c>
      <c r="BI69">
        <v>1</v>
      </c>
      <c r="BJ69" t="s">
        <v>229</v>
      </c>
      <c r="BM69">
        <v>11001</v>
      </c>
      <c r="BN69">
        <v>0</v>
      </c>
      <c r="BO69" t="s">
        <v>3</v>
      </c>
      <c r="BP69">
        <v>0</v>
      </c>
      <c r="BQ69">
        <v>2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112</v>
      </c>
      <c r="CA69">
        <v>65</v>
      </c>
      <c r="CB69" t="s">
        <v>3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84"/>
        <v>-17.7</v>
      </c>
      <c r="CQ69">
        <f t="shared" si="85"/>
        <v>1149.44</v>
      </c>
      <c r="CR69">
        <f t="shared" si="106"/>
        <v>0</v>
      </c>
      <c r="CS69">
        <f t="shared" si="86"/>
        <v>0</v>
      </c>
      <c r="CT69">
        <f t="shared" si="87"/>
        <v>0</v>
      </c>
      <c r="CU69">
        <f t="shared" si="88"/>
        <v>0</v>
      </c>
      <c r="CV69">
        <f t="shared" si="89"/>
        <v>0</v>
      </c>
      <c r="CW69">
        <f t="shared" si="90"/>
        <v>0</v>
      </c>
      <c r="CX69">
        <f t="shared" si="91"/>
        <v>0</v>
      </c>
      <c r="CY69">
        <f t="shared" si="92"/>
        <v>0</v>
      </c>
      <c r="CZ69">
        <f t="shared" si="93"/>
        <v>0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1013</v>
      </c>
      <c r="DV69" t="s">
        <v>26</v>
      </c>
      <c r="DW69" t="s">
        <v>26</v>
      </c>
      <c r="DX69">
        <v>1</v>
      </c>
      <c r="DZ69" t="s">
        <v>3</v>
      </c>
      <c r="EA69" t="s">
        <v>3</v>
      </c>
      <c r="EB69" t="s">
        <v>3</v>
      </c>
      <c r="EC69" t="s">
        <v>3</v>
      </c>
      <c r="EE69">
        <v>140625030</v>
      </c>
      <c r="EF69">
        <v>2</v>
      </c>
      <c r="EG69" t="s">
        <v>38</v>
      </c>
      <c r="EH69">
        <v>11</v>
      </c>
      <c r="EI69" t="s">
        <v>56</v>
      </c>
      <c r="EJ69">
        <v>1</v>
      </c>
      <c r="EK69">
        <v>11001</v>
      </c>
      <c r="EL69" t="s">
        <v>56</v>
      </c>
      <c r="EM69" t="s">
        <v>177</v>
      </c>
      <c r="EO69" t="s">
        <v>3</v>
      </c>
      <c r="EQ69">
        <v>0</v>
      </c>
      <c r="ER69">
        <v>128</v>
      </c>
      <c r="ES69">
        <v>128</v>
      </c>
      <c r="ET69">
        <v>0</v>
      </c>
      <c r="EU69">
        <v>0</v>
      </c>
      <c r="EV69">
        <v>0</v>
      </c>
      <c r="EW69">
        <v>0</v>
      </c>
      <c r="EX69">
        <v>0</v>
      </c>
      <c r="FQ69">
        <v>0</v>
      </c>
      <c r="FR69">
        <f t="shared" si="94"/>
        <v>0</v>
      </c>
      <c r="FS69">
        <v>0</v>
      </c>
      <c r="FX69">
        <v>112</v>
      </c>
      <c r="FY69">
        <v>65</v>
      </c>
      <c r="GA69" t="s">
        <v>3</v>
      </c>
      <c r="GD69">
        <v>1</v>
      </c>
      <c r="GF69">
        <v>1331567160</v>
      </c>
      <c r="GG69">
        <v>2</v>
      </c>
      <c r="GH69">
        <v>1</v>
      </c>
      <c r="GI69">
        <v>4</v>
      </c>
      <c r="GJ69">
        <v>0</v>
      </c>
      <c r="GK69">
        <v>0</v>
      </c>
      <c r="GL69">
        <f t="shared" si="95"/>
        <v>0</v>
      </c>
      <c r="GM69">
        <f t="shared" si="96"/>
        <v>-17.7</v>
      </c>
      <c r="GN69">
        <f t="shared" si="97"/>
        <v>-17.7</v>
      </c>
      <c r="GO69">
        <f t="shared" si="98"/>
        <v>0</v>
      </c>
      <c r="GP69">
        <f t="shared" si="99"/>
        <v>0</v>
      </c>
      <c r="GR69">
        <v>0</v>
      </c>
      <c r="GS69">
        <v>3</v>
      </c>
      <c r="GT69">
        <v>0</v>
      </c>
      <c r="GU69" t="s">
        <v>3</v>
      </c>
      <c r="GV69">
        <f t="shared" si="100"/>
        <v>0</v>
      </c>
      <c r="GW69">
        <v>1</v>
      </c>
      <c r="GX69">
        <f t="shared" si="101"/>
        <v>0</v>
      </c>
      <c r="HA69">
        <v>0</v>
      </c>
      <c r="HB69">
        <v>0</v>
      </c>
      <c r="HC69">
        <f t="shared" si="102"/>
        <v>0</v>
      </c>
      <c r="HE69" t="s">
        <v>3</v>
      </c>
      <c r="HF69" t="s">
        <v>3</v>
      </c>
      <c r="HM69" t="s">
        <v>3</v>
      </c>
      <c r="HN69" t="s">
        <v>178</v>
      </c>
      <c r="HO69" t="s">
        <v>179</v>
      </c>
      <c r="HP69" t="s">
        <v>56</v>
      </c>
      <c r="HQ69" t="s">
        <v>56</v>
      </c>
      <c r="IK69">
        <v>0</v>
      </c>
    </row>
    <row r="70" spans="1:245" x14ac:dyDescent="0.2">
      <c r="A70">
        <v>18</v>
      </c>
      <c r="B70">
        <v>1</v>
      </c>
      <c r="C70">
        <v>97</v>
      </c>
      <c r="E70" t="s">
        <v>230</v>
      </c>
      <c r="F70" t="s">
        <v>231</v>
      </c>
      <c r="G70" t="s">
        <v>232</v>
      </c>
      <c r="H70" t="s">
        <v>26</v>
      </c>
      <c r="I70">
        <f>I65*J70</f>
        <v>-1.5400000000000002E-2</v>
      </c>
      <c r="J70">
        <v>-7.0000000000000007E-2</v>
      </c>
      <c r="K70">
        <v>-7.0000000000000007E-2</v>
      </c>
      <c r="O70">
        <f t="shared" si="69"/>
        <v>-17.7</v>
      </c>
      <c r="P70">
        <f t="shared" si="70"/>
        <v>-17.7</v>
      </c>
      <c r="Q70">
        <f t="shared" si="71"/>
        <v>0</v>
      </c>
      <c r="R70">
        <f t="shared" si="72"/>
        <v>0</v>
      </c>
      <c r="S70">
        <f t="shared" si="73"/>
        <v>0</v>
      </c>
      <c r="T70">
        <f t="shared" si="74"/>
        <v>0</v>
      </c>
      <c r="U70">
        <f t="shared" si="75"/>
        <v>0</v>
      </c>
      <c r="V70">
        <f t="shared" si="76"/>
        <v>0</v>
      </c>
      <c r="W70">
        <f t="shared" si="77"/>
        <v>0</v>
      </c>
      <c r="X70">
        <f t="shared" si="78"/>
        <v>0</v>
      </c>
      <c r="Y70">
        <f t="shared" si="79"/>
        <v>0</v>
      </c>
      <c r="AA70">
        <v>145833872</v>
      </c>
      <c r="AB70">
        <f t="shared" si="80"/>
        <v>128</v>
      </c>
      <c r="AC70">
        <f t="shared" si="81"/>
        <v>128</v>
      </c>
      <c r="AD70">
        <f t="shared" si="103"/>
        <v>0</v>
      </c>
      <c r="AE70">
        <f t="shared" si="104"/>
        <v>0</v>
      </c>
      <c r="AF70">
        <f t="shared" si="104"/>
        <v>0</v>
      </c>
      <c r="AG70">
        <f t="shared" si="82"/>
        <v>0</v>
      </c>
      <c r="AH70">
        <f t="shared" si="105"/>
        <v>0</v>
      </c>
      <c r="AI70">
        <f t="shared" si="105"/>
        <v>0</v>
      </c>
      <c r="AJ70">
        <f t="shared" si="83"/>
        <v>0</v>
      </c>
      <c r="AK70">
        <v>128</v>
      </c>
      <c r="AL70">
        <v>128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112</v>
      </c>
      <c r="AU70">
        <v>65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8.98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1</v>
      </c>
      <c r="BJ70" t="s">
        <v>233</v>
      </c>
      <c r="BM70">
        <v>11001</v>
      </c>
      <c r="BN70">
        <v>0</v>
      </c>
      <c r="BO70" t="s">
        <v>3</v>
      </c>
      <c r="BP70">
        <v>0</v>
      </c>
      <c r="BQ70">
        <v>2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112</v>
      </c>
      <c r="CA70">
        <v>65</v>
      </c>
      <c r="CB70" t="s">
        <v>3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84"/>
        <v>-17.7</v>
      </c>
      <c r="CQ70">
        <f t="shared" si="85"/>
        <v>1149.44</v>
      </c>
      <c r="CR70">
        <f t="shared" si="106"/>
        <v>0</v>
      </c>
      <c r="CS70">
        <f t="shared" si="86"/>
        <v>0</v>
      </c>
      <c r="CT70">
        <f t="shared" si="87"/>
        <v>0</v>
      </c>
      <c r="CU70">
        <f t="shared" si="88"/>
        <v>0</v>
      </c>
      <c r="CV70">
        <f t="shared" si="89"/>
        <v>0</v>
      </c>
      <c r="CW70">
        <f t="shared" si="90"/>
        <v>0</v>
      </c>
      <c r="CX70">
        <f t="shared" si="91"/>
        <v>0</v>
      </c>
      <c r="CY70">
        <f t="shared" si="92"/>
        <v>0</v>
      </c>
      <c r="CZ70">
        <f t="shared" si="93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1013</v>
      </c>
      <c r="DV70" t="s">
        <v>26</v>
      </c>
      <c r="DW70" t="s">
        <v>26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140625030</v>
      </c>
      <c r="EF70">
        <v>2</v>
      </c>
      <c r="EG70" t="s">
        <v>38</v>
      </c>
      <c r="EH70">
        <v>11</v>
      </c>
      <c r="EI70" t="s">
        <v>56</v>
      </c>
      <c r="EJ70">
        <v>1</v>
      </c>
      <c r="EK70">
        <v>11001</v>
      </c>
      <c r="EL70" t="s">
        <v>56</v>
      </c>
      <c r="EM70" t="s">
        <v>177</v>
      </c>
      <c r="EO70" t="s">
        <v>3</v>
      </c>
      <c r="EQ70">
        <v>0</v>
      </c>
      <c r="ER70">
        <v>128</v>
      </c>
      <c r="ES70">
        <v>128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94"/>
        <v>0</v>
      </c>
      <c r="FS70">
        <v>0</v>
      </c>
      <c r="FX70">
        <v>112</v>
      </c>
      <c r="FY70">
        <v>65</v>
      </c>
      <c r="GA70" t="s">
        <v>3</v>
      </c>
      <c r="GD70">
        <v>1</v>
      </c>
      <c r="GF70">
        <v>-128047084</v>
      </c>
      <c r="GG70">
        <v>2</v>
      </c>
      <c r="GH70">
        <v>1</v>
      </c>
      <c r="GI70">
        <v>4</v>
      </c>
      <c r="GJ70">
        <v>0</v>
      </c>
      <c r="GK70">
        <v>0</v>
      </c>
      <c r="GL70">
        <f t="shared" si="95"/>
        <v>0</v>
      </c>
      <c r="GM70">
        <f t="shared" si="96"/>
        <v>-17.7</v>
      </c>
      <c r="GN70">
        <f t="shared" si="97"/>
        <v>-17.7</v>
      </c>
      <c r="GO70">
        <f t="shared" si="98"/>
        <v>0</v>
      </c>
      <c r="GP70">
        <f t="shared" si="99"/>
        <v>0</v>
      </c>
      <c r="GR70">
        <v>0</v>
      </c>
      <c r="GS70">
        <v>3</v>
      </c>
      <c r="GT70">
        <v>0</v>
      </c>
      <c r="GU70" t="s">
        <v>3</v>
      </c>
      <c r="GV70">
        <f t="shared" si="100"/>
        <v>0</v>
      </c>
      <c r="GW70">
        <v>1</v>
      </c>
      <c r="GX70">
        <f t="shared" si="101"/>
        <v>0</v>
      </c>
      <c r="HA70">
        <v>0</v>
      </c>
      <c r="HB70">
        <v>0</v>
      </c>
      <c r="HC70">
        <f t="shared" si="102"/>
        <v>0</v>
      </c>
      <c r="HE70" t="s">
        <v>3</v>
      </c>
      <c r="HF70" t="s">
        <v>3</v>
      </c>
      <c r="HM70" t="s">
        <v>3</v>
      </c>
      <c r="HN70" t="s">
        <v>178</v>
      </c>
      <c r="HO70" t="s">
        <v>179</v>
      </c>
      <c r="HP70" t="s">
        <v>56</v>
      </c>
      <c r="HQ70" t="s">
        <v>56</v>
      </c>
      <c r="IK70">
        <v>0</v>
      </c>
    </row>
    <row r="71" spans="1:245" x14ac:dyDescent="0.2">
      <c r="A71">
        <v>17</v>
      </c>
      <c r="B71">
        <v>1</v>
      </c>
      <c r="E71" t="s">
        <v>234</v>
      </c>
      <c r="F71" t="s">
        <v>106</v>
      </c>
      <c r="G71" t="s">
        <v>235</v>
      </c>
      <c r="H71" t="s">
        <v>190</v>
      </c>
      <c r="I71">
        <f>ROUND(ROUND(I65*101,1),9)</f>
        <v>22.2</v>
      </c>
      <c r="J71">
        <v>0</v>
      </c>
      <c r="K71">
        <f>ROUND(ROUND(I65*101,1),9)</f>
        <v>22.2</v>
      </c>
      <c r="O71">
        <f t="shared" si="69"/>
        <v>2715.23</v>
      </c>
      <c r="P71">
        <f t="shared" si="70"/>
        <v>2715.23</v>
      </c>
      <c r="Q71">
        <f t="shared" si="71"/>
        <v>0</v>
      </c>
      <c r="R71">
        <f t="shared" si="72"/>
        <v>0</v>
      </c>
      <c r="S71">
        <f t="shared" si="73"/>
        <v>0</v>
      </c>
      <c r="T71">
        <f t="shared" si="74"/>
        <v>0</v>
      </c>
      <c r="U71">
        <f t="shared" si="75"/>
        <v>0</v>
      </c>
      <c r="V71">
        <f t="shared" si="76"/>
        <v>0</v>
      </c>
      <c r="W71">
        <f t="shared" si="77"/>
        <v>0</v>
      </c>
      <c r="X71">
        <f t="shared" si="78"/>
        <v>0</v>
      </c>
      <c r="Y71">
        <f t="shared" si="79"/>
        <v>0</v>
      </c>
      <c r="AA71">
        <v>145833872</v>
      </c>
      <c r="AB71">
        <f t="shared" si="80"/>
        <v>13.62</v>
      </c>
      <c r="AC71">
        <f t="shared" si="81"/>
        <v>13.62</v>
      </c>
      <c r="AD71">
        <f t="shared" si="103"/>
        <v>0</v>
      </c>
      <c r="AE71">
        <f t="shared" si="104"/>
        <v>0</v>
      </c>
      <c r="AF71">
        <f t="shared" si="104"/>
        <v>0</v>
      </c>
      <c r="AG71">
        <f t="shared" si="82"/>
        <v>0</v>
      </c>
      <c r="AH71">
        <f t="shared" si="105"/>
        <v>0</v>
      </c>
      <c r="AI71">
        <f t="shared" si="105"/>
        <v>0</v>
      </c>
      <c r="AJ71">
        <f t="shared" si="83"/>
        <v>0</v>
      </c>
      <c r="AK71">
        <v>13.620000000000001</v>
      </c>
      <c r="AL71">
        <v>13.620000000000001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v>8.98</v>
      </c>
      <c r="BD71" t="s">
        <v>3</v>
      </c>
      <c r="BE71" t="s">
        <v>3</v>
      </c>
      <c r="BF71" t="s">
        <v>3</v>
      </c>
      <c r="BG71" t="s">
        <v>3</v>
      </c>
      <c r="BH71">
        <v>3</v>
      </c>
      <c r="BI71">
        <v>1</v>
      </c>
      <c r="BJ71" t="s">
        <v>3</v>
      </c>
      <c r="BM71">
        <v>1100</v>
      </c>
      <c r="BN71">
        <v>0</v>
      </c>
      <c r="BO71" t="s">
        <v>3</v>
      </c>
      <c r="BP71">
        <v>0</v>
      </c>
      <c r="BQ71">
        <v>8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0</v>
      </c>
      <c r="CA71">
        <v>0</v>
      </c>
      <c r="CB71" t="s">
        <v>3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84"/>
        <v>2715.23</v>
      </c>
      <c r="CQ71">
        <f t="shared" si="85"/>
        <v>122.30759999999999</v>
      </c>
      <c r="CR71">
        <f t="shared" si="106"/>
        <v>0</v>
      </c>
      <c r="CS71">
        <f t="shared" si="86"/>
        <v>0</v>
      </c>
      <c r="CT71">
        <f t="shared" si="87"/>
        <v>0</v>
      </c>
      <c r="CU71">
        <f t="shared" si="88"/>
        <v>0</v>
      </c>
      <c r="CV71">
        <f t="shared" si="89"/>
        <v>0</v>
      </c>
      <c r="CW71">
        <f t="shared" si="90"/>
        <v>0</v>
      </c>
      <c r="CX71">
        <f t="shared" si="91"/>
        <v>0</v>
      </c>
      <c r="CY71">
        <f t="shared" si="92"/>
        <v>0</v>
      </c>
      <c r="CZ71">
        <f t="shared" si="93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1003</v>
      </c>
      <c r="DV71" t="s">
        <v>190</v>
      </c>
      <c r="DW71" t="s">
        <v>190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140625274</v>
      </c>
      <c r="EF71">
        <v>8</v>
      </c>
      <c r="EG71" t="s">
        <v>108</v>
      </c>
      <c r="EH71">
        <v>0</v>
      </c>
      <c r="EI71" t="s">
        <v>3</v>
      </c>
      <c r="EJ71">
        <v>1</v>
      </c>
      <c r="EK71">
        <v>1100</v>
      </c>
      <c r="EL71" t="s">
        <v>109</v>
      </c>
      <c r="EM71" t="s">
        <v>110</v>
      </c>
      <c r="EO71" t="s">
        <v>3</v>
      </c>
      <c r="EQ71">
        <v>0</v>
      </c>
      <c r="ER71">
        <v>13.620000000000001</v>
      </c>
      <c r="ES71">
        <v>13.620000000000001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5</v>
      </c>
      <c r="FC71">
        <v>1</v>
      </c>
      <c r="FD71">
        <v>18</v>
      </c>
      <c r="FF71">
        <v>136.91999999999999</v>
      </c>
      <c r="FQ71">
        <v>0</v>
      </c>
      <c r="FR71">
        <f t="shared" si="94"/>
        <v>0</v>
      </c>
      <c r="FS71">
        <v>0</v>
      </c>
      <c r="FX71">
        <v>0</v>
      </c>
      <c r="FY71">
        <v>0</v>
      </c>
      <c r="GA71" t="s">
        <v>236</v>
      </c>
      <c r="GD71">
        <v>1</v>
      </c>
      <c r="GF71">
        <v>-941468945</v>
      </c>
      <c r="GG71">
        <v>2</v>
      </c>
      <c r="GH71">
        <v>3</v>
      </c>
      <c r="GI71">
        <v>4</v>
      </c>
      <c r="GJ71">
        <v>0</v>
      </c>
      <c r="GK71">
        <v>0</v>
      </c>
      <c r="GL71">
        <f t="shared" si="95"/>
        <v>0</v>
      </c>
      <c r="GM71">
        <f t="shared" si="96"/>
        <v>2715.23</v>
      </c>
      <c r="GN71">
        <f t="shared" si="97"/>
        <v>2715.23</v>
      </c>
      <c r="GO71">
        <f t="shared" si="98"/>
        <v>0</v>
      </c>
      <c r="GP71">
        <f t="shared" si="99"/>
        <v>0</v>
      </c>
      <c r="GR71">
        <v>1</v>
      </c>
      <c r="GS71">
        <v>1</v>
      </c>
      <c r="GT71">
        <v>0</v>
      </c>
      <c r="GU71" t="s">
        <v>3</v>
      </c>
      <c r="GV71">
        <f t="shared" si="100"/>
        <v>0</v>
      </c>
      <c r="GW71">
        <v>1</v>
      </c>
      <c r="GX71">
        <f t="shared" si="101"/>
        <v>0</v>
      </c>
      <c r="HA71">
        <v>0</v>
      </c>
      <c r="HB71">
        <v>0</v>
      </c>
      <c r="HC71">
        <f t="shared" si="102"/>
        <v>0</v>
      </c>
      <c r="HE71" t="s">
        <v>60</v>
      </c>
      <c r="HF71" t="s">
        <v>33</v>
      </c>
      <c r="HM71" t="s">
        <v>3</v>
      </c>
      <c r="HN71" t="s">
        <v>3</v>
      </c>
      <c r="HO71" t="s">
        <v>3</v>
      </c>
      <c r="HP71" t="s">
        <v>3</v>
      </c>
      <c r="HQ71" t="s">
        <v>3</v>
      </c>
      <c r="IK71">
        <v>0</v>
      </c>
    </row>
    <row r="72" spans="1:245" x14ac:dyDescent="0.2">
      <c r="A72">
        <v>17</v>
      </c>
      <c r="B72">
        <v>1</v>
      </c>
      <c r="C72">
        <f>ROW(SmtRes!A102)</f>
        <v>102</v>
      </c>
      <c r="D72">
        <f>ROW(EtalonRes!A112)</f>
        <v>112</v>
      </c>
      <c r="E72" t="s">
        <v>237</v>
      </c>
      <c r="F72" t="s">
        <v>238</v>
      </c>
      <c r="G72" t="s">
        <v>239</v>
      </c>
      <c r="H72" t="s">
        <v>36</v>
      </c>
      <c r="I72">
        <f>ROUND(45.8/100,9)</f>
        <v>0.45800000000000002</v>
      </c>
      <c r="J72">
        <v>0</v>
      </c>
      <c r="K72">
        <f>ROUND(45.8/100,9)</f>
        <v>0.45800000000000002</v>
      </c>
      <c r="O72">
        <f t="shared" si="69"/>
        <v>41351.61</v>
      </c>
      <c r="P72">
        <f t="shared" si="70"/>
        <v>21943.65</v>
      </c>
      <c r="Q72">
        <f t="shared" si="71"/>
        <v>2333.04</v>
      </c>
      <c r="R72">
        <f t="shared" si="72"/>
        <v>1221.5899999999999</v>
      </c>
      <c r="S72">
        <f t="shared" si="73"/>
        <v>17074.919999999998</v>
      </c>
      <c r="T72">
        <f t="shared" si="74"/>
        <v>0</v>
      </c>
      <c r="U72">
        <f t="shared" si="75"/>
        <v>53.965681999999994</v>
      </c>
      <c r="V72">
        <f t="shared" si="76"/>
        <v>3.05715</v>
      </c>
      <c r="W72">
        <f t="shared" si="77"/>
        <v>0</v>
      </c>
      <c r="X72">
        <f t="shared" si="78"/>
        <v>16466.86</v>
      </c>
      <c r="Y72">
        <f t="shared" si="79"/>
        <v>7620.5</v>
      </c>
      <c r="AA72">
        <v>145833872</v>
      </c>
      <c r="AB72">
        <f t="shared" si="80"/>
        <v>6848.88</v>
      </c>
      <c r="AC72">
        <f t="shared" si="81"/>
        <v>5335.4</v>
      </c>
      <c r="AD72">
        <f>ROUND(((((ET72*1.25))-((EU72*1.25)))+AE72),2)</f>
        <v>405.89</v>
      </c>
      <c r="AE72">
        <f>ROUND(((EU72*1.25)),2)</f>
        <v>79.239999999999995</v>
      </c>
      <c r="AF72">
        <f>ROUND(((EV72*1.15)),2)</f>
        <v>1107.5899999999999</v>
      </c>
      <c r="AG72">
        <f t="shared" si="82"/>
        <v>0</v>
      </c>
      <c r="AH72">
        <f>((EW72*1.15))</f>
        <v>117.82899999999998</v>
      </c>
      <c r="AI72">
        <f>((EX72*1.25))</f>
        <v>6.6749999999999998</v>
      </c>
      <c r="AJ72">
        <f t="shared" si="83"/>
        <v>0</v>
      </c>
      <c r="AK72">
        <v>6623.23</v>
      </c>
      <c r="AL72">
        <v>5335.4</v>
      </c>
      <c r="AM72">
        <v>324.70999999999998</v>
      </c>
      <c r="AN72">
        <v>63.39</v>
      </c>
      <c r="AO72">
        <v>963.12</v>
      </c>
      <c r="AP72">
        <v>0</v>
      </c>
      <c r="AQ72">
        <v>102.46</v>
      </c>
      <c r="AR72">
        <v>5.34</v>
      </c>
      <c r="AS72">
        <v>0</v>
      </c>
      <c r="AT72">
        <v>90</v>
      </c>
      <c r="AU72">
        <v>41.65</v>
      </c>
      <c r="AV72">
        <v>1</v>
      </c>
      <c r="AW72">
        <v>1</v>
      </c>
      <c r="AZ72">
        <v>1</v>
      </c>
      <c r="BA72">
        <v>33.659999999999997</v>
      </c>
      <c r="BB72">
        <v>12.55</v>
      </c>
      <c r="BC72">
        <v>8.98</v>
      </c>
      <c r="BD72" t="s">
        <v>3</v>
      </c>
      <c r="BE72" t="s">
        <v>3</v>
      </c>
      <c r="BF72" t="s">
        <v>3</v>
      </c>
      <c r="BG72" t="s">
        <v>3</v>
      </c>
      <c r="BH72">
        <v>0</v>
      </c>
      <c r="BI72">
        <v>1</v>
      </c>
      <c r="BJ72" t="s">
        <v>240</v>
      </c>
      <c r="BM72">
        <v>15001</v>
      </c>
      <c r="BN72">
        <v>0</v>
      </c>
      <c r="BO72" t="s">
        <v>3</v>
      </c>
      <c r="BP72">
        <v>0</v>
      </c>
      <c r="BQ72">
        <v>2</v>
      </c>
      <c r="BR72">
        <v>0</v>
      </c>
      <c r="BS72">
        <v>33.659999999999997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100</v>
      </c>
      <c r="CA72">
        <v>49</v>
      </c>
      <c r="CB72" t="s">
        <v>3</v>
      </c>
      <c r="CE72">
        <v>0</v>
      </c>
      <c r="CF72">
        <v>0</v>
      </c>
      <c r="CG72">
        <v>0</v>
      </c>
      <c r="CM72">
        <v>0</v>
      </c>
      <c r="CN72" t="s">
        <v>922</v>
      </c>
      <c r="CO72">
        <v>0</v>
      </c>
      <c r="CP72">
        <f t="shared" si="84"/>
        <v>41351.61</v>
      </c>
      <c r="CQ72">
        <f t="shared" si="85"/>
        <v>47911.892</v>
      </c>
      <c r="CR72">
        <f>((((ET72*1.25))*BB72-((EU72*1.25))*BS72)+AE72*BS72)</f>
        <v>5093.9722750000001</v>
      </c>
      <c r="CS72">
        <f t="shared" si="86"/>
        <v>2667.2183999999997</v>
      </c>
      <c r="CT72">
        <f t="shared" si="87"/>
        <v>37281.479399999997</v>
      </c>
      <c r="CU72">
        <f t="shared" si="88"/>
        <v>0</v>
      </c>
      <c r="CV72">
        <f t="shared" si="89"/>
        <v>117.82899999999998</v>
      </c>
      <c r="CW72">
        <f t="shared" si="90"/>
        <v>6.6749999999999998</v>
      </c>
      <c r="CX72">
        <f t="shared" si="91"/>
        <v>0</v>
      </c>
      <c r="CY72">
        <f t="shared" si="92"/>
        <v>16466.859</v>
      </c>
      <c r="CZ72">
        <f t="shared" si="93"/>
        <v>7620.4964149999987</v>
      </c>
      <c r="DC72" t="s">
        <v>3</v>
      </c>
      <c r="DD72" t="s">
        <v>3</v>
      </c>
      <c r="DE72" t="s">
        <v>17</v>
      </c>
      <c r="DF72" t="s">
        <v>17</v>
      </c>
      <c r="DG72" t="s">
        <v>18</v>
      </c>
      <c r="DH72" t="s">
        <v>3</v>
      </c>
      <c r="DI72" t="s">
        <v>18</v>
      </c>
      <c r="DJ72" t="s">
        <v>17</v>
      </c>
      <c r="DK72" t="s">
        <v>3</v>
      </c>
      <c r="DL72" t="s">
        <v>19</v>
      </c>
      <c r="DM72" t="s">
        <v>20</v>
      </c>
      <c r="DN72">
        <v>0</v>
      </c>
      <c r="DO72">
        <v>0</v>
      </c>
      <c r="DP72">
        <v>1</v>
      </c>
      <c r="DQ72">
        <v>1</v>
      </c>
      <c r="DU72">
        <v>1005</v>
      </c>
      <c r="DV72" t="s">
        <v>36</v>
      </c>
      <c r="DW72" t="s">
        <v>36</v>
      </c>
      <c r="DX72">
        <v>100</v>
      </c>
      <c r="DZ72" t="s">
        <v>3</v>
      </c>
      <c r="EA72" t="s">
        <v>3</v>
      </c>
      <c r="EB72" t="s">
        <v>3</v>
      </c>
      <c r="EC72" t="s">
        <v>3</v>
      </c>
      <c r="EE72">
        <v>140625061</v>
      </c>
      <c r="EF72">
        <v>2</v>
      </c>
      <c r="EG72" t="s">
        <v>38</v>
      </c>
      <c r="EH72">
        <v>15</v>
      </c>
      <c r="EI72" t="s">
        <v>101</v>
      </c>
      <c r="EJ72">
        <v>1</v>
      </c>
      <c r="EK72">
        <v>15001</v>
      </c>
      <c r="EL72" t="s">
        <v>101</v>
      </c>
      <c r="EM72" t="s">
        <v>102</v>
      </c>
      <c r="EO72" t="s">
        <v>21</v>
      </c>
      <c r="EQ72">
        <v>0</v>
      </c>
      <c r="ER72">
        <v>6623.23</v>
      </c>
      <c r="ES72">
        <v>5335.4</v>
      </c>
      <c r="ET72">
        <v>324.70999999999998</v>
      </c>
      <c r="EU72">
        <v>63.39</v>
      </c>
      <c r="EV72">
        <v>963.12</v>
      </c>
      <c r="EW72">
        <v>102.46</v>
      </c>
      <c r="EX72">
        <v>5.34</v>
      </c>
      <c r="EY72">
        <v>0</v>
      </c>
      <c r="FQ72">
        <v>0</v>
      </c>
      <c r="FR72">
        <f t="shared" si="94"/>
        <v>0</v>
      </c>
      <c r="FS72">
        <v>0</v>
      </c>
      <c r="FX72">
        <v>90</v>
      </c>
      <c r="FY72">
        <v>41.65</v>
      </c>
      <c r="GA72" t="s">
        <v>3</v>
      </c>
      <c r="GD72">
        <v>1</v>
      </c>
      <c r="GF72">
        <v>-54830269</v>
      </c>
      <c r="GG72">
        <v>2</v>
      </c>
      <c r="GH72">
        <v>1</v>
      </c>
      <c r="GI72">
        <v>4</v>
      </c>
      <c r="GJ72">
        <v>0</v>
      </c>
      <c r="GK72">
        <v>0</v>
      </c>
      <c r="GL72">
        <f t="shared" si="95"/>
        <v>0</v>
      </c>
      <c r="GM72">
        <f t="shared" si="96"/>
        <v>65438.97</v>
      </c>
      <c r="GN72">
        <f t="shared" si="97"/>
        <v>65438.97</v>
      </c>
      <c r="GO72">
        <f t="shared" si="98"/>
        <v>0</v>
      </c>
      <c r="GP72">
        <f t="shared" si="99"/>
        <v>0</v>
      </c>
      <c r="GR72">
        <v>0</v>
      </c>
      <c r="GS72">
        <v>3</v>
      </c>
      <c r="GT72">
        <v>0</v>
      </c>
      <c r="GU72" t="s">
        <v>3</v>
      </c>
      <c r="GV72">
        <f t="shared" si="100"/>
        <v>0</v>
      </c>
      <c r="GW72">
        <v>1</v>
      </c>
      <c r="GX72">
        <f t="shared" si="101"/>
        <v>0</v>
      </c>
      <c r="HA72">
        <v>0</v>
      </c>
      <c r="HB72">
        <v>0</v>
      </c>
      <c r="HC72">
        <f t="shared" si="102"/>
        <v>0</v>
      </c>
      <c r="HE72" t="s">
        <v>3</v>
      </c>
      <c r="HF72" t="s">
        <v>3</v>
      </c>
      <c r="HM72" t="s">
        <v>3</v>
      </c>
      <c r="HN72" t="s">
        <v>103</v>
      </c>
      <c r="HO72" t="s">
        <v>104</v>
      </c>
      <c r="HP72" t="s">
        <v>101</v>
      </c>
      <c r="HQ72" t="s">
        <v>101</v>
      </c>
      <c r="IK72">
        <v>0</v>
      </c>
    </row>
    <row r="73" spans="1:245" x14ac:dyDescent="0.2">
      <c r="A73">
        <v>18</v>
      </c>
      <c r="B73">
        <v>1</v>
      </c>
      <c r="C73">
        <v>102</v>
      </c>
      <c r="E73" t="s">
        <v>241</v>
      </c>
      <c r="F73" t="s">
        <v>242</v>
      </c>
      <c r="G73" t="s">
        <v>243</v>
      </c>
      <c r="H73" t="s">
        <v>76</v>
      </c>
      <c r="I73">
        <f>I72*J73</f>
        <v>-47.173999999999999</v>
      </c>
      <c r="J73">
        <v>-103</v>
      </c>
      <c r="K73">
        <v>-103</v>
      </c>
      <c r="O73">
        <f t="shared" si="69"/>
        <v>-21943.65</v>
      </c>
      <c r="P73">
        <f t="shared" si="70"/>
        <v>-21943.65</v>
      </c>
      <c r="Q73">
        <f t="shared" si="71"/>
        <v>0</v>
      </c>
      <c r="R73">
        <f t="shared" si="72"/>
        <v>0</v>
      </c>
      <c r="S73">
        <f t="shared" si="73"/>
        <v>0</v>
      </c>
      <c r="T73">
        <f t="shared" si="74"/>
        <v>0</v>
      </c>
      <c r="U73">
        <f t="shared" si="75"/>
        <v>0</v>
      </c>
      <c r="V73">
        <f t="shared" si="76"/>
        <v>0</v>
      </c>
      <c r="W73">
        <f t="shared" si="77"/>
        <v>0</v>
      </c>
      <c r="X73">
        <f t="shared" si="78"/>
        <v>0</v>
      </c>
      <c r="Y73">
        <f t="shared" si="79"/>
        <v>0</v>
      </c>
      <c r="AA73">
        <v>145833872</v>
      </c>
      <c r="AB73">
        <f t="shared" si="80"/>
        <v>51.8</v>
      </c>
      <c r="AC73">
        <f t="shared" si="81"/>
        <v>51.8</v>
      </c>
      <c r="AD73">
        <f t="shared" ref="AD73:AD88" si="107">ROUND((((ET73)-(EU73))+AE73),2)</f>
        <v>0</v>
      </c>
      <c r="AE73">
        <f t="shared" ref="AE73:AE88" si="108">ROUND((EU73),2)</f>
        <v>0</v>
      </c>
      <c r="AF73">
        <f t="shared" ref="AF73:AF88" si="109">ROUND((EV73),2)</f>
        <v>0</v>
      </c>
      <c r="AG73">
        <f t="shared" si="82"/>
        <v>0</v>
      </c>
      <c r="AH73">
        <f t="shared" ref="AH73:AH88" si="110">(EW73)</f>
        <v>0</v>
      </c>
      <c r="AI73">
        <f t="shared" ref="AI73:AI88" si="111">(EX73)</f>
        <v>0</v>
      </c>
      <c r="AJ73">
        <f t="shared" si="83"/>
        <v>0</v>
      </c>
      <c r="AK73">
        <v>51.8</v>
      </c>
      <c r="AL73">
        <v>51.8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100</v>
      </c>
      <c r="AU73">
        <v>49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8.98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244</v>
      </c>
      <c r="BM73">
        <v>15001</v>
      </c>
      <c r="BN73">
        <v>0</v>
      </c>
      <c r="BO73" t="s">
        <v>3</v>
      </c>
      <c r="BP73">
        <v>0</v>
      </c>
      <c r="BQ73">
        <v>2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100</v>
      </c>
      <c r="CA73">
        <v>49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84"/>
        <v>-21943.65</v>
      </c>
      <c r="CQ73">
        <f t="shared" si="85"/>
        <v>465.16399999999999</v>
      </c>
      <c r="CR73">
        <f t="shared" ref="CR73:CR88" si="112">(((ET73)*BB73-(EU73)*BS73)+AE73*BS73)</f>
        <v>0</v>
      </c>
      <c r="CS73">
        <f t="shared" si="86"/>
        <v>0</v>
      </c>
      <c r="CT73">
        <f t="shared" si="87"/>
        <v>0</v>
      </c>
      <c r="CU73">
        <f t="shared" si="88"/>
        <v>0</v>
      </c>
      <c r="CV73">
        <f t="shared" si="89"/>
        <v>0</v>
      </c>
      <c r="CW73">
        <f t="shared" si="90"/>
        <v>0</v>
      </c>
      <c r="CX73">
        <f t="shared" si="91"/>
        <v>0</v>
      </c>
      <c r="CY73">
        <f t="shared" si="92"/>
        <v>0</v>
      </c>
      <c r="CZ73">
        <f t="shared" si="93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1005</v>
      </c>
      <c r="DV73" t="s">
        <v>76</v>
      </c>
      <c r="DW73" t="s">
        <v>76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140625061</v>
      </c>
      <c r="EF73">
        <v>2</v>
      </c>
      <c r="EG73" t="s">
        <v>38</v>
      </c>
      <c r="EH73">
        <v>15</v>
      </c>
      <c r="EI73" t="s">
        <v>101</v>
      </c>
      <c r="EJ73">
        <v>1</v>
      </c>
      <c r="EK73">
        <v>15001</v>
      </c>
      <c r="EL73" t="s">
        <v>101</v>
      </c>
      <c r="EM73" t="s">
        <v>102</v>
      </c>
      <c r="EO73" t="s">
        <v>3</v>
      </c>
      <c r="EQ73">
        <v>0</v>
      </c>
      <c r="ER73">
        <v>51.8</v>
      </c>
      <c r="ES73">
        <v>51.8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94"/>
        <v>0</v>
      </c>
      <c r="FS73">
        <v>0</v>
      </c>
      <c r="FX73">
        <v>100</v>
      </c>
      <c r="FY73">
        <v>49</v>
      </c>
      <c r="GA73" t="s">
        <v>3</v>
      </c>
      <c r="GD73">
        <v>1</v>
      </c>
      <c r="GF73">
        <v>-952132946</v>
      </c>
      <c r="GG73">
        <v>2</v>
      </c>
      <c r="GH73">
        <v>1</v>
      </c>
      <c r="GI73">
        <v>4</v>
      </c>
      <c r="GJ73">
        <v>0</v>
      </c>
      <c r="GK73">
        <v>0</v>
      </c>
      <c r="GL73">
        <f t="shared" si="95"/>
        <v>0</v>
      </c>
      <c r="GM73">
        <f t="shared" si="96"/>
        <v>-21943.65</v>
      </c>
      <c r="GN73">
        <f t="shared" si="97"/>
        <v>-21943.65</v>
      </c>
      <c r="GO73">
        <f t="shared" si="98"/>
        <v>0</v>
      </c>
      <c r="GP73">
        <f t="shared" si="99"/>
        <v>0</v>
      </c>
      <c r="GR73">
        <v>0</v>
      </c>
      <c r="GS73">
        <v>3</v>
      </c>
      <c r="GT73">
        <v>0</v>
      </c>
      <c r="GU73" t="s">
        <v>3</v>
      </c>
      <c r="GV73">
        <f t="shared" si="100"/>
        <v>0</v>
      </c>
      <c r="GW73">
        <v>1</v>
      </c>
      <c r="GX73">
        <f t="shared" si="101"/>
        <v>0</v>
      </c>
      <c r="HA73">
        <v>0</v>
      </c>
      <c r="HB73">
        <v>0</v>
      </c>
      <c r="HC73">
        <f t="shared" si="102"/>
        <v>0</v>
      </c>
      <c r="HE73" t="s">
        <v>3</v>
      </c>
      <c r="HF73" t="s">
        <v>3</v>
      </c>
      <c r="HM73" t="s">
        <v>3</v>
      </c>
      <c r="HN73" t="s">
        <v>103</v>
      </c>
      <c r="HO73" t="s">
        <v>104</v>
      </c>
      <c r="HP73" t="s">
        <v>101</v>
      </c>
      <c r="HQ73" t="s">
        <v>101</v>
      </c>
      <c r="IK73">
        <v>0</v>
      </c>
    </row>
    <row r="74" spans="1:245" x14ac:dyDescent="0.2">
      <c r="A74">
        <v>17</v>
      </c>
      <c r="B74">
        <v>1</v>
      </c>
      <c r="E74" t="s">
        <v>245</v>
      </c>
      <c r="F74" t="s">
        <v>106</v>
      </c>
      <c r="G74" t="s">
        <v>246</v>
      </c>
      <c r="H74" t="s">
        <v>76</v>
      </c>
      <c r="I74">
        <v>47.18</v>
      </c>
      <c r="J74">
        <v>0</v>
      </c>
      <c r="K74">
        <v>47.18</v>
      </c>
      <c r="O74">
        <f t="shared" si="69"/>
        <v>81778.02</v>
      </c>
      <c r="P74">
        <f t="shared" si="70"/>
        <v>81778.02</v>
      </c>
      <c r="Q74">
        <f t="shared" si="71"/>
        <v>0</v>
      </c>
      <c r="R74">
        <f t="shared" si="72"/>
        <v>0</v>
      </c>
      <c r="S74">
        <f t="shared" si="73"/>
        <v>0</v>
      </c>
      <c r="T74">
        <f t="shared" si="74"/>
        <v>0</v>
      </c>
      <c r="U74">
        <f t="shared" si="75"/>
        <v>0</v>
      </c>
      <c r="V74">
        <f t="shared" si="76"/>
        <v>0</v>
      </c>
      <c r="W74">
        <f t="shared" si="77"/>
        <v>0</v>
      </c>
      <c r="X74">
        <f t="shared" si="78"/>
        <v>0</v>
      </c>
      <c r="Y74">
        <f t="shared" si="79"/>
        <v>0</v>
      </c>
      <c r="AA74">
        <v>145833872</v>
      </c>
      <c r="AB74">
        <f t="shared" si="80"/>
        <v>193.02</v>
      </c>
      <c r="AC74">
        <f t="shared" si="81"/>
        <v>193.02</v>
      </c>
      <c r="AD74">
        <f t="shared" si="107"/>
        <v>0</v>
      </c>
      <c r="AE74">
        <f t="shared" si="108"/>
        <v>0</v>
      </c>
      <c r="AF74">
        <f t="shared" si="109"/>
        <v>0</v>
      </c>
      <c r="AG74">
        <f t="shared" si="82"/>
        <v>0</v>
      </c>
      <c r="AH74">
        <f t="shared" si="110"/>
        <v>0</v>
      </c>
      <c r="AI74">
        <f t="shared" si="111"/>
        <v>0</v>
      </c>
      <c r="AJ74">
        <f t="shared" si="83"/>
        <v>0</v>
      </c>
      <c r="AK74">
        <v>193.01999999999998</v>
      </c>
      <c r="AL74">
        <v>193.01999999999998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109</v>
      </c>
      <c r="AU74">
        <v>57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8.98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3</v>
      </c>
      <c r="BM74">
        <v>12001</v>
      </c>
      <c r="BN74">
        <v>0</v>
      </c>
      <c r="BO74" t="s">
        <v>3</v>
      </c>
      <c r="BP74">
        <v>0</v>
      </c>
      <c r="BQ74">
        <v>2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109</v>
      </c>
      <c r="CA74">
        <v>57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84"/>
        <v>81778.02</v>
      </c>
      <c r="CQ74">
        <f t="shared" si="85"/>
        <v>1733.3196000000003</v>
      </c>
      <c r="CR74">
        <f t="shared" si="112"/>
        <v>0</v>
      </c>
      <c r="CS74">
        <f t="shared" si="86"/>
        <v>0</v>
      </c>
      <c r="CT74">
        <f t="shared" si="87"/>
        <v>0</v>
      </c>
      <c r="CU74">
        <f t="shared" si="88"/>
        <v>0</v>
      </c>
      <c r="CV74">
        <f t="shared" si="89"/>
        <v>0</v>
      </c>
      <c r="CW74">
        <f t="shared" si="90"/>
        <v>0</v>
      </c>
      <c r="CX74">
        <f t="shared" si="91"/>
        <v>0</v>
      </c>
      <c r="CY74">
        <f t="shared" si="92"/>
        <v>0</v>
      </c>
      <c r="CZ74">
        <f t="shared" si="93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1005</v>
      </c>
      <c r="DV74" t="s">
        <v>76</v>
      </c>
      <c r="DW74" t="s">
        <v>76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140625032</v>
      </c>
      <c r="EF74">
        <v>2</v>
      </c>
      <c r="EG74" t="s">
        <v>38</v>
      </c>
      <c r="EH74">
        <v>12</v>
      </c>
      <c r="EI74" t="s">
        <v>92</v>
      </c>
      <c r="EJ74">
        <v>1</v>
      </c>
      <c r="EK74">
        <v>12001</v>
      </c>
      <c r="EL74" t="s">
        <v>92</v>
      </c>
      <c r="EM74" t="s">
        <v>93</v>
      </c>
      <c r="EO74" t="s">
        <v>3</v>
      </c>
      <c r="EQ74">
        <v>0</v>
      </c>
      <c r="ER74">
        <v>231.63</v>
      </c>
      <c r="ES74">
        <v>193.01999999999998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5</v>
      </c>
      <c r="FC74">
        <v>1</v>
      </c>
      <c r="FD74">
        <v>18</v>
      </c>
      <c r="FF74">
        <v>1942.19</v>
      </c>
      <c r="FQ74">
        <v>0</v>
      </c>
      <c r="FR74">
        <f t="shared" si="94"/>
        <v>0</v>
      </c>
      <c r="FS74">
        <v>0</v>
      </c>
      <c r="FX74">
        <v>109</v>
      </c>
      <c r="FY74">
        <v>57</v>
      </c>
      <c r="GA74" t="s">
        <v>247</v>
      </c>
      <c r="GD74">
        <v>1</v>
      </c>
      <c r="GF74">
        <v>1602434877</v>
      </c>
      <c r="GG74">
        <v>2</v>
      </c>
      <c r="GH74">
        <v>3</v>
      </c>
      <c r="GI74">
        <v>4</v>
      </c>
      <c r="GJ74">
        <v>0</v>
      </c>
      <c r="GK74">
        <v>0</v>
      </c>
      <c r="GL74">
        <f t="shared" si="95"/>
        <v>0</v>
      </c>
      <c r="GM74">
        <f t="shared" si="96"/>
        <v>81778.02</v>
      </c>
      <c r="GN74">
        <f t="shared" si="97"/>
        <v>81778.02</v>
      </c>
      <c r="GO74">
        <f t="shared" si="98"/>
        <v>0</v>
      </c>
      <c r="GP74">
        <f t="shared" si="99"/>
        <v>0</v>
      </c>
      <c r="GR74">
        <v>1</v>
      </c>
      <c r="GS74">
        <v>1</v>
      </c>
      <c r="GT74">
        <v>0</v>
      </c>
      <c r="GU74" t="s">
        <v>3</v>
      </c>
      <c r="GV74">
        <f t="shared" si="100"/>
        <v>0</v>
      </c>
      <c r="GW74">
        <v>1</v>
      </c>
      <c r="GX74">
        <f t="shared" si="101"/>
        <v>0</v>
      </c>
      <c r="HA74">
        <v>0</v>
      </c>
      <c r="HB74">
        <v>0</v>
      </c>
      <c r="HC74">
        <f t="shared" si="102"/>
        <v>0</v>
      </c>
      <c r="HE74" t="s">
        <v>60</v>
      </c>
      <c r="HF74" t="s">
        <v>33</v>
      </c>
      <c r="HM74" t="s">
        <v>3</v>
      </c>
      <c r="HN74" t="s">
        <v>95</v>
      </c>
      <c r="HO74" t="s">
        <v>96</v>
      </c>
      <c r="HP74" t="s">
        <v>92</v>
      </c>
      <c r="HQ74" t="s">
        <v>92</v>
      </c>
      <c r="IK74">
        <v>0</v>
      </c>
    </row>
    <row r="75" spans="1:245" x14ac:dyDescent="0.2">
      <c r="A75">
        <v>17</v>
      </c>
      <c r="B75">
        <v>1</v>
      </c>
      <c r="C75">
        <f>ROW(SmtRes!A108)</f>
        <v>108</v>
      </c>
      <c r="D75">
        <f>ROW(EtalonRes!A118)</f>
        <v>118</v>
      </c>
      <c r="E75" t="s">
        <v>248</v>
      </c>
      <c r="F75" t="s">
        <v>249</v>
      </c>
      <c r="G75" t="s">
        <v>250</v>
      </c>
      <c r="H75" t="s">
        <v>26</v>
      </c>
      <c r="I75">
        <f>ROUND(10/100,9)</f>
        <v>0.1</v>
      </c>
      <c r="J75">
        <v>0</v>
      </c>
      <c r="K75">
        <f>ROUND(10/100,9)</f>
        <v>0.1</v>
      </c>
      <c r="O75">
        <f t="shared" si="69"/>
        <v>3305.97</v>
      </c>
      <c r="P75">
        <f t="shared" si="70"/>
        <v>108.42</v>
      </c>
      <c r="Q75">
        <f t="shared" si="71"/>
        <v>45.46</v>
      </c>
      <c r="R75">
        <f t="shared" si="72"/>
        <v>16.899999999999999</v>
      </c>
      <c r="S75">
        <f t="shared" si="73"/>
        <v>3152.09</v>
      </c>
      <c r="T75">
        <f t="shared" si="74"/>
        <v>0</v>
      </c>
      <c r="U75">
        <f t="shared" si="75"/>
        <v>9.4400000000000013</v>
      </c>
      <c r="V75">
        <f t="shared" si="76"/>
        <v>4.0000000000000008E-2</v>
      </c>
      <c r="W75">
        <f t="shared" si="77"/>
        <v>0</v>
      </c>
      <c r="X75">
        <f t="shared" si="78"/>
        <v>3073.92</v>
      </c>
      <c r="Y75">
        <f t="shared" si="79"/>
        <v>1616.18</v>
      </c>
      <c r="AA75">
        <v>145833872</v>
      </c>
      <c r="AB75">
        <f t="shared" si="80"/>
        <v>1093.4000000000001</v>
      </c>
      <c r="AC75">
        <f t="shared" si="81"/>
        <v>120.73</v>
      </c>
      <c r="AD75">
        <f t="shared" si="107"/>
        <v>36.22</v>
      </c>
      <c r="AE75">
        <f t="shared" si="108"/>
        <v>5.0199999999999996</v>
      </c>
      <c r="AF75">
        <f t="shared" si="109"/>
        <v>936.45</v>
      </c>
      <c r="AG75">
        <f t="shared" si="82"/>
        <v>0</v>
      </c>
      <c r="AH75">
        <f t="shared" si="110"/>
        <v>94.4</v>
      </c>
      <c r="AI75">
        <f t="shared" si="111"/>
        <v>0.4</v>
      </c>
      <c r="AJ75">
        <f t="shared" si="83"/>
        <v>0</v>
      </c>
      <c r="AK75">
        <v>1093.4000000000001</v>
      </c>
      <c r="AL75">
        <v>120.73</v>
      </c>
      <c r="AM75">
        <v>36.22</v>
      </c>
      <c r="AN75">
        <v>5.0199999999999996</v>
      </c>
      <c r="AO75">
        <v>936.45</v>
      </c>
      <c r="AP75">
        <v>0</v>
      </c>
      <c r="AQ75">
        <v>94.4</v>
      </c>
      <c r="AR75">
        <v>0.4</v>
      </c>
      <c r="AS75">
        <v>0</v>
      </c>
      <c r="AT75">
        <v>97</v>
      </c>
      <c r="AU75">
        <v>51</v>
      </c>
      <c r="AV75">
        <v>1</v>
      </c>
      <c r="AW75">
        <v>1</v>
      </c>
      <c r="AZ75">
        <v>1</v>
      </c>
      <c r="BA75">
        <v>33.659999999999997</v>
      </c>
      <c r="BB75">
        <v>12.55</v>
      </c>
      <c r="BC75">
        <v>8.98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2</v>
      </c>
      <c r="BJ75" t="s">
        <v>251</v>
      </c>
      <c r="BM75">
        <v>108001</v>
      </c>
      <c r="BN75">
        <v>0</v>
      </c>
      <c r="BO75" t="s">
        <v>3</v>
      </c>
      <c r="BP75">
        <v>0</v>
      </c>
      <c r="BQ75">
        <v>3</v>
      </c>
      <c r="BR75">
        <v>0</v>
      </c>
      <c r="BS75">
        <v>33.659999999999997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97</v>
      </c>
      <c r="CA75">
        <v>51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84"/>
        <v>3305.9700000000003</v>
      </c>
      <c r="CQ75">
        <f t="shared" si="85"/>
        <v>1084.1554000000001</v>
      </c>
      <c r="CR75">
        <f t="shared" si="112"/>
        <v>454.56100000000004</v>
      </c>
      <c r="CS75">
        <f t="shared" si="86"/>
        <v>168.97319999999996</v>
      </c>
      <c r="CT75">
        <f t="shared" si="87"/>
        <v>31520.906999999999</v>
      </c>
      <c r="CU75">
        <f t="shared" si="88"/>
        <v>0</v>
      </c>
      <c r="CV75">
        <f t="shared" si="89"/>
        <v>94.4</v>
      </c>
      <c r="CW75">
        <f t="shared" si="90"/>
        <v>0.4</v>
      </c>
      <c r="CX75">
        <f t="shared" si="91"/>
        <v>0</v>
      </c>
      <c r="CY75">
        <f t="shared" si="92"/>
        <v>3073.9203000000002</v>
      </c>
      <c r="CZ75">
        <f t="shared" si="93"/>
        <v>1616.1849000000002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26</v>
      </c>
      <c r="DW75" t="s">
        <v>26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140624845</v>
      </c>
      <c r="EF75">
        <v>3</v>
      </c>
      <c r="EG75" t="s">
        <v>252</v>
      </c>
      <c r="EH75">
        <v>0</v>
      </c>
      <c r="EI75" t="s">
        <v>3</v>
      </c>
      <c r="EJ75">
        <v>2</v>
      </c>
      <c r="EK75">
        <v>108001</v>
      </c>
      <c r="EL75" t="s">
        <v>253</v>
      </c>
      <c r="EM75" t="s">
        <v>254</v>
      </c>
      <c r="EO75" t="s">
        <v>3</v>
      </c>
      <c r="EQ75">
        <v>0</v>
      </c>
      <c r="ER75">
        <v>1093.4000000000001</v>
      </c>
      <c r="ES75">
        <v>120.73</v>
      </c>
      <c r="ET75">
        <v>36.22</v>
      </c>
      <c r="EU75">
        <v>5.0199999999999996</v>
      </c>
      <c r="EV75">
        <v>936.45</v>
      </c>
      <c r="EW75">
        <v>94.4</v>
      </c>
      <c r="EX75">
        <v>0.4</v>
      </c>
      <c r="EY75">
        <v>0</v>
      </c>
      <c r="FQ75">
        <v>0</v>
      </c>
      <c r="FR75">
        <f t="shared" si="94"/>
        <v>0</v>
      </c>
      <c r="FS75">
        <v>0</v>
      </c>
      <c r="FX75">
        <v>97</v>
      </c>
      <c r="FY75">
        <v>51</v>
      </c>
      <c r="GA75" t="s">
        <v>3</v>
      </c>
      <c r="GD75">
        <v>1</v>
      </c>
      <c r="GF75">
        <v>984496333</v>
      </c>
      <c r="GG75">
        <v>2</v>
      </c>
      <c r="GH75">
        <v>1</v>
      </c>
      <c r="GI75">
        <v>4</v>
      </c>
      <c r="GJ75">
        <v>0</v>
      </c>
      <c r="GK75">
        <v>0</v>
      </c>
      <c r="GL75">
        <f t="shared" si="95"/>
        <v>0</v>
      </c>
      <c r="GM75">
        <f t="shared" si="96"/>
        <v>7996.07</v>
      </c>
      <c r="GN75">
        <f t="shared" si="97"/>
        <v>0</v>
      </c>
      <c r="GO75">
        <f t="shared" si="98"/>
        <v>7996.07</v>
      </c>
      <c r="GP75">
        <f t="shared" si="99"/>
        <v>0</v>
      </c>
      <c r="GR75">
        <v>0</v>
      </c>
      <c r="GS75">
        <v>3</v>
      </c>
      <c r="GT75">
        <v>0</v>
      </c>
      <c r="GU75" t="s">
        <v>3</v>
      </c>
      <c r="GV75">
        <f t="shared" si="100"/>
        <v>0</v>
      </c>
      <c r="GW75">
        <v>1</v>
      </c>
      <c r="GX75">
        <f t="shared" si="101"/>
        <v>0</v>
      </c>
      <c r="HA75">
        <v>0</v>
      </c>
      <c r="HB75">
        <v>0</v>
      </c>
      <c r="HC75">
        <f t="shared" si="102"/>
        <v>0</v>
      </c>
      <c r="HE75" t="s">
        <v>3</v>
      </c>
      <c r="HF75" t="s">
        <v>3</v>
      </c>
      <c r="HM75" t="s">
        <v>3</v>
      </c>
      <c r="HN75" t="s">
        <v>255</v>
      </c>
      <c r="HO75" t="s">
        <v>256</v>
      </c>
      <c r="HP75" t="s">
        <v>253</v>
      </c>
      <c r="HQ75" t="s">
        <v>253</v>
      </c>
      <c r="IK75">
        <v>0</v>
      </c>
    </row>
    <row r="76" spans="1:245" x14ac:dyDescent="0.2">
      <c r="A76">
        <v>17</v>
      </c>
      <c r="B76">
        <v>1</v>
      </c>
      <c r="E76" t="s">
        <v>257</v>
      </c>
      <c r="F76" t="s">
        <v>106</v>
      </c>
      <c r="G76" t="s">
        <v>258</v>
      </c>
      <c r="H76" t="s">
        <v>259</v>
      </c>
      <c r="I76">
        <v>10</v>
      </c>
      <c r="J76">
        <v>0</v>
      </c>
      <c r="K76">
        <v>10</v>
      </c>
      <c r="O76">
        <f t="shared" si="69"/>
        <v>15118.73</v>
      </c>
      <c r="P76">
        <f t="shared" si="70"/>
        <v>15118.73</v>
      </c>
      <c r="Q76">
        <f t="shared" si="71"/>
        <v>0</v>
      </c>
      <c r="R76">
        <f t="shared" si="72"/>
        <v>0</v>
      </c>
      <c r="S76">
        <f t="shared" si="73"/>
        <v>0</v>
      </c>
      <c r="T76">
        <f t="shared" si="74"/>
        <v>0</v>
      </c>
      <c r="U76">
        <f t="shared" si="75"/>
        <v>0</v>
      </c>
      <c r="V76">
        <f t="shared" si="76"/>
        <v>0</v>
      </c>
      <c r="W76">
        <f t="shared" si="77"/>
        <v>0</v>
      </c>
      <c r="X76">
        <f t="shared" si="78"/>
        <v>0</v>
      </c>
      <c r="Y76">
        <f t="shared" si="79"/>
        <v>0</v>
      </c>
      <c r="AA76">
        <v>145833872</v>
      </c>
      <c r="AB76">
        <f t="shared" si="80"/>
        <v>168.36</v>
      </c>
      <c r="AC76">
        <f t="shared" si="81"/>
        <v>168.36</v>
      </c>
      <c r="AD76">
        <f t="shared" si="107"/>
        <v>0</v>
      </c>
      <c r="AE76">
        <f t="shared" si="108"/>
        <v>0</v>
      </c>
      <c r="AF76">
        <f t="shared" si="109"/>
        <v>0</v>
      </c>
      <c r="AG76">
        <f t="shared" si="82"/>
        <v>0</v>
      </c>
      <c r="AH76">
        <f t="shared" si="110"/>
        <v>0</v>
      </c>
      <c r="AI76">
        <f t="shared" si="111"/>
        <v>0</v>
      </c>
      <c r="AJ76">
        <f t="shared" si="83"/>
        <v>0</v>
      </c>
      <c r="AK76">
        <v>168.36</v>
      </c>
      <c r="AL76">
        <v>168.36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109</v>
      </c>
      <c r="AU76">
        <v>57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8.98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3</v>
      </c>
      <c r="BM76">
        <v>12001</v>
      </c>
      <c r="BN76">
        <v>0</v>
      </c>
      <c r="BO76" t="s">
        <v>3</v>
      </c>
      <c r="BP76">
        <v>0</v>
      </c>
      <c r="BQ76">
        <v>2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109</v>
      </c>
      <c r="CA76">
        <v>57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4"/>
        <v>15118.73</v>
      </c>
      <c r="CQ76">
        <f t="shared" si="85"/>
        <v>1511.8728000000001</v>
      </c>
      <c r="CR76">
        <f t="shared" si="112"/>
        <v>0</v>
      </c>
      <c r="CS76">
        <f t="shared" si="86"/>
        <v>0</v>
      </c>
      <c r="CT76">
        <f t="shared" si="87"/>
        <v>0</v>
      </c>
      <c r="CU76">
        <f t="shared" si="88"/>
        <v>0</v>
      </c>
      <c r="CV76">
        <f t="shared" si="89"/>
        <v>0</v>
      </c>
      <c r="CW76">
        <f t="shared" si="90"/>
        <v>0</v>
      </c>
      <c r="CX76">
        <f t="shared" si="91"/>
        <v>0</v>
      </c>
      <c r="CY76">
        <f t="shared" si="92"/>
        <v>0</v>
      </c>
      <c r="CZ76">
        <f t="shared" si="93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259</v>
      </c>
      <c r="DW76" t="s">
        <v>259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140625032</v>
      </c>
      <c r="EF76">
        <v>2</v>
      </c>
      <c r="EG76" t="s">
        <v>38</v>
      </c>
      <c r="EH76">
        <v>12</v>
      </c>
      <c r="EI76" t="s">
        <v>92</v>
      </c>
      <c r="EJ76">
        <v>1</v>
      </c>
      <c r="EK76">
        <v>12001</v>
      </c>
      <c r="EL76" t="s">
        <v>92</v>
      </c>
      <c r="EM76" t="s">
        <v>93</v>
      </c>
      <c r="EO76" t="s">
        <v>3</v>
      </c>
      <c r="EQ76">
        <v>0</v>
      </c>
      <c r="ER76">
        <v>202.03</v>
      </c>
      <c r="ES76">
        <v>168.36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5</v>
      </c>
      <c r="FC76">
        <v>1</v>
      </c>
      <c r="FD76">
        <v>18</v>
      </c>
      <c r="FF76">
        <v>1694.01</v>
      </c>
      <c r="FQ76">
        <v>0</v>
      </c>
      <c r="FR76">
        <f t="shared" si="94"/>
        <v>0</v>
      </c>
      <c r="FS76">
        <v>0</v>
      </c>
      <c r="FX76">
        <v>109</v>
      </c>
      <c r="FY76">
        <v>57</v>
      </c>
      <c r="GA76" t="s">
        <v>260</v>
      </c>
      <c r="GD76">
        <v>1</v>
      </c>
      <c r="GF76">
        <v>1102087177</v>
      </c>
      <c r="GG76">
        <v>2</v>
      </c>
      <c r="GH76">
        <v>3</v>
      </c>
      <c r="GI76">
        <v>4</v>
      </c>
      <c r="GJ76">
        <v>0</v>
      </c>
      <c r="GK76">
        <v>0</v>
      </c>
      <c r="GL76">
        <f t="shared" si="95"/>
        <v>0</v>
      </c>
      <c r="GM76">
        <f t="shared" si="96"/>
        <v>15118.73</v>
      </c>
      <c r="GN76">
        <f t="shared" si="97"/>
        <v>15118.73</v>
      </c>
      <c r="GO76">
        <f t="shared" si="98"/>
        <v>0</v>
      </c>
      <c r="GP76">
        <f t="shared" si="99"/>
        <v>0</v>
      </c>
      <c r="GR76">
        <v>1</v>
      </c>
      <c r="GS76">
        <v>1</v>
      </c>
      <c r="GT76">
        <v>0</v>
      </c>
      <c r="GU76" t="s">
        <v>3</v>
      </c>
      <c r="GV76">
        <f t="shared" si="100"/>
        <v>0</v>
      </c>
      <c r="GW76">
        <v>1</v>
      </c>
      <c r="GX76">
        <f t="shared" si="101"/>
        <v>0</v>
      </c>
      <c r="HA76">
        <v>0</v>
      </c>
      <c r="HB76">
        <v>0</v>
      </c>
      <c r="HC76">
        <f t="shared" si="102"/>
        <v>0</v>
      </c>
      <c r="HE76" t="s">
        <v>60</v>
      </c>
      <c r="HF76" t="s">
        <v>33</v>
      </c>
      <c r="HM76" t="s">
        <v>3</v>
      </c>
      <c r="HN76" t="s">
        <v>95</v>
      </c>
      <c r="HO76" t="s">
        <v>96</v>
      </c>
      <c r="HP76" t="s">
        <v>92</v>
      </c>
      <c r="HQ76" t="s">
        <v>92</v>
      </c>
      <c r="IK76">
        <v>0</v>
      </c>
    </row>
    <row r="77" spans="1:245" x14ac:dyDescent="0.2">
      <c r="A77">
        <v>17</v>
      </c>
      <c r="B77">
        <v>1</v>
      </c>
      <c r="C77">
        <f>ROW(SmtRes!A111)</f>
        <v>111</v>
      </c>
      <c r="D77">
        <f>ROW(EtalonRes!A121)</f>
        <v>121</v>
      </c>
      <c r="E77" t="s">
        <v>261</v>
      </c>
      <c r="F77" t="s">
        <v>262</v>
      </c>
      <c r="G77" t="s">
        <v>263</v>
      </c>
      <c r="H77" t="s">
        <v>71</v>
      </c>
      <c r="I77">
        <f>ROUND(30/100,9)</f>
        <v>0.3</v>
      </c>
      <c r="J77">
        <v>0</v>
      </c>
      <c r="K77">
        <f>ROUND(30/100,9)</f>
        <v>0.3</v>
      </c>
      <c r="O77">
        <f t="shared" si="69"/>
        <v>1454.3</v>
      </c>
      <c r="P77">
        <f t="shared" si="70"/>
        <v>45.23</v>
      </c>
      <c r="Q77">
        <f t="shared" si="71"/>
        <v>0</v>
      </c>
      <c r="R77">
        <f t="shared" si="72"/>
        <v>0</v>
      </c>
      <c r="S77">
        <f t="shared" si="73"/>
        <v>1409.07</v>
      </c>
      <c r="T77">
        <f t="shared" si="74"/>
        <v>0</v>
      </c>
      <c r="U77">
        <f t="shared" si="75"/>
        <v>4.5599999999999996</v>
      </c>
      <c r="V77">
        <f t="shared" si="76"/>
        <v>0</v>
      </c>
      <c r="W77">
        <f t="shared" si="77"/>
        <v>0</v>
      </c>
      <c r="X77">
        <f t="shared" si="78"/>
        <v>1366.8</v>
      </c>
      <c r="Y77">
        <f t="shared" si="79"/>
        <v>718.63</v>
      </c>
      <c r="AA77">
        <v>145833872</v>
      </c>
      <c r="AB77">
        <f t="shared" si="80"/>
        <v>156.33000000000001</v>
      </c>
      <c r="AC77">
        <f t="shared" si="81"/>
        <v>16.79</v>
      </c>
      <c r="AD77">
        <f t="shared" si="107"/>
        <v>0</v>
      </c>
      <c r="AE77">
        <f t="shared" si="108"/>
        <v>0</v>
      </c>
      <c r="AF77">
        <f t="shared" si="109"/>
        <v>139.54</v>
      </c>
      <c r="AG77">
        <f t="shared" si="82"/>
        <v>0</v>
      </c>
      <c r="AH77">
        <f t="shared" si="110"/>
        <v>15.2</v>
      </c>
      <c r="AI77">
        <f t="shared" si="111"/>
        <v>0</v>
      </c>
      <c r="AJ77">
        <f t="shared" si="83"/>
        <v>0</v>
      </c>
      <c r="AK77">
        <v>156.33000000000001</v>
      </c>
      <c r="AL77">
        <v>16.79</v>
      </c>
      <c r="AM77">
        <v>0</v>
      </c>
      <c r="AN77">
        <v>0</v>
      </c>
      <c r="AO77">
        <v>139.54</v>
      </c>
      <c r="AP77">
        <v>0</v>
      </c>
      <c r="AQ77">
        <v>15.2</v>
      </c>
      <c r="AR77">
        <v>0</v>
      </c>
      <c r="AS77">
        <v>0</v>
      </c>
      <c r="AT77">
        <v>97</v>
      </c>
      <c r="AU77">
        <v>51</v>
      </c>
      <c r="AV77">
        <v>1</v>
      </c>
      <c r="AW77">
        <v>1</v>
      </c>
      <c r="AZ77">
        <v>1</v>
      </c>
      <c r="BA77">
        <v>33.659999999999997</v>
      </c>
      <c r="BB77">
        <v>12.55</v>
      </c>
      <c r="BC77">
        <v>8.98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2</v>
      </c>
      <c r="BJ77" t="s">
        <v>264</v>
      </c>
      <c r="BM77">
        <v>108001</v>
      </c>
      <c r="BN77">
        <v>0</v>
      </c>
      <c r="BO77" t="s">
        <v>3</v>
      </c>
      <c r="BP77">
        <v>0</v>
      </c>
      <c r="BQ77">
        <v>3</v>
      </c>
      <c r="BR77">
        <v>0</v>
      </c>
      <c r="BS77">
        <v>33.659999999999997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97</v>
      </c>
      <c r="CA77">
        <v>51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4"/>
        <v>1454.3</v>
      </c>
      <c r="CQ77">
        <f t="shared" si="85"/>
        <v>150.77420000000001</v>
      </c>
      <c r="CR77">
        <f t="shared" si="112"/>
        <v>0</v>
      </c>
      <c r="CS77">
        <f t="shared" si="86"/>
        <v>0</v>
      </c>
      <c r="CT77">
        <f t="shared" si="87"/>
        <v>4696.9163999999992</v>
      </c>
      <c r="CU77">
        <f t="shared" si="88"/>
        <v>0</v>
      </c>
      <c r="CV77">
        <f t="shared" si="89"/>
        <v>15.2</v>
      </c>
      <c r="CW77">
        <f t="shared" si="90"/>
        <v>0</v>
      </c>
      <c r="CX77">
        <f t="shared" si="91"/>
        <v>0</v>
      </c>
      <c r="CY77">
        <f t="shared" si="92"/>
        <v>1366.7979</v>
      </c>
      <c r="CZ77">
        <f t="shared" si="93"/>
        <v>718.62569999999994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1003</v>
      </c>
      <c r="DV77" t="s">
        <v>71</v>
      </c>
      <c r="DW77" t="s">
        <v>71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140624845</v>
      </c>
      <c r="EF77">
        <v>3</v>
      </c>
      <c r="EG77" t="s">
        <v>252</v>
      </c>
      <c r="EH77">
        <v>0</v>
      </c>
      <c r="EI77" t="s">
        <v>3</v>
      </c>
      <c r="EJ77">
        <v>2</v>
      </c>
      <c r="EK77">
        <v>108001</v>
      </c>
      <c r="EL77" t="s">
        <v>253</v>
      </c>
      <c r="EM77" t="s">
        <v>254</v>
      </c>
      <c r="EO77" t="s">
        <v>3</v>
      </c>
      <c r="EQ77">
        <v>0</v>
      </c>
      <c r="ER77">
        <v>156.33000000000001</v>
      </c>
      <c r="ES77">
        <v>16.79</v>
      </c>
      <c r="ET77">
        <v>0</v>
      </c>
      <c r="EU77">
        <v>0</v>
      </c>
      <c r="EV77">
        <v>139.54</v>
      </c>
      <c r="EW77">
        <v>15.2</v>
      </c>
      <c r="EX77">
        <v>0</v>
      </c>
      <c r="EY77">
        <v>0</v>
      </c>
      <c r="FQ77">
        <v>0</v>
      </c>
      <c r="FR77">
        <f t="shared" si="94"/>
        <v>0</v>
      </c>
      <c r="FS77">
        <v>0</v>
      </c>
      <c r="FX77">
        <v>97</v>
      </c>
      <c r="FY77">
        <v>51</v>
      </c>
      <c r="GA77" t="s">
        <v>3</v>
      </c>
      <c r="GD77">
        <v>1</v>
      </c>
      <c r="GF77">
        <v>-728772349</v>
      </c>
      <c r="GG77">
        <v>2</v>
      </c>
      <c r="GH77">
        <v>1</v>
      </c>
      <c r="GI77">
        <v>4</v>
      </c>
      <c r="GJ77">
        <v>0</v>
      </c>
      <c r="GK77">
        <v>0</v>
      </c>
      <c r="GL77">
        <f t="shared" si="95"/>
        <v>0</v>
      </c>
      <c r="GM77">
        <f t="shared" si="96"/>
        <v>3539.73</v>
      </c>
      <c r="GN77">
        <f t="shared" si="97"/>
        <v>0</v>
      </c>
      <c r="GO77">
        <f t="shared" si="98"/>
        <v>3539.73</v>
      </c>
      <c r="GP77">
        <f t="shared" si="99"/>
        <v>0</v>
      </c>
      <c r="GR77">
        <v>0</v>
      </c>
      <c r="GS77">
        <v>3</v>
      </c>
      <c r="GT77">
        <v>0</v>
      </c>
      <c r="GU77" t="s">
        <v>3</v>
      </c>
      <c r="GV77">
        <f t="shared" si="100"/>
        <v>0</v>
      </c>
      <c r="GW77">
        <v>1</v>
      </c>
      <c r="GX77">
        <f t="shared" si="101"/>
        <v>0</v>
      </c>
      <c r="HA77">
        <v>0</v>
      </c>
      <c r="HB77">
        <v>0</v>
      </c>
      <c r="HC77">
        <f t="shared" si="102"/>
        <v>0</v>
      </c>
      <c r="HE77" t="s">
        <v>3</v>
      </c>
      <c r="HF77" t="s">
        <v>3</v>
      </c>
      <c r="HM77" t="s">
        <v>3</v>
      </c>
      <c r="HN77" t="s">
        <v>255</v>
      </c>
      <c r="HO77" t="s">
        <v>256</v>
      </c>
      <c r="HP77" t="s">
        <v>253</v>
      </c>
      <c r="HQ77" t="s">
        <v>253</v>
      </c>
      <c r="IK77">
        <v>0</v>
      </c>
    </row>
    <row r="78" spans="1:245" x14ac:dyDescent="0.2">
      <c r="A78">
        <v>17</v>
      </c>
      <c r="B78">
        <v>1</v>
      </c>
      <c r="E78" t="s">
        <v>265</v>
      </c>
      <c r="F78" t="s">
        <v>106</v>
      </c>
      <c r="G78" t="s">
        <v>266</v>
      </c>
      <c r="H78" t="s">
        <v>190</v>
      </c>
      <c r="I78">
        <f>ROUND(30*1.02,9)</f>
        <v>30.6</v>
      </c>
      <c r="J78">
        <v>0</v>
      </c>
      <c r="K78">
        <f>ROUND(30*1.02,9)</f>
        <v>30.6</v>
      </c>
      <c r="O78">
        <f t="shared" si="69"/>
        <v>829.86</v>
      </c>
      <c r="P78">
        <f t="shared" si="70"/>
        <v>829.86</v>
      </c>
      <c r="Q78">
        <f t="shared" si="71"/>
        <v>0</v>
      </c>
      <c r="R78">
        <f t="shared" si="72"/>
        <v>0</v>
      </c>
      <c r="S78">
        <f t="shared" si="73"/>
        <v>0</v>
      </c>
      <c r="T78">
        <f t="shared" si="74"/>
        <v>0</v>
      </c>
      <c r="U78">
        <f t="shared" si="75"/>
        <v>0</v>
      </c>
      <c r="V78">
        <f t="shared" si="76"/>
        <v>0</v>
      </c>
      <c r="W78">
        <f t="shared" si="77"/>
        <v>0</v>
      </c>
      <c r="X78">
        <f t="shared" si="78"/>
        <v>0</v>
      </c>
      <c r="Y78">
        <f t="shared" si="79"/>
        <v>0</v>
      </c>
      <c r="AA78">
        <v>145833872</v>
      </c>
      <c r="AB78">
        <f t="shared" si="80"/>
        <v>3.02</v>
      </c>
      <c r="AC78">
        <f t="shared" si="81"/>
        <v>3.02</v>
      </c>
      <c r="AD78">
        <f t="shared" si="107"/>
        <v>0</v>
      </c>
      <c r="AE78">
        <f t="shared" si="108"/>
        <v>0</v>
      </c>
      <c r="AF78">
        <f t="shared" si="109"/>
        <v>0</v>
      </c>
      <c r="AG78">
        <f t="shared" si="82"/>
        <v>0</v>
      </c>
      <c r="AH78">
        <f t="shared" si="110"/>
        <v>0</v>
      </c>
      <c r="AI78">
        <f t="shared" si="111"/>
        <v>0</v>
      </c>
      <c r="AJ78">
        <f t="shared" si="83"/>
        <v>0</v>
      </c>
      <c r="AK78">
        <v>3.02</v>
      </c>
      <c r="AL78">
        <v>3.02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109</v>
      </c>
      <c r="AU78">
        <v>57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8.98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3</v>
      </c>
      <c r="BM78">
        <v>12001</v>
      </c>
      <c r="BN78">
        <v>0</v>
      </c>
      <c r="BO78" t="s">
        <v>3</v>
      </c>
      <c r="BP78">
        <v>0</v>
      </c>
      <c r="BQ78">
        <v>2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109</v>
      </c>
      <c r="CA78">
        <v>57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84"/>
        <v>829.86</v>
      </c>
      <c r="CQ78">
        <f t="shared" si="85"/>
        <v>27.119600000000002</v>
      </c>
      <c r="CR78">
        <f t="shared" si="112"/>
        <v>0</v>
      </c>
      <c r="CS78">
        <f t="shared" si="86"/>
        <v>0</v>
      </c>
      <c r="CT78">
        <f t="shared" si="87"/>
        <v>0</v>
      </c>
      <c r="CU78">
        <f t="shared" si="88"/>
        <v>0</v>
      </c>
      <c r="CV78">
        <f t="shared" si="89"/>
        <v>0</v>
      </c>
      <c r="CW78">
        <f t="shared" si="90"/>
        <v>0</v>
      </c>
      <c r="CX78">
        <f t="shared" si="91"/>
        <v>0</v>
      </c>
      <c r="CY78">
        <f t="shared" si="92"/>
        <v>0</v>
      </c>
      <c r="CZ78">
        <f t="shared" si="93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190</v>
      </c>
      <c r="DW78" t="s">
        <v>190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140625032</v>
      </c>
      <c r="EF78">
        <v>2</v>
      </c>
      <c r="EG78" t="s">
        <v>38</v>
      </c>
      <c r="EH78">
        <v>12</v>
      </c>
      <c r="EI78" t="s">
        <v>92</v>
      </c>
      <c r="EJ78">
        <v>1</v>
      </c>
      <c r="EK78">
        <v>12001</v>
      </c>
      <c r="EL78" t="s">
        <v>92</v>
      </c>
      <c r="EM78" t="s">
        <v>93</v>
      </c>
      <c r="EO78" t="s">
        <v>3</v>
      </c>
      <c r="EQ78">
        <v>0</v>
      </c>
      <c r="ER78">
        <v>3.6199999999999997</v>
      </c>
      <c r="ES78">
        <v>3.02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5</v>
      </c>
      <c r="FC78">
        <v>1</v>
      </c>
      <c r="FD78">
        <v>18</v>
      </c>
      <c r="FF78">
        <v>30.34</v>
      </c>
      <c r="FQ78">
        <v>0</v>
      </c>
      <c r="FR78">
        <f t="shared" si="94"/>
        <v>0</v>
      </c>
      <c r="FS78">
        <v>0</v>
      </c>
      <c r="FX78">
        <v>109</v>
      </c>
      <c r="FY78">
        <v>57</v>
      </c>
      <c r="GA78" t="s">
        <v>267</v>
      </c>
      <c r="GD78">
        <v>1</v>
      </c>
      <c r="GF78">
        <v>653429928</v>
      </c>
      <c r="GG78">
        <v>2</v>
      </c>
      <c r="GH78">
        <v>3</v>
      </c>
      <c r="GI78">
        <v>4</v>
      </c>
      <c r="GJ78">
        <v>0</v>
      </c>
      <c r="GK78">
        <v>0</v>
      </c>
      <c r="GL78">
        <f t="shared" si="95"/>
        <v>0</v>
      </c>
      <c r="GM78">
        <f t="shared" si="96"/>
        <v>829.86</v>
      </c>
      <c r="GN78">
        <f t="shared" si="97"/>
        <v>829.86</v>
      </c>
      <c r="GO78">
        <f t="shared" si="98"/>
        <v>0</v>
      </c>
      <c r="GP78">
        <f t="shared" si="99"/>
        <v>0</v>
      </c>
      <c r="GR78">
        <v>1</v>
      </c>
      <c r="GS78">
        <v>1</v>
      </c>
      <c r="GT78">
        <v>0</v>
      </c>
      <c r="GU78" t="s">
        <v>3</v>
      </c>
      <c r="GV78">
        <f t="shared" si="100"/>
        <v>0</v>
      </c>
      <c r="GW78">
        <v>1</v>
      </c>
      <c r="GX78">
        <f t="shared" si="101"/>
        <v>0</v>
      </c>
      <c r="HA78">
        <v>0</v>
      </c>
      <c r="HB78">
        <v>0</v>
      </c>
      <c r="HC78">
        <f t="shared" si="102"/>
        <v>0</v>
      </c>
      <c r="HE78" t="s">
        <v>60</v>
      </c>
      <c r="HF78" t="s">
        <v>33</v>
      </c>
      <c r="HM78" t="s">
        <v>3</v>
      </c>
      <c r="HN78" t="s">
        <v>95</v>
      </c>
      <c r="HO78" t="s">
        <v>96</v>
      </c>
      <c r="HP78" t="s">
        <v>92</v>
      </c>
      <c r="HQ78" t="s">
        <v>92</v>
      </c>
      <c r="IK78">
        <v>0</v>
      </c>
    </row>
    <row r="79" spans="1:245" x14ac:dyDescent="0.2">
      <c r="A79">
        <v>17</v>
      </c>
      <c r="B79">
        <v>1</v>
      </c>
      <c r="C79">
        <f>ROW(SmtRes!A121)</f>
        <v>121</v>
      </c>
      <c r="D79">
        <f>ROW(EtalonRes!A131)</f>
        <v>131</v>
      </c>
      <c r="E79" t="s">
        <v>268</v>
      </c>
      <c r="F79" t="s">
        <v>269</v>
      </c>
      <c r="G79" t="s">
        <v>270</v>
      </c>
      <c r="H79" t="s">
        <v>71</v>
      </c>
      <c r="I79">
        <f>ROUND(30/100,9)</f>
        <v>0.3</v>
      </c>
      <c r="J79">
        <v>0</v>
      </c>
      <c r="K79">
        <f>ROUND(30/100,9)</f>
        <v>0.3</v>
      </c>
      <c r="O79">
        <f t="shared" si="69"/>
        <v>564.30999999999995</v>
      </c>
      <c r="P79">
        <f t="shared" si="70"/>
        <v>39.01</v>
      </c>
      <c r="Q79">
        <f t="shared" si="71"/>
        <v>13.63</v>
      </c>
      <c r="R79">
        <f t="shared" si="72"/>
        <v>5.05</v>
      </c>
      <c r="S79">
        <f t="shared" si="73"/>
        <v>511.67</v>
      </c>
      <c r="T79">
        <f t="shared" si="74"/>
        <v>0</v>
      </c>
      <c r="U79">
        <f t="shared" si="75"/>
        <v>1.6169999999999998</v>
      </c>
      <c r="V79">
        <f t="shared" si="76"/>
        <v>1.2E-2</v>
      </c>
      <c r="W79">
        <f t="shared" si="77"/>
        <v>0</v>
      </c>
      <c r="X79">
        <f t="shared" si="78"/>
        <v>501.22</v>
      </c>
      <c r="Y79">
        <f t="shared" si="79"/>
        <v>263.52999999999997</v>
      </c>
      <c r="AA79">
        <v>145833872</v>
      </c>
      <c r="AB79">
        <f t="shared" si="80"/>
        <v>68.77</v>
      </c>
      <c r="AC79">
        <f t="shared" si="81"/>
        <v>14.48</v>
      </c>
      <c r="AD79">
        <f t="shared" si="107"/>
        <v>3.62</v>
      </c>
      <c r="AE79">
        <f t="shared" si="108"/>
        <v>0.5</v>
      </c>
      <c r="AF79">
        <f t="shared" si="109"/>
        <v>50.67</v>
      </c>
      <c r="AG79">
        <f t="shared" si="82"/>
        <v>0</v>
      </c>
      <c r="AH79">
        <f t="shared" si="110"/>
        <v>5.39</v>
      </c>
      <c r="AI79">
        <f t="shared" si="111"/>
        <v>0.04</v>
      </c>
      <c r="AJ79">
        <f t="shared" si="83"/>
        <v>0</v>
      </c>
      <c r="AK79">
        <v>68.77</v>
      </c>
      <c r="AL79">
        <v>14.48</v>
      </c>
      <c r="AM79">
        <v>3.62</v>
      </c>
      <c r="AN79">
        <v>0.5</v>
      </c>
      <c r="AO79">
        <v>50.67</v>
      </c>
      <c r="AP79">
        <v>0</v>
      </c>
      <c r="AQ79">
        <v>5.39</v>
      </c>
      <c r="AR79">
        <v>0.04</v>
      </c>
      <c r="AS79">
        <v>0</v>
      </c>
      <c r="AT79">
        <v>97</v>
      </c>
      <c r="AU79">
        <v>51</v>
      </c>
      <c r="AV79">
        <v>1</v>
      </c>
      <c r="AW79">
        <v>1</v>
      </c>
      <c r="AZ79">
        <v>1</v>
      </c>
      <c r="BA79">
        <v>33.659999999999997</v>
      </c>
      <c r="BB79">
        <v>12.55</v>
      </c>
      <c r="BC79">
        <v>8.98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2</v>
      </c>
      <c r="BJ79" t="s">
        <v>271</v>
      </c>
      <c r="BM79">
        <v>108001</v>
      </c>
      <c r="BN79">
        <v>0</v>
      </c>
      <c r="BO79" t="s">
        <v>3</v>
      </c>
      <c r="BP79">
        <v>0</v>
      </c>
      <c r="BQ79">
        <v>3</v>
      </c>
      <c r="BR79">
        <v>0</v>
      </c>
      <c r="BS79">
        <v>33.659999999999997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97</v>
      </c>
      <c r="CA79">
        <v>51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4"/>
        <v>564.31000000000006</v>
      </c>
      <c r="CQ79">
        <f t="shared" si="85"/>
        <v>130.03040000000001</v>
      </c>
      <c r="CR79">
        <f t="shared" si="112"/>
        <v>45.431000000000004</v>
      </c>
      <c r="CS79">
        <f t="shared" si="86"/>
        <v>16.829999999999998</v>
      </c>
      <c r="CT79">
        <f t="shared" si="87"/>
        <v>1705.5521999999999</v>
      </c>
      <c r="CU79">
        <f t="shared" si="88"/>
        <v>0</v>
      </c>
      <c r="CV79">
        <f t="shared" si="89"/>
        <v>5.39</v>
      </c>
      <c r="CW79">
        <f t="shared" si="90"/>
        <v>0.04</v>
      </c>
      <c r="CX79">
        <f t="shared" si="91"/>
        <v>0</v>
      </c>
      <c r="CY79">
        <f t="shared" si="92"/>
        <v>501.21840000000003</v>
      </c>
      <c r="CZ79">
        <f t="shared" si="93"/>
        <v>263.52719999999999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1003</v>
      </c>
      <c r="DV79" t="s">
        <v>71</v>
      </c>
      <c r="DW79" t="s">
        <v>71</v>
      </c>
      <c r="DX79">
        <v>100</v>
      </c>
      <c r="DZ79" t="s">
        <v>3</v>
      </c>
      <c r="EA79" t="s">
        <v>3</v>
      </c>
      <c r="EB79" t="s">
        <v>3</v>
      </c>
      <c r="EC79" t="s">
        <v>3</v>
      </c>
      <c r="EE79">
        <v>140624845</v>
      </c>
      <c r="EF79">
        <v>3</v>
      </c>
      <c r="EG79" t="s">
        <v>252</v>
      </c>
      <c r="EH79">
        <v>0</v>
      </c>
      <c r="EI79" t="s">
        <v>3</v>
      </c>
      <c r="EJ79">
        <v>2</v>
      </c>
      <c r="EK79">
        <v>108001</v>
      </c>
      <c r="EL79" t="s">
        <v>253</v>
      </c>
      <c r="EM79" t="s">
        <v>254</v>
      </c>
      <c r="EO79" t="s">
        <v>3</v>
      </c>
      <c r="EQ79">
        <v>0</v>
      </c>
      <c r="ER79">
        <v>68.77</v>
      </c>
      <c r="ES79">
        <v>14.48</v>
      </c>
      <c r="ET79">
        <v>3.62</v>
      </c>
      <c r="EU79">
        <v>0.5</v>
      </c>
      <c r="EV79">
        <v>50.67</v>
      </c>
      <c r="EW79">
        <v>5.39</v>
      </c>
      <c r="EX79">
        <v>0.04</v>
      </c>
      <c r="EY79">
        <v>0</v>
      </c>
      <c r="FQ79">
        <v>0</v>
      </c>
      <c r="FR79">
        <f t="shared" si="94"/>
        <v>0</v>
      </c>
      <c r="FS79">
        <v>0</v>
      </c>
      <c r="FX79">
        <v>97</v>
      </c>
      <c r="FY79">
        <v>51</v>
      </c>
      <c r="GA79" t="s">
        <v>3</v>
      </c>
      <c r="GD79">
        <v>1</v>
      </c>
      <c r="GF79">
        <v>-1261345</v>
      </c>
      <c r="GG79">
        <v>2</v>
      </c>
      <c r="GH79">
        <v>1</v>
      </c>
      <c r="GI79">
        <v>4</v>
      </c>
      <c r="GJ79">
        <v>0</v>
      </c>
      <c r="GK79">
        <v>0</v>
      </c>
      <c r="GL79">
        <f t="shared" si="95"/>
        <v>0</v>
      </c>
      <c r="GM79">
        <f t="shared" si="96"/>
        <v>1329.06</v>
      </c>
      <c r="GN79">
        <f t="shared" si="97"/>
        <v>0</v>
      </c>
      <c r="GO79">
        <f t="shared" si="98"/>
        <v>1329.06</v>
      </c>
      <c r="GP79">
        <f t="shared" si="99"/>
        <v>0</v>
      </c>
      <c r="GR79">
        <v>0</v>
      </c>
      <c r="GS79">
        <v>3</v>
      </c>
      <c r="GT79">
        <v>0</v>
      </c>
      <c r="GU79" t="s">
        <v>3</v>
      </c>
      <c r="GV79">
        <f t="shared" si="100"/>
        <v>0</v>
      </c>
      <c r="GW79">
        <v>1</v>
      </c>
      <c r="GX79">
        <f t="shared" si="101"/>
        <v>0</v>
      </c>
      <c r="HA79">
        <v>0</v>
      </c>
      <c r="HB79">
        <v>0</v>
      </c>
      <c r="HC79">
        <f t="shared" si="102"/>
        <v>0</v>
      </c>
      <c r="HE79" t="s">
        <v>3</v>
      </c>
      <c r="HF79" t="s">
        <v>3</v>
      </c>
      <c r="HM79" t="s">
        <v>3</v>
      </c>
      <c r="HN79" t="s">
        <v>255</v>
      </c>
      <c r="HO79" t="s">
        <v>256</v>
      </c>
      <c r="HP79" t="s">
        <v>253</v>
      </c>
      <c r="HQ79" t="s">
        <v>253</v>
      </c>
      <c r="IK79">
        <v>0</v>
      </c>
    </row>
    <row r="80" spans="1:245" x14ac:dyDescent="0.2">
      <c r="A80">
        <v>17</v>
      </c>
      <c r="B80">
        <v>1</v>
      </c>
      <c r="E80" t="s">
        <v>272</v>
      </c>
      <c r="F80" t="s">
        <v>106</v>
      </c>
      <c r="G80" t="s">
        <v>273</v>
      </c>
      <c r="H80" t="s">
        <v>190</v>
      </c>
      <c r="I80">
        <f>ROUND(30*1.02,9)</f>
        <v>30.6</v>
      </c>
      <c r="J80">
        <v>0</v>
      </c>
      <c r="K80">
        <f>ROUND(30*1.02,9)</f>
        <v>30.6</v>
      </c>
      <c r="O80">
        <f t="shared" si="69"/>
        <v>2761.62</v>
      </c>
      <c r="P80">
        <f t="shared" si="70"/>
        <v>2761.62</v>
      </c>
      <c r="Q80">
        <f t="shared" si="71"/>
        <v>0</v>
      </c>
      <c r="R80">
        <f t="shared" si="72"/>
        <v>0</v>
      </c>
      <c r="S80">
        <f t="shared" si="73"/>
        <v>0</v>
      </c>
      <c r="T80">
        <f t="shared" si="74"/>
        <v>0</v>
      </c>
      <c r="U80">
        <f t="shared" si="75"/>
        <v>0</v>
      </c>
      <c r="V80">
        <f t="shared" si="76"/>
        <v>0</v>
      </c>
      <c r="W80">
        <f t="shared" si="77"/>
        <v>0</v>
      </c>
      <c r="X80">
        <f t="shared" si="78"/>
        <v>0</v>
      </c>
      <c r="Y80">
        <f t="shared" si="79"/>
        <v>0</v>
      </c>
      <c r="AA80">
        <v>145833872</v>
      </c>
      <c r="AB80">
        <f t="shared" si="80"/>
        <v>10.050000000000001</v>
      </c>
      <c r="AC80">
        <f t="shared" si="81"/>
        <v>10.050000000000001</v>
      </c>
      <c r="AD80">
        <f t="shared" si="107"/>
        <v>0</v>
      </c>
      <c r="AE80">
        <f t="shared" si="108"/>
        <v>0</v>
      </c>
      <c r="AF80">
        <f t="shared" si="109"/>
        <v>0</v>
      </c>
      <c r="AG80">
        <f t="shared" si="82"/>
        <v>0</v>
      </c>
      <c r="AH80">
        <f t="shared" si="110"/>
        <v>0</v>
      </c>
      <c r="AI80">
        <f t="shared" si="111"/>
        <v>0</v>
      </c>
      <c r="AJ80">
        <f t="shared" si="83"/>
        <v>0</v>
      </c>
      <c r="AK80">
        <v>10.050000000000001</v>
      </c>
      <c r="AL80">
        <v>10.050000000000001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109</v>
      </c>
      <c r="AU80">
        <v>57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8.98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3</v>
      </c>
      <c r="BM80">
        <v>12001</v>
      </c>
      <c r="BN80">
        <v>0</v>
      </c>
      <c r="BO80" t="s">
        <v>3</v>
      </c>
      <c r="BP80">
        <v>0</v>
      </c>
      <c r="BQ80">
        <v>2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109</v>
      </c>
      <c r="CA80">
        <v>57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84"/>
        <v>2761.62</v>
      </c>
      <c r="CQ80">
        <f t="shared" si="85"/>
        <v>90.249000000000009</v>
      </c>
      <c r="CR80">
        <f t="shared" si="112"/>
        <v>0</v>
      </c>
      <c r="CS80">
        <f t="shared" si="86"/>
        <v>0</v>
      </c>
      <c r="CT80">
        <f t="shared" si="87"/>
        <v>0</v>
      </c>
      <c r="CU80">
        <f t="shared" si="88"/>
        <v>0</v>
      </c>
      <c r="CV80">
        <f t="shared" si="89"/>
        <v>0</v>
      </c>
      <c r="CW80">
        <f t="shared" si="90"/>
        <v>0</v>
      </c>
      <c r="CX80">
        <f t="shared" si="91"/>
        <v>0</v>
      </c>
      <c r="CY80">
        <f t="shared" si="92"/>
        <v>0</v>
      </c>
      <c r="CZ80">
        <f t="shared" si="93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1003</v>
      </c>
      <c r="DV80" t="s">
        <v>190</v>
      </c>
      <c r="DW80" t="s">
        <v>190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140625032</v>
      </c>
      <c r="EF80">
        <v>2</v>
      </c>
      <c r="EG80" t="s">
        <v>38</v>
      </c>
      <c r="EH80">
        <v>12</v>
      </c>
      <c r="EI80" t="s">
        <v>92</v>
      </c>
      <c r="EJ80">
        <v>1</v>
      </c>
      <c r="EK80">
        <v>12001</v>
      </c>
      <c r="EL80" t="s">
        <v>92</v>
      </c>
      <c r="EM80" t="s">
        <v>93</v>
      </c>
      <c r="EO80" t="s">
        <v>3</v>
      </c>
      <c r="EQ80">
        <v>0</v>
      </c>
      <c r="ER80">
        <v>12.06</v>
      </c>
      <c r="ES80">
        <v>10.050000000000001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5</v>
      </c>
      <c r="FC80">
        <v>1</v>
      </c>
      <c r="FD80">
        <v>18</v>
      </c>
      <c r="FF80">
        <v>101.07</v>
      </c>
      <c r="FQ80">
        <v>0</v>
      </c>
      <c r="FR80">
        <f t="shared" si="94"/>
        <v>0</v>
      </c>
      <c r="FS80">
        <v>0</v>
      </c>
      <c r="FX80">
        <v>109</v>
      </c>
      <c r="FY80">
        <v>57</v>
      </c>
      <c r="GA80" t="s">
        <v>274</v>
      </c>
      <c r="GD80">
        <v>1</v>
      </c>
      <c r="GF80">
        <v>1809834939</v>
      </c>
      <c r="GG80">
        <v>2</v>
      </c>
      <c r="GH80">
        <v>3</v>
      </c>
      <c r="GI80">
        <v>4</v>
      </c>
      <c r="GJ80">
        <v>0</v>
      </c>
      <c r="GK80">
        <v>0</v>
      </c>
      <c r="GL80">
        <f t="shared" si="95"/>
        <v>0</v>
      </c>
      <c r="GM80">
        <f t="shared" si="96"/>
        <v>2761.62</v>
      </c>
      <c r="GN80">
        <f t="shared" si="97"/>
        <v>2761.62</v>
      </c>
      <c r="GO80">
        <f t="shared" si="98"/>
        <v>0</v>
      </c>
      <c r="GP80">
        <f t="shared" si="99"/>
        <v>0</v>
      </c>
      <c r="GR80">
        <v>1</v>
      </c>
      <c r="GS80">
        <v>1</v>
      </c>
      <c r="GT80">
        <v>0</v>
      </c>
      <c r="GU80" t="s">
        <v>3</v>
      </c>
      <c r="GV80">
        <f t="shared" si="100"/>
        <v>0</v>
      </c>
      <c r="GW80">
        <v>1</v>
      </c>
      <c r="GX80">
        <f t="shared" si="101"/>
        <v>0</v>
      </c>
      <c r="HA80">
        <v>0</v>
      </c>
      <c r="HB80">
        <v>0</v>
      </c>
      <c r="HC80">
        <f t="shared" si="102"/>
        <v>0</v>
      </c>
      <c r="HE80" t="s">
        <v>60</v>
      </c>
      <c r="HF80" t="s">
        <v>33</v>
      </c>
      <c r="HM80" t="s">
        <v>3</v>
      </c>
      <c r="HN80" t="s">
        <v>95</v>
      </c>
      <c r="HO80" t="s">
        <v>96</v>
      </c>
      <c r="HP80" t="s">
        <v>92</v>
      </c>
      <c r="HQ80" t="s">
        <v>92</v>
      </c>
      <c r="IK80">
        <v>0</v>
      </c>
    </row>
    <row r="81" spans="1:245" x14ac:dyDescent="0.2">
      <c r="A81">
        <v>17</v>
      </c>
      <c r="B81">
        <v>1</v>
      </c>
      <c r="C81">
        <f>ROW(SmtRes!A129)</f>
        <v>129</v>
      </c>
      <c r="D81">
        <f>ROW(EtalonRes!A139)</f>
        <v>139</v>
      </c>
      <c r="E81" t="s">
        <v>275</v>
      </c>
      <c r="F81" t="s">
        <v>276</v>
      </c>
      <c r="G81" t="s">
        <v>277</v>
      </c>
      <c r="H81" t="s">
        <v>71</v>
      </c>
      <c r="I81">
        <f>ROUND(90/100,9)</f>
        <v>0.9</v>
      </c>
      <c r="J81">
        <v>0</v>
      </c>
      <c r="K81">
        <f>ROUND(90/100,9)</f>
        <v>0.9</v>
      </c>
      <c r="O81">
        <f t="shared" si="69"/>
        <v>906.53</v>
      </c>
      <c r="P81">
        <f t="shared" si="70"/>
        <v>83</v>
      </c>
      <c r="Q81">
        <f t="shared" si="71"/>
        <v>20.440000000000001</v>
      </c>
      <c r="R81">
        <f t="shared" si="72"/>
        <v>7.88</v>
      </c>
      <c r="S81">
        <f t="shared" si="73"/>
        <v>803.09</v>
      </c>
      <c r="T81">
        <f t="shared" si="74"/>
        <v>0</v>
      </c>
      <c r="U81">
        <f t="shared" si="75"/>
        <v>2.5379999999999998</v>
      </c>
      <c r="V81">
        <f t="shared" si="76"/>
        <v>1.8000000000000002E-2</v>
      </c>
      <c r="W81">
        <f t="shared" si="77"/>
        <v>0</v>
      </c>
      <c r="X81">
        <f t="shared" si="78"/>
        <v>786.64</v>
      </c>
      <c r="Y81">
        <f t="shared" si="79"/>
        <v>413.59</v>
      </c>
      <c r="AA81">
        <v>145833872</v>
      </c>
      <c r="AB81">
        <f t="shared" si="80"/>
        <v>38.590000000000003</v>
      </c>
      <c r="AC81">
        <f t="shared" si="81"/>
        <v>10.27</v>
      </c>
      <c r="AD81">
        <f t="shared" si="107"/>
        <v>1.81</v>
      </c>
      <c r="AE81">
        <f t="shared" si="108"/>
        <v>0.26</v>
      </c>
      <c r="AF81">
        <f t="shared" si="109"/>
        <v>26.51</v>
      </c>
      <c r="AG81">
        <f t="shared" si="82"/>
        <v>0</v>
      </c>
      <c r="AH81">
        <f t="shared" si="110"/>
        <v>2.82</v>
      </c>
      <c r="AI81">
        <f t="shared" si="111"/>
        <v>0.02</v>
      </c>
      <c r="AJ81">
        <f t="shared" si="83"/>
        <v>0</v>
      </c>
      <c r="AK81">
        <v>38.590000000000003</v>
      </c>
      <c r="AL81">
        <v>10.27</v>
      </c>
      <c r="AM81">
        <v>1.81</v>
      </c>
      <c r="AN81">
        <v>0.26</v>
      </c>
      <c r="AO81">
        <v>26.51</v>
      </c>
      <c r="AP81">
        <v>0</v>
      </c>
      <c r="AQ81">
        <v>2.82</v>
      </c>
      <c r="AR81">
        <v>0.02</v>
      </c>
      <c r="AS81">
        <v>0</v>
      </c>
      <c r="AT81">
        <v>97</v>
      </c>
      <c r="AU81">
        <v>51</v>
      </c>
      <c r="AV81">
        <v>1</v>
      </c>
      <c r="AW81">
        <v>1</v>
      </c>
      <c r="AZ81">
        <v>1</v>
      </c>
      <c r="BA81">
        <v>33.659999999999997</v>
      </c>
      <c r="BB81">
        <v>12.55</v>
      </c>
      <c r="BC81">
        <v>8.98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2</v>
      </c>
      <c r="BJ81" t="s">
        <v>278</v>
      </c>
      <c r="BM81">
        <v>108001</v>
      </c>
      <c r="BN81">
        <v>0</v>
      </c>
      <c r="BO81" t="s">
        <v>3</v>
      </c>
      <c r="BP81">
        <v>0</v>
      </c>
      <c r="BQ81">
        <v>3</v>
      </c>
      <c r="BR81">
        <v>0</v>
      </c>
      <c r="BS81">
        <v>33.659999999999997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97</v>
      </c>
      <c r="CA81">
        <v>51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84"/>
        <v>906.53</v>
      </c>
      <c r="CQ81">
        <f t="shared" si="85"/>
        <v>92.224599999999995</v>
      </c>
      <c r="CR81">
        <f t="shared" si="112"/>
        <v>22.715500000000002</v>
      </c>
      <c r="CS81">
        <f t="shared" si="86"/>
        <v>8.7515999999999998</v>
      </c>
      <c r="CT81">
        <f t="shared" si="87"/>
        <v>892.32659999999998</v>
      </c>
      <c r="CU81">
        <f t="shared" si="88"/>
        <v>0</v>
      </c>
      <c r="CV81">
        <f t="shared" si="89"/>
        <v>2.82</v>
      </c>
      <c r="CW81">
        <f t="shared" si="90"/>
        <v>0.02</v>
      </c>
      <c r="CX81">
        <f t="shared" si="91"/>
        <v>0</v>
      </c>
      <c r="CY81">
        <f t="shared" si="92"/>
        <v>786.64089999999999</v>
      </c>
      <c r="CZ81">
        <f t="shared" si="93"/>
        <v>413.59469999999999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1003</v>
      </c>
      <c r="DV81" t="s">
        <v>71</v>
      </c>
      <c r="DW81" t="s">
        <v>71</v>
      </c>
      <c r="DX81">
        <v>100</v>
      </c>
      <c r="DZ81" t="s">
        <v>3</v>
      </c>
      <c r="EA81" t="s">
        <v>3</v>
      </c>
      <c r="EB81" t="s">
        <v>3</v>
      </c>
      <c r="EC81" t="s">
        <v>3</v>
      </c>
      <c r="EE81">
        <v>140624845</v>
      </c>
      <c r="EF81">
        <v>3</v>
      </c>
      <c r="EG81" t="s">
        <v>252</v>
      </c>
      <c r="EH81">
        <v>0</v>
      </c>
      <c r="EI81" t="s">
        <v>3</v>
      </c>
      <c r="EJ81">
        <v>2</v>
      </c>
      <c r="EK81">
        <v>108001</v>
      </c>
      <c r="EL81" t="s">
        <v>253</v>
      </c>
      <c r="EM81" t="s">
        <v>254</v>
      </c>
      <c r="EO81" t="s">
        <v>3</v>
      </c>
      <c r="EQ81">
        <v>0</v>
      </c>
      <c r="ER81">
        <v>38.590000000000003</v>
      </c>
      <c r="ES81">
        <v>10.27</v>
      </c>
      <c r="ET81">
        <v>1.81</v>
      </c>
      <c r="EU81">
        <v>0.26</v>
      </c>
      <c r="EV81">
        <v>26.51</v>
      </c>
      <c r="EW81">
        <v>2.82</v>
      </c>
      <c r="EX81">
        <v>0.02</v>
      </c>
      <c r="EY81">
        <v>0</v>
      </c>
      <c r="FQ81">
        <v>0</v>
      </c>
      <c r="FR81">
        <f t="shared" si="94"/>
        <v>0</v>
      </c>
      <c r="FS81">
        <v>0</v>
      </c>
      <c r="FX81">
        <v>97</v>
      </c>
      <c r="FY81">
        <v>51</v>
      </c>
      <c r="GA81" t="s">
        <v>3</v>
      </c>
      <c r="GD81">
        <v>1</v>
      </c>
      <c r="GF81">
        <v>2146302886</v>
      </c>
      <c r="GG81">
        <v>2</v>
      </c>
      <c r="GH81">
        <v>1</v>
      </c>
      <c r="GI81">
        <v>4</v>
      </c>
      <c r="GJ81">
        <v>0</v>
      </c>
      <c r="GK81">
        <v>0</v>
      </c>
      <c r="GL81">
        <f t="shared" si="95"/>
        <v>0</v>
      </c>
      <c r="GM81">
        <f t="shared" si="96"/>
        <v>2106.7600000000002</v>
      </c>
      <c r="GN81">
        <f t="shared" si="97"/>
        <v>0</v>
      </c>
      <c r="GO81">
        <f t="shared" si="98"/>
        <v>2106.7600000000002</v>
      </c>
      <c r="GP81">
        <f t="shared" si="99"/>
        <v>0</v>
      </c>
      <c r="GR81">
        <v>0</v>
      </c>
      <c r="GS81">
        <v>3</v>
      </c>
      <c r="GT81">
        <v>0</v>
      </c>
      <c r="GU81" t="s">
        <v>3</v>
      </c>
      <c r="GV81">
        <f t="shared" si="100"/>
        <v>0</v>
      </c>
      <c r="GW81">
        <v>1</v>
      </c>
      <c r="GX81">
        <f t="shared" si="101"/>
        <v>0</v>
      </c>
      <c r="HA81">
        <v>0</v>
      </c>
      <c r="HB81">
        <v>0</v>
      </c>
      <c r="HC81">
        <f t="shared" si="102"/>
        <v>0</v>
      </c>
      <c r="HE81" t="s">
        <v>3</v>
      </c>
      <c r="HF81" t="s">
        <v>3</v>
      </c>
      <c r="HM81" t="s">
        <v>3</v>
      </c>
      <c r="HN81" t="s">
        <v>255</v>
      </c>
      <c r="HO81" t="s">
        <v>256</v>
      </c>
      <c r="HP81" t="s">
        <v>253</v>
      </c>
      <c r="HQ81" t="s">
        <v>253</v>
      </c>
      <c r="IK81">
        <v>0</v>
      </c>
    </row>
    <row r="82" spans="1:245" x14ac:dyDescent="0.2">
      <c r="A82">
        <v>17</v>
      </c>
      <c r="B82">
        <v>1</v>
      </c>
      <c r="E82" t="s">
        <v>279</v>
      </c>
      <c r="F82" t="s">
        <v>106</v>
      </c>
      <c r="G82" t="s">
        <v>280</v>
      </c>
      <c r="H82" t="s">
        <v>190</v>
      </c>
      <c r="I82">
        <f>ROUND(90*1.02,9)</f>
        <v>91.8</v>
      </c>
      <c r="J82">
        <v>0</v>
      </c>
      <c r="K82">
        <f>ROUND(90*1.02,9)</f>
        <v>91.8</v>
      </c>
      <c r="O82">
        <f t="shared" si="69"/>
        <v>12167.61</v>
      </c>
      <c r="P82">
        <f t="shared" si="70"/>
        <v>12167.61</v>
      </c>
      <c r="Q82">
        <f t="shared" si="71"/>
        <v>0</v>
      </c>
      <c r="R82">
        <f t="shared" si="72"/>
        <v>0</v>
      </c>
      <c r="S82">
        <f t="shared" si="73"/>
        <v>0</v>
      </c>
      <c r="T82">
        <f t="shared" si="74"/>
        <v>0</v>
      </c>
      <c r="U82">
        <f t="shared" si="75"/>
        <v>0</v>
      </c>
      <c r="V82">
        <f t="shared" si="76"/>
        <v>0</v>
      </c>
      <c r="W82">
        <f t="shared" si="77"/>
        <v>0</v>
      </c>
      <c r="X82">
        <f t="shared" si="78"/>
        <v>0</v>
      </c>
      <c r="Y82">
        <f t="shared" si="79"/>
        <v>0</v>
      </c>
      <c r="AA82">
        <v>145833872</v>
      </c>
      <c r="AB82">
        <f t="shared" si="80"/>
        <v>14.76</v>
      </c>
      <c r="AC82">
        <f t="shared" si="81"/>
        <v>14.76</v>
      </c>
      <c r="AD82">
        <f t="shared" si="107"/>
        <v>0</v>
      </c>
      <c r="AE82">
        <f t="shared" si="108"/>
        <v>0</v>
      </c>
      <c r="AF82">
        <f t="shared" si="109"/>
        <v>0</v>
      </c>
      <c r="AG82">
        <f t="shared" si="82"/>
        <v>0</v>
      </c>
      <c r="AH82">
        <f t="shared" si="110"/>
        <v>0</v>
      </c>
      <c r="AI82">
        <f t="shared" si="111"/>
        <v>0</v>
      </c>
      <c r="AJ82">
        <f t="shared" si="83"/>
        <v>0</v>
      </c>
      <c r="AK82">
        <v>14.759999999999998</v>
      </c>
      <c r="AL82">
        <v>14.759999999999998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109</v>
      </c>
      <c r="AU82">
        <v>57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8.98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3</v>
      </c>
      <c r="BM82">
        <v>12001</v>
      </c>
      <c r="BN82">
        <v>0</v>
      </c>
      <c r="BO82" t="s">
        <v>3</v>
      </c>
      <c r="BP82">
        <v>0</v>
      </c>
      <c r="BQ82">
        <v>2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109</v>
      </c>
      <c r="CA82">
        <v>57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4"/>
        <v>12167.61</v>
      </c>
      <c r="CQ82">
        <f t="shared" si="85"/>
        <v>132.54480000000001</v>
      </c>
      <c r="CR82">
        <f t="shared" si="112"/>
        <v>0</v>
      </c>
      <c r="CS82">
        <f t="shared" si="86"/>
        <v>0</v>
      </c>
      <c r="CT82">
        <f t="shared" si="87"/>
        <v>0</v>
      </c>
      <c r="CU82">
        <f t="shared" si="88"/>
        <v>0</v>
      </c>
      <c r="CV82">
        <f t="shared" si="89"/>
        <v>0</v>
      </c>
      <c r="CW82">
        <f t="shared" si="90"/>
        <v>0</v>
      </c>
      <c r="CX82">
        <f t="shared" si="91"/>
        <v>0</v>
      </c>
      <c r="CY82">
        <f t="shared" si="92"/>
        <v>0</v>
      </c>
      <c r="CZ82">
        <f t="shared" si="93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1003</v>
      </c>
      <c r="DV82" t="s">
        <v>190</v>
      </c>
      <c r="DW82" t="s">
        <v>190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140625032</v>
      </c>
      <c r="EF82">
        <v>2</v>
      </c>
      <c r="EG82" t="s">
        <v>38</v>
      </c>
      <c r="EH82">
        <v>12</v>
      </c>
      <c r="EI82" t="s">
        <v>92</v>
      </c>
      <c r="EJ82">
        <v>1</v>
      </c>
      <c r="EK82">
        <v>12001</v>
      </c>
      <c r="EL82" t="s">
        <v>92</v>
      </c>
      <c r="EM82" t="s">
        <v>93</v>
      </c>
      <c r="EO82" t="s">
        <v>3</v>
      </c>
      <c r="EQ82">
        <v>0</v>
      </c>
      <c r="ER82">
        <v>17.72</v>
      </c>
      <c r="ES82">
        <v>14.759999999999998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5</v>
      </c>
      <c r="FC82">
        <v>1</v>
      </c>
      <c r="FD82">
        <v>18</v>
      </c>
      <c r="FF82">
        <v>148.54</v>
      </c>
      <c r="FQ82">
        <v>0</v>
      </c>
      <c r="FR82">
        <f t="shared" si="94"/>
        <v>0</v>
      </c>
      <c r="FS82">
        <v>0</v>
      </c>
      <c r="FX82">
        <v>109</v>
      </c>
      <c r="FY82">
        <v>57</v>
      </c>
      <c r="GA82" t="s">
        <v>281</v>
      </c>
      <c r="GD82">
        <v>1</v>
      </c>
      <c r="GF82">
        <v>-1390737415</v>
      </c>
      <c r="GG82">
        <v>2</v>
      </c>
      <c r="GH82">
        <v>3</v>
      </c>
      <c r="GI82">
        <v>4</v>
      </c>
      <c r="GJ82">
        <v>0</v>
      </c>
      <c r="GK82">
        <v>0</v>
      </c>
      <c r="GL82">
        <f t="shared" si="95"/>
        <v>0</v>
      </c>
      <c r="GM82">
        <f t="shared" si="96"/>
        <v>12167.61</v>
      </c>
      <c r="GN82">
        <f t="shared" si="97"/>
        <v>12167.61</v>
      </c>
      <c r="GO82">
        <f t="shared" si="98"/>
        <v>0</v>
      </c>
      <c r="GP82">
        <f t="shared" si="99"/>
        <v>0</v>
      </c>
      <c r="GR82">
        <v>1</v>
      </c>
      <c r="GS82">
        <v>1</v>
      </c>
      <c r="GT82">
        <v>0</v>
      </c>
      <c r="GU82" t="s">
        <v>3</v>
      </c>
      <c r="GV82">
        <f t="shared" si="100"/>
        <v>0</v>
      </c>
      <c r="GW82">
        <v>1</v>
      </c>
      <c r="GX82">
        <f t="shared" si="101"/>
        <v>0</v>
      </c>
      <c r="HA82">
        <v>0</v>
      </c>
      <c r="HB82">
        <v>0</v>
      </c>
      <c r="HC82">
        <f t="shared" si="102"/>
        <v>0</v>
      </c>
      <c r="HE82" t="s">
        <v>60</v>
      </c>
      <c r="HF82" t="s">
        <v>33</v>
      </c>
      <c r="HM82" t="s">
        <v>3</v>
      </c>
      <c r="HN82" t="s">
        <v>95</v>
      </c>
      <c r="HO82" t="s">
        <v>96</v>
      </c>
      <c r="HP82" t="s">
        <v>92</v>
      </c>
      <c r="HQ82" t="s">
        <v>92</v>
      </c>
      <c r="IK82">
        <v>0</v>
      </c>
    </row>
    <row r="83" spans="1:245" x14ac:dyDescent="0.2">
      <c r="A83">
        <v>17</v>
      </c>
      <c r="B83">
        <v>1</v>
      </c>
      <c r="C83">
        <f>ROW(SmtRes!A135)</f>
        <v>135</v>
      </c>
      <c r="D83">
        <f>ROW(EtalonRes!A145)</f>
        <v>145</v>
      </c>
      <c r="E83" t="s">
        <v>282</v>
      </c>
      <c r="F83" t="s">
        <v>283</v>
      </c>
      <c r="G83" t="s">
        <v>284</v>
      </c>
      <c r="H83" t="s">
        <v>71</v>
      </c>
      <c r="I83">
        <f>ROUND(90/100,9)</f>
        <v>0.9</v>
      </c>
      <c r="J83">
        <v>0</v>
      </c>
      <c r="K83">
        <f>ROUND(90/100,9)</f>
        <v>0.9</v>
      </c>
      <c r="O83">
        <f t="shared" si="69"/>
        <v>5113.12</v>
      </c>
      <c r="P83">
        <f t="shared" si="70"/>
        <v>416.47</v>
      </c>
      <c r="Q83">
        <f t="shared" si="71"/>
        <v>3.5</v>
      </c>
      <c r="R83">
        <f t="shared" si="72"/>
        <v>4.24</v>
      </c>
      <c r="S83">
        <f t="shared" si="73"/>
        <v>4693.1499999999996</v>
      </c>
      <c r="T83">
        <f t="shared" si="74"/>
        <v>0</v>
      </c>
      <c r="U83">
        <f t="shared" si="75"/>
        <v>14.661</v>
      </c>
      <c r="V83">
        <f t="shared" si="76"/>
        <v>9.0000000000000011E-3</v>
      </c>
      <c r="W83">
        <f t="shared" si="77"/>
        <v>0</v>
      </c>
      <c r="X83">
        <f t="shared" si="78"/>
        <v>4556.47</v>
      </c>
      <c r="Y83">
        <f t="shared" si="79"/>
        <v>2395.67</v>
      </c>
      <c r="AA83">
        <v>145833872</v>
      </c>
      <c r="AB83">
        <f t="shared" si="80"/>
        <v>206.76</v>
      </c>
      <c r="AC83">
        <f t="shared" si="81"/>
        <v>51.53</v>
      </c>
      <c r="AD83">
        <f t="shared" si="107"/>
        <v>0.31</v>
      </c>
      <c r="AE83">
        <f t="shared" si="108"/>
        <v>0.14000000000000001</v>
      </c>
      <c r="AF83">
        <f t="shared" si="109"/>
        <v>154.91999999999999</v>
      </c>
      <c r="AG83">
        <f t="shared" si="82"/>
        <v>0</v>
      </c>
      <c r="AH83">
        <f t="shared" si="110"/>
        <v>16.29</v>
      </c>
      <c r="AI83">
        <f t="shared" si="111"/>
        <v>0.01</v>
      </c>
      <c r="AJ83">
        <f t="shared" si="83"/>
        <v>0</v>
      </c>
      <c r="AK83">
        <v>206.76</v>
      </c>
      <c r="AL83">
        <v>51.53</v>
      </c>
      <c r="AM83">
        <v>0.31</v>
      </c>
      <c r="AN83">
        <v>0.14000000000000001</v>
      </c>
      <c r="AO83">
        <v>154.91999999999999</v>
      </c>
      <c r="AP83">
        <v>0</v>
      </c>
      <c r="AQ83">
        <v>16.29</v>
      </c>
      <c r="AR83">
        <v>0.01</v>
      </c>
      <c r="AS83">
        <v>0</v>
      </c>
      <c r="AT83">
        <v>97</v>
      </c>
      <c r="AU83">
        <v>51</v>
      </c>
      <c r="AV83">
        <v>1</v>
      </c>
      <c r="AW83">
        <v>1</v>
      </c>
      <c r="AZ83">
        <v>1</v>
      </c>
      <c r="BA83">
        <v>33.659999999999997</v>
      </c>
      <c r="BB83">
        <v>12.55</v>
      </c>
      <c r="BC83">
        <v>8.98</v>
      </c>
      <c r="BD83" t="s">
        <v>3</v>
      </c>
      <c r="BE83" t="s">
        <v>3</v>
      </c>
      <c r="BF83" t="s">
        <v>3</v>
      </c>
      <c r="BG83" t="s">
        <v>3</v>
      </c>
      <c r="BH83">
        <v>0</v>
      </c>
      <c r="BI83">
        <v>2</v>
      </c>
      <c r="BJ83" t="s">
        <v>285</v>
      </c>
      <c r="BM83">
        <v>108001</v>
      </c>
      <c r="BN83">
        <v>0</v>
      </c>
      <c r="BO83" t="s">
        <v>3</v>
      </c>
      <c r="BP83">
        <v>0</v>
      </c>
      <c r="BQ83">
        <v>3</v>
      </c>
      <c r="BR83">
        <v>0</v>
      </c>
      <c r="BS83">
        <v>33.659999999999997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97</v>
      </c>
      <c r="CA83">
        <v>51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4"/>
        <v>5113.12</v>
      </c>
      <c r="CQ83">
        <f t="shared" si="85"/>
        <v>462.73940000000005</v>
      </c>
      <c r="CR83">
        <f t="shared" si="112"/>
        <v>3.8905000000000003</v>
      </c>
      <c r="CS83">
        <f t="shared" si="86"/>
        <v>4.7123999999999997</v>
      </c>
      <c r="CT83">
        <f t="shared" si="87"/>
        <v>5214.6071999999995</v>
      </c>
      <c r="CU83">
        <f t="shared" si="88"/>
        <v>0</v>
      </c>
      <c r="CV83">
        <f t="shared" si="89"/>
        <v>16.29</v>
      </c>
      <c r="CW83">
        <f t="shared" si="90"/>
        <v>0.01</v>
      </c>
      <c r="CX83">
        <f t="shared" si="91"/>
        <v>0</v>
      </c>
      <c r="CY83">
        <f t="shared" si="92"/>
        <v>4556.4682999999995</v>
      </c>
      <c r="CZ83">
        <f t="shared" si="93"/>
        <v>2395.6688999999997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1003</v>
      </c>
      <c r="DV83" t="s">
        <v>71</v>
      </c>
      <c r="DW83" t="s">
        <v>71</v>
      </c>
      <c r="DX83">
        <v>100</v>
      </c>
      <c r="DZ83" t="s">
        <v>3</v>
      </c>
      <c r="EA83" t="s">
        <v>3</v>
      </c>
      <c r="EB83" t="s">
        <v>3</v>
      </c>
      <c r="EC83" t="s">
        <v>3</v>
      </c>
      <c r="EE83">
        <v>140624845</v>
      </c>
      <c r="EF83">
        <v>3</v>
      </c>
      <c r="EG83" t="s">
        <v>252</v>
      </c>
      <c r="EH83">
        <v>0</v>
      </c>
      <c r="EI83" t="s">
        <v>3</v>
      </c>
      <c r="EJ83">
        <v>2</v>
      </c>
      <c r="EK83">
        <v>108001</v>
      </c>
      <c r="EL83" t="s">
        <v>253</v>
      </c>
      <c r="EM83" t="s">
        <v>254</v>
      </c>
      <c r="EO83" t="s">
        <v>3</v>
      </c>
      <c r="EQ83">
        <v>0</v>
      </c>
      <c r="ER83">
        <v>206.76</v>
      </c>
      <c r="ES83">
        <v>51.53</v>
      </c>
      <c r="ET83">
        <v>0.31</v>
      </c>
      <c r="EU83">
        <v>0.14000000000000001</v>
      </c>
      <c r="EV83">
        <v>154.91999999999999</v>
      </c>
      <c r="EW83">
        <v>16.29</v>
      </c>
      <c r="EX83">
        <v>0.01</v>
      </c>
      <c r="EY83">
        <v>0</v>
      </c>
      <c r="FQ83">
        <v>0</v>
      </c>
      <c r="FR83">
        <f t="shared" si="94"/>
        <v>0</v>
      </c>
      <c r="FS83">
        <v>0</v>
      </c>
      <c r="FX83">
        <v>97</v>
      </c>
      <c r="FY83">
        <v>51</v>
      </c>
      <c r="GA83" t="s">
        <v>3</v>
      </c>
      <c r="GD83">
        <v>1</v>
      </c>
      <c r="GF83">
        <v>1500972489</v>
      </c>
      <c r="GG83">
        <v>2</v>
      </c>
      <c r="GH83">
        <v>1</v>
      </c>
      <c r="GI83">
        <v>4</v>
      </c>
      <c r="GJ83">
        <v>0</v>
      </c>
      <c r="GK83">
        <v>0</v>
      </c>
      <c r="GL83">
        <f t="shared" si="95"/>
        <v>0</v>
      </c>
      <c r="GM83">
        <f t="shared" si="96"/>
        <v>12065.26</v>
      </c>
      <c r="GN83">
        <f t="shared" si="97"/>
        <v>0</v>
      </c>
      <c r="GO83">
        <f t="shared" si="98"/>
        <v>12065.26</v>
      </c>
      <c r="GP83">
        <f t="shared" si="99"/>
        <v>0</v>
      </c>
      <c r="GR83">
        <v>0</v>
      </c>
      <c r="GS83">
        <v>3</v>
      </c>
      <c r="GT83">
        <v>0</v>
      </c>
      <c r="GU83" t="s">
        <v>3</v>
      </c>
      <c r="GV83">
        <f t="shared" si="100"/>
        <v>0</v>
      </c>
      <c r="GW83">
        <v>1</v>
      </c>
      <c r="GX83">
        <f t="shared" si="101"/>
        <v>0</v>
      </c>
      <c r="HA83">
        <v>0</v>
      </c>
      <c r="HB83">
        <v>0</v>
      </c>
      <c r="HC83">
        <f t="shared" si="102"/>
        <v>0</v>
      </c>
      <c r="HE83" t="s">
        <v>3</v>
      </c>
      <c r="HF83" t="s">
        <v>3</v>
      </c>
      <c r="HM83" t="s">
        <v>3</v>
      </c>
      <c r="HN83" t="s">
        <v>255</v>
      </c>
      <c r="HO83" t="s">
        <v>256</v>
      </c>
      <c r="HP83" t="s">
        <v>253</v>
      </c>
      <c r="HQ83" t="s">
        <v>253</v>
      </c>
      <c r="IK83">
        <v>0</v>
      </c>
    </row>
    <row r="84" spans="1:245" x14ac:dyDescent="0.2">
      <c r="A84">
        <v>17</v>
      </c>
      <c r="B84">
        <v>1</v>
      </c>
      <c r="E84" t="s">
        <v>286</v>
      </c>
      <c r="F84" t="s">
        <v>106</v>
      </c>
      <c r="G84" t="s">
        <v>287</v>
      </c>
      <c r="H84" t="s">
        <v>190</v>
      </c>
      <c r="I84">
        <f>ROUND(90*1.02,9)</f>
        <v>91.8</v>
      </c>
      <c r="J84">
        <v>0</v>
      </c>
      <c r="K84">
        <f>ROUND(90*1.02,9)</f>
        <v>91.8</v>
      </c>
      <c r="O84">
        <f t="shared" si="69"/>
        <v>2753.38</v>
      </c>
      <c r="P84">
        <f t="shared" si="70"/>
        <v>2753.38</v>
      </c>
      <c r="Q84">
        <f t="shared" si="71"/>
        <v>0</v>
      </c>
      <c r="R84">
        <f t="shared" si="72"/>
        <v>0</v>
      </c>
      <c r="S84">
        <f t="shared" si="73"/>
        <v>0</v>
      </c>
      <c r="T84">
        <f t="shared" si="74"/>
        <v>0</v>
      </c>
      <c r="U84">
        <f t="shared" si="75"/>
        <v>0</v>
      </c>
      <c r="V84">
        <f t="shared" si="76"/>
        <v>0</v>
      </c>
      <c r="W84">
        <f t="shared" si="77"/>
        <v>0</v>
      </c>
      <c r="X84">
        <f t="shared" si="78"/>
        <v>0</v>
      </c>
      <c r="Y84">
        <f t="shared" si="79"/>
        <v>0</v>
      </c>
      <c r="AA84">
        <v>145833872</v>
      </c>
      <c r="AB84">
        <f t="shared" si="80"/>
        <v>3.34</v>
      </c>
      <c r="AC84">
        <f t="shared" si="81"/>
        <v>3.34</v>
      </c>
      <c r="AD84">
        <f t="shared" si="107"/>
        <v>0</v>
      </c>
      <c r="AE84">
        <f t="shared" si="108"/>
        <v>0</v>
      </c>
      <c r="AF84">
        <f t="shared" si="109"/>
        <v>0</v>
      </c>
      <c r="AG84">
        <f t="shared" si="82"/>
        <v>0</v>
      </c>
      <c r="AH84">
        <f t="shared" si="110"/>
        <v>0</v>
      </c>
      <c r="AI84">
        <f t="shared" si="111"/>
        <v>0</v>
      </c>
      <c r="AJ84">
        <f t="shared" si="83"/>
        <v>0</v>
      </c>
      <c r="AK84">
        <v>3.34</v>
      </c>
      <c r="AL84">
        <v>3.34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109</v>
      </c>
      <c r="AU84">
        <v>57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8.98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3</v>
      </c>
      <c r="BM84">
        <v>12001</v>
      </c>
      <c r="BN84">
        <v>0</v>
      </c>
      <c r="BO84" t="s">
        <v>3</v>
      </c>
      <c r="BP84">
        <v>0</v>
      </c>
      <c r="BQ84">
        <v>2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109</v>
      </c>
      <c r="CA84">
        <v>57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84"/>
        <v>2753.38</v>
      </c>
      <c r="CQ84">
        <f t="shared" si="85"/>
        <v>29.993200000000002</v>
      </c>
      <c r="CR84">
        <f t="shared" si="112"/>
        <v>0</v>
      </c>
      <c r="CS84">
        <f t="shared" si="86"/>
        <v>0</v>
      </c>
      <c r="CT84">
        <f t="shared" si="87"/>
        <v>0</v>
      </c>
      <c r="CU84">
        <f t="shared" si="88"/>
        <v>0</v>
      </c>
      <c r="CV84">
        <f t="shared" si="89"/>
        <v>0</v>
      </c>
      <c r="CW84">
        <f t="shared" si="90"/>
        <v>0</v>
      </c>
      <c r="CX84">
        <f t="shared" si="91"/>
        <v>0</v>
      </c>
      <c r="CY84">
        <f t="shared" si="92"/>
        <v>0</v>
      </c>
      <c r="CZ84">
        <f t="shared" si="93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1003</v>
      </c>
      <c r="DV84" t="s">
        <v>190</v>
      </c>
      <c r="DW84" t="s">
        <v>190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140625032</v>
      </c>
      <c r="EF84">
        <v>2</v>
      </c>
      <c r="EG84" t="s">
        <v>38</v>
      </c>
      <c r="EH84">
        <v>12</v>
      </c>
      <c r="EI84" t="s">
        <v>92</v>
      </c>
      <c r="EJ84">
        <v>1</v>
      </c>
      <c r="EK84">
        <v>12001</v>
      </c>
      <c r="EL84" t="s">
        <v>92</v>
      </c>
      <c r="EM84" t="s">
        <v>93</v>
      </c>
      <c r="EO84" t="s">
        <v>3</v>
      </c>
      <c r="EQ84">
        <v>0</v>
      </c>
      <c r="ER84">
        <v>4.01</v>
      </c>
      <c r="ES84">
        <v>3.34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5</v>
      </c>
      <c r="FC84">
        <v>1</v>
      </c>
      <c r="FD84">
        <v>18</v>
      </c>
      <c r="FF84">
        <v>33.549999999999997</v>
      </c>
      <c r="FQ84">
        <v>0</v>
      </c>
      <c r="FR84">
        <f t="shared" si="94"/>
        <v>0</v>
      </c>
      <c r="FS84">
        <v>0</v>
      </c>
      <c r="FX84">
        <v>109</v>
      </c>
      <c r="FY84">
        <v>57</v>
      </c>
      <c r="GA84" t="s">
        <v>288</v>
      </c>
      <c r="GD84">
        <v>1</v>
      </c>
      <c r="GF84">
        <v>1631473344</v>
      </c>
      <c r="GG84">
        <v>2</v>
      </c>
      <c r="GH84">
        <v>3</v>
      </c>
      <c r="GI84">
        <v>4</v>
      </c>
      <c r="GJ84">
        <v>0</v>
      </c>
      <c r="GK84">
        <v>0</v>
      </c>
      <c r="GL84">
        <f t="shared" si="95"/>
        <v>0</v>
      </c>
      <c r="GM84">
        <f t="shared" si="96"/>
        <v>2753.38</v>
      </c>
      <c r="GN84">
        <f t="shared" si="97"/>
        <v>2753.38</v>
      </c>
      <c r="GO84">
        <f t="shared" si="98"/>
        <v>0</v>
      </c>
      <c r="GP84">
        <f t="shared" si="99"/>
        <v>0</v>
      </c>
      <c r="GR84">
        <v>1</v>
      </c>
      <c r="GS84">
        <v>1</v>
      </c>
      <c r="GT84">
        <v>0</v>
      </c>
      <c r="GU84" t="s">
        <v>3</v>
      </c>
      <c r="GV84">
        <f t="shared" si="100"/>
        <v>0</v>
      </c>
      <c r="GW84">
        <v>1</v>
      </c>
      <c r="GX84">
        <f t="shared" si="101"/>
        <v>0</v>
      </c>
      <c r="HA84">
        <v>0</v>
      </c>
      <c r="HB84">
        <v>0</v>
      </c>
      <c r="HC84">
        <f t="shared" si="102"/>
        <v>0</v>
      </c>
      <c r="HE84" t="s">
        <v>60</v>
      </c>
      <c r="HF84" t="s">
        <v>33</v>
      </c>
      <c r="HM84" t="s">
        <v>3</v>
      </c>
      <c r="HN84" t="s">
        <v>95</v>
      </c>
      <c r="HO84" t="s">
        <v>96</v>
      </c>
      <c r="HP84" t="s">
        <v>92</v>
      </c>
      <c r="HQ84" t="s">
        <v>92</v>
      </c>
      <c r="IK84">
        <v>0</v>
      </c>
    </row>
    <row r="85" spans="1:245" x14ac:dyDescent="0.2">
      <c r="A85">
        <v>17</v>
      </c>
      <c r="B85">
        <v>1</v>
      </c>
      <c r="C85">
        <f>ROW(SmtRes!A144)</f>
        <v>144</v>
      </c>
      <c r="D85">
        <f>ROW(EtalonRes!A154)</f>
        <v>154</v>
      </c>
      <c r="E85" t="s">
        <v>289</v>
      </c>
      <c r="F85" t="s">
        <v>290</v>
      </c>
      <c r="G85" t="s">
        <v>291</v>
      </c>
      <c r="H85" t="s">
        <v>26</v>
      </c>
      <c r="I85">
        <f>ROUND(2/100,9)</f>
        <v>0.02</v>
      </c>
      <c r="J85">
        <v>0</v>
      </c>
      <c r="K85">
        <f>ROUND(2/100,9)</f>
        <v>0.02</v>
      </c>
      <c r="O85">
        <f t="shared" si="69"/>
        <v>251.11</v>
      </c>
      <c r="P85">
        <f t="shared" si="70"/>
        <v>19.11</v>
      </c>
      <c r="Q85">
        <f t="shared" si="71"/>
        <v>1.2</v>
      </c>
      <c r="R85">
        <f t="shared" si="72"/>
        <v>0.43</v>
      </c>
      <c r="S85">
        <f t="shared" si="73"/>
        <v>230.8</v>
      </c>
      <c r="T85">
        <f t="shared" si="74"/>
        <v>0</v>
      </c>
      <c r="U85">
        <f t="shared" si="75"/>
        <v>0.69120000000000004</v>
      </c>
      <c r="V85">
        <f t="shared" si="76"/>
        <v>1E-3</v>
      </c>
      <c r="W85">
        <f t="shared" si="77"/>
        <v>0</v>
      </c>
      <c r="X85">
        <f t="shared" si="78"/>
        <v>224.29</v>
      </c>
      <c r="Y85">
        <f t="shared" si="79"/>
        <v>117.93</v>
      </c>
      <c r="AA85">
        <v>145833872</v>
      </c>
      <c r="AB85">
        <f t="shared" si="80"/>
        <v>454.03</v>
      </c>
      <c r="AC85">
        <f t="shared" si="81"/>
        <v>106.42</v>
      </c>
      <c r="AD85">
        <f t="shared" si="107"/>
        <v>4.7699999999999996</v>
      </c>
      <c r="AE85">
        <f t="shared" si="108"/>
        <v>0.64</v>
      </c>
      <c r="AF85">
        <f t="shared" si="109"/>
        <v>342.84</v>
      </c>
      <c r="AG85">
        <f t="shared" si="82"/>
        <v>0</v>
      </c>
      <c r="AH85">
        <f t="shared" si="110"/>
        <v>34.56</v>
      </c>
      <c r="AI85">
        <f t="shared" si="111"/>
        <v>0.05</v>
      </c>
      <c r="AJ85">
        <f t="shared" si="83"/>
        <v>0</v>
      </c>
      <c r="AK85">
        <v>454.03</v>
      </c>
      <c r="AL85">
        <v>106.42</v>
      </c>
      <c r="AM85">
        <v>4.7699999999999996</v>
      </c>
      <c r="AN85">
        <v>0.64</v>
      </c>
      <c r="AO85">
        <v>342.84</v>
      </c>
      <c r="AP85">
        <v>0</v>
      </c>
      <c r="AQ85">
        <v>34.56</v>
      </c>
      <c r="AR85">
        <v>0.05</v>
      </c>
      <c r="AS85">
        <v>0</v>
      </c>
      <c r="AT85">
        <v>97</v>
      </c>
      <c r="AU85">
        <v>51</v>
      </c>
      <c r="AV85">
        <v>1</v>
      </c>
      <c r="AW85">
        <v>1</v>
      </c>
      <c r="AZ85">
        <v>1</v>
      </c>
      <c r="BA85">
        <v>33.659999999999997</v>
      </c>
      <c r="BB85">
        <v>12.55</v>
      </c>
      <c r="BC85">
        <v>8.98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2</v>
      </c>
      <c r="BJ85" t="s">
        <v>292</v>
      </c>
      <c r="BM85">
        <v>108001</v>
      </c>
      <c r="BN85">
        <v>0</v>
      </c>
      <c r="BO85" t="s">
        <v>3</v>
      </c>
      <c r="BP85">
        <v>0</v>
      </c>
      <c r="BQ85">
        <v>3</v>
      </c>
      <c r="BR85">
        <v>0</v>
      </c>
      <c r="BS85">
        <v>33.659999999999997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97</v>
      </c>
      <c r="CA85">
        <v>51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4"/>
        <v>251.11</v>
      </c>
      <c r="CQ85">
        <f t="shared" si="85"/>
        <v>955.65160000000003</v>
      </c>
      <c r="CR85">
        <f t="shared" si="112"/>
        <v>59.863500000000002</v>
      </c>
      <c r="CS85">
        <f t="shared" si="86"/>
        <v>21.542399999999997</v>
      </c>
      <c r="CT85">
        <f t="shared" si="87"/>
        <v>11539.994399999998</v>
      </c>
      <c r="CU85">
        <f t="shared" si="88"/>
        <v>0</v>
      </c>
      <c r="CV85">
        <f t="shared" si="89"/>
        <v>34.56</v>
      </c>
      <c r="CW85">
        <f t="shared" si="90"/>
        <v>0.05</v>
      </c>
      <c r="CX85">
        <f t="shared" si="91"/>
        <v>0</v>
      </c>
      <c r="CY85">
        <f t="shared" si="92"/>
        <v>224.29310000000001</v>
      </c>
      <c r="CZ85">
        <f t="shared" si="93"/>
        <v>117.92730000000002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1013</v>
      </c>
      <c r="DV85" t="s">
        <v>26</v>
      </c>
      <c r="DW85" t="s">
        <v>26</v>
      </c>
      <c r="DX85">
        <v>1</v>
      </c>
      <c r="DZ85" t="s">
        <v>3</v>
      </c>
      <c r="EA85" t="s">
        <v>3</v>
      </c>
      <c r="EB85" t="s">
        <v>3</v>
      </c>
      <c r="EC85" t="s">
        <v>3</v>
      </c>
      <c r="EE85">
        <v>140624845</v>
      </c>
      <c r="EF85">
        <v>3</v>
      </c>
      <c r="EG85" t="s">
        <v>252</v>
      </c>
      <c r="EH85">
        <v>0</v>
      </c>
      <c r="EI85" t="s">
        <v>3</v>
      </c>
      <c r="EJ85">
        <v>2</v>
      </c>
      <c r="EK85">
        <v>108001</v>
      </c>
      <c r="EL85" t="s">
        <v>253</v>
      </c>
      <c r="EM85" t="s">
        <v>254</v>
      </c>
      <c r="EO85" t="s">
        <v>3</v>
      </c>
      <c r="EQ85">
        <v>0</v>
      </c>
      <c r="ER85">
        <v>454.03</v>
      </c>
      <c r="ES85">
        <v>106.42</v>
      </c>
      <c r="ET85">
        <v>4.7699999999999996</v>
      </c>
      <c r="EU85">
        <v>0.64</v>
      </c>
      <c r="EV85">
        <v>342.84</v>
      </c>
      <c r="EW85">
        <v>34.56</v>
      </c>
      <c r="EX85">
        <v>0.05</v>
      </c>
      <c r="EY85">
        <v>0</v>
      </c>
      <c r="FQ85">
        <v>0</v>
      </c>
      <c r="FR85">
        <f t="shared" si="94"/>
        <v>0</v>
      </c>
      <c r="FS85">
        <v>0</v>
      </c>
      <c r="FX85">
        <v>97</v>
      </c>
      <c r="FY85">
        <v>51</v>
      </c>
      <c r="GA85" t="s">
        <v>3</v>
      </c>
      <c r="GD85">
        <v>1</v>
      </c>
      <c r="GF85">
        <v>-164665743</v>
      </c>
      <c r="GG85">
        <v>2</v>
      </c>
      <c r="GH85">
        <v>1</v>
      </c>
      <c r="GI85">
        <v>4</v>
      </c>
      <c r="GJ85">
        <v>0</v>
      </c>
      <c r="GK85">
        <v>0</v>
      </c>
      <c r="GL85">
        <f t="shared" si="95"/>
        <v>0</v>
      </c>
      <c r="GM85">
        <f t="shared" si="96"/>
        <v>593.33000000000004</v>
      </c>
      <c r="GN85">
        <f t="shared" si="97"/>
        <v>0</v>
      </c>
      <c r="GO85">
        <f t="shared" si="98"/>
        <v>593.33000000000004</v>
      </c>
      <c r="GP85">
        <f t="shared" si="99"/>
        <v>0</v>
      </c>
      <c r="GR85">
        <v>0</v>
      </c>
      <c r="GS85">
        <v>3</v>
      </c>
      <c r="GT85">
        <v>0</v>
      </c>
      <c r="GU85" t="s">
        <v>3</v>
      </c>
      <c r="GV85">
        <f t="shared" si="100"/>
        <v>0</v>
      </c>
      <c r="GW85">
        <v>1</v>
      </c>
      <c r="GX85">
        <f t="shared" si="101"/>
        <v>0</v>
      </c>
      <c r="HA85">
        <v>0</v>
      </c>
      <c r="HB85">
        <v>0</v>
      </c>
      <c r="HC85">
        <f t="shared" si="102"/>
        <v>0</v>
      </c>
      <c r="HE85" t="s">
        <v>3</v>
      </c>
      <c r="HF85" t="s">
        <v>3</v>
      </c>
      <c r="HM85" t="s">
        <v>3</v>
      </c>
      <c r="HN85" t="s">
        <v>255</v>
      </c>
      <c r="HO85" t="s">
        <v>256</v>
      </c>
      <c r="HP85" t="s">
        <v>253</v>
      </c>
      <c r="HQ85" t="s">
        <v>253</v>
      </c>
      <c r="IK85">
        <v>0</v>
      </c>
    </row>
    <row r="86" spans="1:245" x14ac:dyDescent="0.2">
      <c r="A86">
        <v>17</v>
      </c>
      <c r="B86">
        <v>1</v>
      </c>
      <c r="E86" t="s">
        <v>293</v>
      </c>
      <c r="F86" t="s">
        <v>106</v>
      </c>
      <c r="G86" t="s">
        <v>294</v>
      </c>
      <c r="H86" t="s">
        <v>259</v>
      </c>
      <c r="I86">
        <v>2</v>
      </c>
      <c r="J86">
        <v>0</v>
      </c>
      <c r="K86">
        <v>2</v>
      </c>
      <c r="O86">
        <f t="shared" si="69"/>
        <v>385.42</v>
      </c>
      <c r="P86">
        <f t="shared" si="70"/>
        <v>385.42</v>
      </c>
      <c r="Q86">
        <f t="shared" si="71"/>
        <v>0</v>
      </c>
      <c r="R86">
        <f t="shared" si="72"/>
        <v>0</v>
      </c>
      <c r="S86">
        <f t="shared" si="73"/>
        <v>0</v>
      </c>
      <c r="T86">
        <f t="shared" si="74"/>
        <v>0</v>
      </c>
      <c r="U86">
        <f t="shared" si="75"/>
        <v>0</v>
      </c>
      <c r="V86">
        <f t="shared" si="76"/>
        <v>0</v>
      </c>
      <c r="W86">
        <f t="shared" si="77"/>
        <v>0</v>
      </c>
      <c r="X86">
        <f t="shared" si="78"/>
        <v>0</v>
      </c>
      <c r="Y86">
        <f t="shared" si="79"/>
        <v>0</v>
      </c>
      <c r="AA86">
        <v>145833872</v>
      </c>
      <c r="AB86">
        <f t="shared" si="80"/>
        <v>21.46</v>
      </c>
      <c r="AC86">
        <f t="shared" si="81"/>
        <v>21.46</v>
      </c>
      <c r="AD86">
        <f t="shared" si="107"/>
        <v>0</v>
      </c>
      <c r="AE86">
        <f t="shared" si="108"/>
        <v>0</v>
      </c>
      <c r="AF86">
        <f t="shared" si="109"/>
        <v>0</v>
      </c>
      <c r="AG86">
        <f t="shared" si="82"/>
        <v>0</v>
      </c>
      <c r="AH86">
        <f t="shared" si="110"/>
        <v>0</v>
      </c>
      <c r="AI86">
        <f t="shared" si="111"/>
        <v>0</v>
      </c>
      <c r="AJ86">
        <f t="shared" si="83"/>
        <v>0</v>
      </c>
      <c r="AK86">
        <v>21.46</v>
      </c>
      <c r="AL86">
        <v>21.46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109</v>
      </c>
      <c r="AU86">
        <v>57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8.98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3</v>
      </c>
      <c r="BM86">
        <v>12001</v>
      </c>
      <c r="BN86">
        <v>0</v>
      </c>
      <c r="BO86" t="s">
        <v>3</v>
      </c>
      <c r="BP86">
        <v>0</v>
      </c>
      <c r="BQ86">
        <v>2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109</v>
      </c>
      <c r="CA86">
        <v>57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4"/>
        <v>385.42</v>
      </c>
      <c r="CQ86">
        <f t="shared" si="85"/>
        <v>192.71080000000001</v>
      </c>
      <c r="CR86">
        <f t="shared" si="112"/>
        <v>0</v>
      </c>
      <c r="CS86">
        <f t="shared" si="86"/>
        <v>0</v>
      </c>
      <c r="CT86">
        <f t="shared" si="87"/>
        <v>0</v>
      </c>
      <c r="CU86">
        <f t="shared" si="88"/>
        <v>0</v>
      </c>
      <c r="CV86">
        <f t="shared" si="89"/>
        <v>0</v>
      </c>
      <c r="CW86">
        <f t="shared" si="90"/>
        <v>0</v>
      </c>
      <c r="CX86">
        <f t="shared" si="91"/>
        <v>0</v>
      </c>
      <c r="CY86">
        <f t="shared" si="92"/>
        <v>0</v>
      </c>
      <c r="CZ86">
        <f t="shared" si="93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259</v>
      </c>
      <c r="DW86" t="s">
        <v>259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140625032</v>
      </c>
      <c r="EF86">
        <v>2</v>
      </c>
      <c r="EG86" t="s">
        <v>38</v>
      </c>
      <c r="EH86">
        <v>12</v>
      </c>
      <c r="EI86" t="s">
        <v>92</v>
      </c>
      <c r="EJ86">
        <v>1</v>
      </c>
      <c r="EK86">
        <v>12001</v>
      </c>
      <c r="EL86" t="s">
        <v>92</v>
      </c>
      <c r="EM86" t="s">
        <v>93</v>
      </c>
      <c r="EO86" t="s">
        <v>3</v>
      </c>
      <c r="EQ86">
        <v>0</v>
      </c>
      <c r="ER86">
        <v>25.76</v>
      </c>
      <c r="ES86">
        <v>21.46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5</v>
      </c>
      <c r="FC86">
        <v>1</v>
      </c>
      <c r="FD86">
        <v>18</v>
      </c>
      <c r="FF86">
        <v>216</v>
      </c>
      <c r="FQ86">
        <v>0</v>
      </c>
      <c r="FR86">
        <f t="shared" si="94"/>
        <v>0</v>
      </c>
      <c r="FS86">
        <v>0</v>
      </c>
      <c r="FX86">
        <v>109</v>
      </c>
      <c r="FY86">
        <v>57</v>
      </c>
      <c r="GA86" t="s">
        <v>295</v>
      </c>
      <c r="GD86">
        <v>1</v>
      </c>
      <c r="GF86">
        <v>796092524</v>
      </c>
      <c r="GG86">
        <v>2</v>
      </c>
      <c r="GH86">
        <v>3</v>
      </c>
      <c r="GI86">
        <v>4</v>
      </c>
      <c r="GJ86">
        <v>0</v>
      </c>
      <c r="GK86">
        <v>0</v>
      </c>
      <c r="GL86">
        <f t="shared" si="95"/>
        <v>0</v>
      </c>
      <c r="GM86">
        <f t="shared" si="96"/>
        <v>385.42</v>
      </c>
      <c r="GN86">
        <f t="shared" si="97"/>
        <v>385.42</v>
      </c>
      <c r="GO86">
        <f t="shared" si="98"/>
        <v>0</v>
      </c>
      <c r="GP86">
        <f t="shared" si="99"/>
        <v>0</v>
      </c>
      <c r="GR86">
        <v>1</v>
      </c>
      <c r="GS86">
        <v>1</v>
      </c>
      <c r="GT86">
        <v>0</v>
      </c>
      <c r="GU86" t="s">
        <v>3</v>
      </c>
      <c r="GV86">
        <f t="shared" si="100"/>
        <v>0</v>
      </c>
      <c r="GW86">
        <v>1</v>
      </c>
      <c r="GX86">
        <f t="shared" si="101"/>
        <v>0</v>
      </c>
      <c r="HA86">
        <v>0</v>
      </c>
      <c r="HB86">
        <v>0</v>
      </c>
      <c r="HC86">
        <f t="shared" si="102"/>
        <v>0</v>
      </c>
      <c r="HE86" t="s">
        <v>60</v>
      </c>
      <c r="HF86" t="s">
        <v>33</v>
      </c>
      <c r="HM86" t="s">
        <v>3</v>
      </c>
      <c r="HN86" t="s">
        <v>95</v>
      </c>
      <c r="HO86" t="s">
        <v>96</v>
      </c>
      <c r="HP86" t="s">
        <v>92</v>
      </c>
      <c r="HQ86" t="s">
        <v>92</v>
      </c>
      <c r="IK86">
        <v>0</v>
      </c>
    </row>
    <row r="87" spans="1:245" x14ac:dyDescent="0.2">
      <c r="A87">
        <v>17</v>
      </c>
      <c r="B87">
        <v>1</v>
      </c>
      <c r="C87">
        <f>ROW(SmtRes!A153)</f>
        <v>153</v>
      </c>
      <c r="D87">
        <f>ROW(EtalonRes!A163)</f>
        <v>163</v>
      </c>
      <c r="E87" t="s">
        <v>296</v>
      </c>
      <c r="F87" t="s">
        <v>297</v>
      </c>
      <c r="G87" t="s">
        <v>298</v>
      </c>
      <c r="H87" t="s">
        <v>26</v>
      </c>
      <c r="I87">
        <f>ROUND(1/100,9)</f>
        <v>0.01</v>
      </c>
      <c r="J87">
        <v>0</v>
      </c>
      <c r="K87">
        <f>ROUND(1/100,9)</f>
        <v>0.01</v>
      </c>
      <c r="O87">
        <f t="shared" si="69"/>
        <v>115.61</v>
      </c>
      <c r="P87">
        <f t="shared" si="70"/>
        <v>9.5</v>
      </c>
      <c r="Q87">
        <f t="shared" si="71"/>
        <v>0.6</v>
      </c>
      <c r="R87">
        <f t="shared" si="72"/>
        <v>0.22</v>
      </c>
      <c r="S87">
        <f t="shared" si="73"/>
        <v>105.51</v>
      </c>
      <c r="T87">
        <f t="shared" si="74"/>
        <v>0</v>
      </c>
      <c r="U87">
        <f t="shared" si="75"/>
        <v>0.316</v>
      </c>
      <c r="V87">
        <f t="shared" si="76"/>
        <v>5.0000000000000001E-4</v>
      </c>
      <c r="W87">
        <f t="shared" si="77"/>
        <v>0</v>
      </c>
      <c r="X87">
        <f t="shared" si="78"/>
        <v>102.56</v>
      </c>
      <c r="Y87">
        <f t="shared" si="79"/>
        <v>53.92</v>
      </c>
      <c r="AA87">
        <v>145833872</v>
      </c>
      <c r="AB87">
        <f t="shared" si="80"/>
        <v>424.07</v>
      </c>
      <c r="AC87">
        <f t="shared" si="81"/>
        <v>105.83</v>
      </c>
      <c r="AD87">
        <f t="shared" si="107"/>
        <v>4.7699999999999996</v>
      </c>
      <c r="AE87">
        <f t="shared" si="108"/>
        <v>0.64</v>
      </c>
      <c r="AF87">
        <f t="shared" si="109"/>
        <v>313.47000000000003</v>
      </c>
      <c r="AG87">
        <f t="shared" si="82"/>
        <v>0</v>
      </c>
      <c r="AH87">
        <f t="shared" si="110"/>
        <v>31.6</v>
      </c>
      <c r="AI87">
        <f t="shared" si="111"/>
        <v>0.05</v>
      </c>
      <c r="AJ87">
        <f t="shared" si="83"/>
        <v>0</v>
      </c>
      <c r="AK87">
        <v>424.07</v>
      </c>
      <c r="AL87">
        <v>105.83</v>
      </c>
      <c r="AM87">
        <v>4.7699999999999996</v>
      </c>
      <c r="AN87">
        <v>0.64</v>
      </c>
      <c r="AO87">
        <v>313.47000000000003</v>
      </c>
      <c r="AP87">
        <v>0</v>
      </c>
      <c r="AQ87">
        <v>31.6</v>
      </c>
      <c r="AR87">
        <v>0.05</v>
      </c>
      <c r="AS87">
        <v>0</v>
      </c>
      <c r="AT87">
        <v>97</v>
      </c>
      <c r="AU87">
        <v>51</v>
      </c>
      <c r="AV87">
        <v>1</v>
      </c>
      <c r="AW87">
        <v>1</v>
      </c>
      <c r="AZ87">
        <v>1</v>
      </c>
      <c r="BA87">
        <v>33.659999999999997</v>
      </c>
      <c r="BB87">
        <v>12.55</v>
      </c>
      <c r="BC87">
        <v>8.98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2</v>
      </c>
      <c r="BJ87" t="s">
        <v>299</v>
      </c>
      <c r="BM87">
        <v>108001</v>
      </c>
      <c r="BN87">
        <v>0</v>
      </c>
      <c r="BO87" t="s">
        <v>3</v>
      </c>
      <c r="BP87">
        <v>0</v>
      </c>
      <c r="BQ87">
        <v>3</v>
      </c>
      <c r="BR87">
        <v>0</v>
      </c>
      <c r="BS87">
        <v>33.659999999999997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97</v>
      </c>
      <c r="CA87">
        <v>51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4"/>
        <v>115.61</v>
      </c>
      <c r="CQ87">
        <f t="shared" si="85"/>
        <v>950.35340000000008</v>
      </c>
      <c r="CR87">
        <f t="shared" si="112"/>
        <v>59.863500000000002</v>
      </c>
      <c r="CS87">
        <f t="shared" si="86"/>
        <v>21.542399999999997</v>
      </c>
      <c r="CT87">
        <f t="shared" si="87"/>
        <v>10551.4002</v>
      </c>
      <c r="CU87">
        <f t="shared" si="88"/>
        <v>0</v>
      </c>
      <c r="CV87">
        <f t="shared" si="89"/>
        <v>31.6</v>
      </c>
      <c r="CW87">
        <f t="shared" si="90"/>
        <v>0.05</v>
      </c>
      <c r="CX87">
        <f t="shared" si="91"/>
        <v>0</v>
      </c>
      <c r="CY87">
        <f t="shared" si="92"/>
        <v>102.5581</v>
      </c>
      <c r="CZ87">
        <f t="shared" si="93"/>
        <v>53.922300000000007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1013</v>
      </c>
      <c r="DV87" t="s">
        <v>26</v>
      </c>
      <c r="DW87" t="s">
        <v>26</v>
      </c>
      <c r="DX87">
        <v>1</v>
      </c>
      <c r="DZ87" t="s">
        <v>3</v>
      </c>
      <c r="EA87" t="s">
        <v>3</v>
      </c>
      <c r="EB87" t="s">
        <v>3</v>
      </c>
      <c r="EC87" t="s">
        <v>3</v>
      </c>
      <c r="EE87">
        <v>140624845</v>
      </c>
      <c r="EF87">
        <v>3</v>
      </c>
      <c r="EG87" t="s">
        <v>252</v>
      </c>
      <c r="EH87">
        <v>0</v>
      </c>
      <c r="EI87" t="s">
        <v>3</v>
      </c>
      <c r="EJ87">
        <v>2</v>
      </c>
      <c r="EK87">
        <v>108001</v>
      </c>
      <c r="EL87" t="s">
        <v>253</v>
      </c>
      <c r="EM87" t="s">
        <v>254</v>
      </c>
      <c r="EO87" t="s">
        <v>3</v>
      </c>
      <c r="EQ87">
        <v>0</v>
      </c>
      <c r="ER87">
        <v>424.07</v>
      </c>
      <c r="ES87">
        <v>105.83</v>
      </c>
      <c r="ET87">
        <v>4.7699999999999996</v>
      </c>
      <c r="EU87">
        <v>0.64</v>
      </c>
      <c r="EV87">
        <v>313.47000000000003</v>
      </c>
      <c r="EW87">
        <v>31.6</v>
      </c>
      <c r="EX87">
        <v>0.05</v>
      </c>
      <c r="EY87">
        <v>0</v>
      </c>
      <c r="FQ87">
        <v>0</v>
      </c>
      <c r="FR87">
        <f t="shared" si="94"/>
        <v>0</v>
      </c>
      <c r="FS87">
        <v>0</v>
      </c>
      <c r="FX87">
        <v>97</v>
      </c>
      <c r="FY87">
        <v>51</v>
      </c>
      <c r="GA87" t="s">
        <v>3</v>
      </c>
      <c r="GD87">
        <v>1</v>
      </c>
      <c r="GF87">
        <v>-333466683</v>
      </c>
      <c r="GG87">
        <v>2</v>
      </c>
      <c r="GH87">
        <v>1</v>
      </c>
      <c r="GI87">
        <v>4</v>
      </c>
      <c r="GJ87">
        <v>0</v>
      </c>
      <c r="GK87">
        <v>0</v>
      </c>
      <c r="GL87">
        <f t="shared" si="95"/>
        <v>0</v>
      </c>
      <c r="GM87">
        <f t="shared" si="96"/>
        <v>272.08999999999997</v>
      </c>
      <c r="GN87">
        <f t="shared" si="97"/>
        <v>0</v>
      </c>
      <c r="GO87">
        <f t="shared" si="98"/>
        <v>272.08999999999997</v>
      </c>
      <c r="GP87">
        <f t="shared" si="99"/>
        <v>0</v>
      </c>
      <c r="GR87">
        <v>0</v>
      </c>
      <c r="GS87">
        <v>3</v>
      </c>
      <c r="GT87">
        <v>0</v>
      </c>
      <c r="GU87" t="s">
        <v>3</v>
      </c>
      <c r="GV87">
        <f t="shared" si="100"/>
        <v>0</v>
      </c>
      <c r="GW87">
        <v>1</v>
      </c>
      <c r="GX87">
        <f t="shared" si="101"/>
        <v>0</v>
      </c>
      <c r="HA87">
        <v>0</v>
      </c>
      <c r="HB87">
        <v>0</v>
      </c>
      <c r="HC87">
        <f t="shared" si="102"/>
        <v>0</v>
      </c>
      <c r="HE87" t="s">
        <v>3</v>
      </c>
      <c r="HF87" t="s">
        <v>3</v>
      </c>
      <c r="HM87" t="s">
        <v>3</v>
      </c>
      <c r="HN87" t="s">
        <v>255</v>
      </c>
      <c r="HO87" t="s">
        <v>256</v>
      </c>
      <c r="HP87" t="s">
        <v>253</v>
      </c>
      <c r="HQ87" t="s">
        <v>253</v>
      </c>
      <c r="IK87">
        <v>0</v>
      </c>
    </row>
    <row r="88" spans="1:245" x14ac:dyDescent="0.2">
      <c r="A88">
        <v>17</v>
      </c>
      <c r="B88">
        <v>1</v>
      </c>
      <c r="E88" t="s">
        <v>300</v>
      </c>
      <c r="F88" t="s">
        <v>106</v>
      </c>
      <c r="G88" t="s">
        <v>301</v>
      </c>
      <c r="H88" t="s">
        <v>259</v>
      </c>
      <c r="I88">
        <v>1</v>
      </c>
      <c r="J88">
        <v>0</v>
      </c>
      <c r="K88">
        <v>1</v>
      </c>
      <c r="O88">
        <f t="shared" si="69"/>
        <v>150.06</v>
      </c>
      <c r="P88">
        <f t="shared" si="70"/>
        <v>150.06</v>
      </c>
      <c r="Q88">
        <f t="shared" si="71"/>
        <v>0</v>
      </c>
      <c r="R88">
        <f t="shared" si="72"/>
        <v>0</v>
      </c>
      <c r="S88">
        <f t="shared" si="73"/>
        <v>0</v>
      </c>
      <c r="T88">
        <f t="shared" si="74"/>
        <v>0</v>
      </c>
      <c r="U88">
        <f t="shared" si="75"/>
        <v>0</v>
      </c>
      <c r="V88">
        <f t="shared" si="76"/>
        <v>0</v>
      </c>
      <c r="W88">
        <f t="shared" si="77"/>
        <v>0</v>
      </c>
      <c r="X88">
        <f t="shared" si="78"/>
        <v>0</v>
      </c>
      <c r="Y88">
        <f t="shared" si="79"/>
        <v>0</v>
      </c>
      <c r="AA88">
        <v>145833872</v>
      </c>
      <c r="AB88">
        <f t="shared" si="80"/>
        <v>16.71</v>
      </c>
      <c r="AC88">
        <f t="shared" si="81"/>
        <v>16.71</v>
      </c>
      <c r="AD88">
        <f t="shared" si="107"/>
        <v>0</v>
      </c>
      <c r="AE88">
        <f t="shared" si="108"/>
        <v>0</v>
      </c>
      <c r="AF88">
        <f t="shared" si="109"/>
        <v>0</v>
      </c>
      <c r="AG88">
        <f t="shared" si="82"/>
        <v>0</v>
      </c>
      <c r="AH88">
        <f t="shared" si="110"/>
        <v>0</v>
      </c>
      <c r="AI88">
        <f t="shared" si="111"/>
        <v>0</v>
      </c>
      <c r="AJ88">
        <f t="shared" si="83"/>
        <v>0</v>
      </c>
      <c r="AK88">
        <v>16.709999999999997</v>
      </c>
      <c r="AL88">
        <v>16.709999999999997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109</v>
      </c>
      <c r="AU88">
        <v>57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8.98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3</v>
      </c>
      <c r="BM88">
        <v>12001</v>
      </c>
      <c r="BN88">
        <v>0</v>
      </c>
      <c r="BO88" t="s">
        <v>3</v>
      </c>
      <c r="BP88">
        <v>0</v>
      </c>
      <c r="BQ88">
        <v>2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109</v>
      </c>
      <c r="CA88">
        <v>57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84"/>
        <v>150.06</v>
      </c>
      <c r="CQ88">
        <f t="shared" si="85"/>
        <v>150.0558</v>
      </c>
      <c r="CR88">
        <f t="shared" si="112"/>
        <v>0</v>
      </c>
      <c r="CS88">
        <f t="shared" si="86"/>
        <v>0</v>
      </c>
      <c r="CT88">
        <f t="shared" si="87"/>
        <v>0</v>
      </c>
      <c r="CU88">
        <f t="shared" si="88"/>
        <v>0</v>
      </c>
      <c r="CV88">
        <f t="shared" si="89"/>
        <v>0</v>
      </c>
      <c r="CW88">
        <f t="shared" si="90"/>
        <v>0</v>
      </c>
      <c r="CX88">
        <f t="shared" si="91"/>
        <v>0</v>
      </c>
      <c r="CY88">
        <f t="shared" si="92"/>
        <v>0</v>
      </c>
      <c r="CZ88">
        <f t="shared" si="93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1013</v>
      </c>
      <c r="DV88" t="s">
        <v>259</v>
      </c>
      <c r="DW88" t="s">
        <v>259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140625032</v>
      </c>
      <c r="EF88">
        <v>2</v>
      </c>
      <c r="EG88" t="s">
        <v>38</v>
      </c>
      <c r="EH88">
        <v>12</v>
      </c>
      <c r="EI88" t="s">
        <v>92</v>
      </c>
      <c r="EJ88">
        <v>1</v>
      </c>
      <c r="EK88">
        <v>12001</v>
      </c>
      <c r="EL88" t="s">
        <v>92</v>
      </c>
      <c r="EM88" t="s">
        <v>93</v>
      </c>
      <c r="EO88" t="s">
        <v>3</v>
      </c>
      <c r="EQ88">
        <v>0</v>
      </c>
      <c r="ER88">
        <v>20.040000000000003</v>
      </c>
      <c r="ES88">
        <v>16.709999999999997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5</v>
      </c>
      <c r="FC88">
        <v>1</v>
      </c>
      <c r="FD88">
        <v>18</v>
      </c>
      <c r="FF88">
        <v>168.06</v>
      </c>
      <c r="FQ88">
        <v>0</v>
      </c>
      <c r="FR88">
        <f t="shared" si="94"/>
        <v>0</v>
      </c>
      <c r="FS88">
        <v>0</v>
      </c>
      <c r="FX88">
        <v>109</v>
      </c>
      <c r="FY88">
        <v>57</v>
      </c>
      <c r="GA88" t="s">
        <v>302</v>
      </c>
      <c r="GD88">
        <v>1</v>
      </c>
      <c r="GF88">
        <v>722209497</v>
      </c>
      <c r="GG88">
        <v>2</v>
      </c>
      <c r="GH88">
        <v>3</v>
      </c>
      <c r="GI88">
        <v>4</v>
      </c>
      <c r="GJ88">
        <v>0</v>
      </c>
      <c r="GK88">
        <v>0</v>
      </c>
      <c r="GL88">
        <f t="shared" si="95"/>
        <v>0</v>
      </c>
      <c r="GM88">
        <f t="shared" si="96"/>
        <v>150.06</v>
      </c>
      <c r="GN88">
        <f t="shared" si="97"/>
        <v>150.06</v>
      </c>
      <c r="GO88">
        <f t="shared" si="98"/>
        <v>0</v>
      </c>
      <c r="GP88">
        <f t="shared" si="99"/>
        <v>0</v>
      </c>
      <c r="GR88">
        <v>1</v>
      </c>
      <c r="GS88">
        <v>1</v>
      </c>
      <c r="GT88">
        <v>0</v>
      </c>
      <c r="GU88" t="s">
        <v>3</v>
      </c>
      <c r="GV88">
        <f t="shared" si="100"/>
        <v>0</v>
      </c>
      <c r="GW88">
        <v>1</v>
      </c>
      <c r="GX88">
        <f t="shared" si="101"/>
        <v>0</v>
      </c>
      <c r="HA88">
        <v>0</v>
      </c>
      <c r="HB88">
        <v>0</v>
      </c>
      <c r="HC88">
        <f t="shared" si="102"/>
        <v>0</v>
      </c>
      <c r="HE88" t="s">
        <v>60</v>
      </c>
      <c r="HF88" t="s">
        <v>33</v>
      </c>
      <c r="HM88" t="s">
        <v>3</v>
      </c>
      <c r="HN88" t="s">
        <v>95</v>
      </c>
      <c r="HO88" t="s">
        <v>96</v>
      </c>
      <c r="HP88" t="s">
        <v>92</v>
      </c>
      <c r="HQ88" t="s">
        <v>92</v>
      </c>
      <c r="IK88">
        <v>0</v>
      </c>
    </row>
    <row r="90" spans="1:245" x14ac:dyDescent="0.2">
      <c r="A90" s="2">
        <v>51</v>
      </c>
      <c r="B90" s="2">
        <f>B24</f>
        <v>1</v>
      </c>
      <c r="C90" s="2">
        <f>A24</f>
        <v>4</v>
      </c>
      <c r="D90" s="2">
        <f>ROW(A24)</f>
        <v>24</v>
      </c>
      <c r="E90" s="2"/>
      <c r="F90" s="2" t="str">
        <f>IF(F24&lt;&gt;"",F24,"")</f>
        <v>Новый раздел</v>
      </c>
      <c r="G90" s="2" t="str">
        <f>IF(G24&lt;&gt;"",G24,"")</f>
        <v>Помещение №9. h=2,7м. Учебный класс</v>
      </c>
      <c r="H90" s="2">
        <v>0</v>
      </c>
      <c r="I90" s="2"/>
      <c r="J90" s="2"/>
      <c r="K90" s="2"/>
      <c r="L90" s="2"/>
      <c r="M90" s="2"/>
      <c r="N90" s="2"/>
      <c r="O90" s="2">
        <f t="shared" ref="O90:T90" si="113">ROUND(AB90,2)</f>
        <v>380845.24</v>
      </c>
      <c r="P90" s="2">
        <f t="shared" si="113"/>
        <v>272866.2</v>
      </c>
      <c r="Q90" s="2">
        <f t="shared" si="113"/>
        <v>8538.44</v>
      </c>
      <c r="R90" s="2">
        <f t="shared" si="113"/>
        <v>4194.33</v>
      </c>
      <c r="S90" s="2">
        <f t="shared" si="113"/>
        <v>99440.6</v>
      </c>
      <c r="T90" s="2">
        <f t="shared" si="113"/>
        <v>0</v>
      </c>
      <c r="U90" s="2">
        <f>AH90</f>
        <v>344.2174852</v>
      </c>
      <c r="V90" s="2">
        <f>AI90</f>
        <v>10.734482000000002</v>
      </c>
      <c r="W90" s="2">
        <f>ROUND(AJ90,2)</f>
        <v>0</v>
      </c>
      <c r="X90" s="2">
        <f>ROUND(AK90,2)</f>
        <v>95673.82</v>
      </c>
      <c r="Y90" s="2">
        <f>ROUND(AL90,2)</f>
        <v>48426.75</v>
      </c>
      <c r="Z90" s="2"/>
      <c r="AA90" s="2"/>
      <c r="AB90" s="2">
        <f>ROUND(SUMIF(AA28:AA88,"=145833872",O28:O88),2)</f>
        <v>380845.24</v>
      </c>
      <c r="AC90" s="2">
        <f>ROUND(SUMIF(AA28:AA88,"=145833872",P28:P88),2)</f>
        <v>272866.2</v>
      </c>
      <c r="AD90" s="2">
        <f>ROUND(SUMIF(AA28:AA88,"=145833872",Q28:Q88),2)</f>
        <v>8538.44</v>
      </c>
      <c r="AE90" s="2">
        <f>ROUND(SUMIF(AA28:AA88,"=145833872",R28:R88),2)</f>
        <v>4194.33</v>
      </c>
      <c r="AF90" s="2">
        <f>ROUND(SUMIF(AA28:AA88,"=145833872",S28:S88),2)</f>
        <v>99440.6</v>
      </c>
      <c r="AG90" s="2">
        <f>ROUND(SUMIF(AA28:AA88,"=145833872",T28:T88),2)</f>
        <v>0</v>
      </c>
      <c r="AH90" s="2">
        <f>SUMIF(AA28:AA88,"=145833872",U28:U88)</f>
        <v>344.2174852</v>
      </c>
      <c r="AI90" s="2">
        <f>SUMIF(AA28:AA88,"=145833872",V28:V88)</f>
        <v>10.734482000000002</v>
      </c>
      <c r="AJ90" s="2">
        <f>ROUND(SUMIF(AA28:AA88,"=145833872",W28:W88),2)</f>
        <v>0</v>
      </c>
      <c r="AK90" s="2">
        <f>ROUND(SUMIF(AA28:AA88,"=145833872",X28:X88),2)</f>
        <v>95673.82</v>
      </c>
      <c r="AL90" s="2">
        <f>ROUND(SUMIF(AA28:AA88,"=145833872",Y28:Y88),2)</f>
        <v>48426.75</v>
      </c>
      <c r="AM90" s="2"/>
      <c r="AN90" s="2"/>
      <c r="AO90" s="2">
        <f t="shared" ref="AO90:BD90" si="114">ROUND(BX90,2)</f>
        <v>0</v>
      </c>
      <c r="AP90" s="2">
        <f t="shared" si="114"/>
        <v>0</v>
      </c>
      <c r="AQ90" s="2">
        <f t="shared" si="114"/>
        <v>0</v>
      </c>
      <c r="AR90" s="2">
        <f t="shared" si="114"/>
        <v>524945.81000000006</v>
      </c>
      <c r="AS90" s="2">
        <f t="shared" si="114"/>
        <v>497043.51</v>
      </c>
      <c r="AT90" s="2">
        <f t="shared" si="114"/>
        <v>27902.3</v>
      </c>
      <c r="AU90" s="2">
        <f t="shared" si="114"/>
        <v>0</v>
      </c>
      <c r="AV90" s="2">
        <f t="shared" si="114"/>
        <v>272866.2</v>
      </c>
      <c r="AW90" s="2">
        <f t="shared" si="114"/>
        <v>272866.2</v>
      </c>
      <c r="AX90" s="2">
        <f t="shared" si="114"/>
        <v>0</v>
      </c>
      <c r="AY90" s="2">
        <f t="shared" si="114"/>
        <v>272866.2</v>
      </c>
      <c r="AZ90" s="2">
        <f t="shared" si="114"/>
        <v>0</v>
      </c>
      <c r="BA90" s="2">
        <f t="shared" si="114"/>
        <v>0</v>
      </c>
      <c r="BB90" s="2">
        <f t="shared" si="114"/>
        <v>0</v>
      </c>
      <c r="BC90" s="2">
        <f t="shared" si="114"/>
        <v>0</v>
      </c>
      <c r="BD90" s="2">
        <f t="shared" si="114"/>
        <v>0</v>
      </c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>
        <f>ROUND(SUMIF(AA28:AA88,"=145833872",FQ28:FQ88),2)</f>
        <v>0</v>
      </c>
      <c r="BY90" s="2">
        <f>ROUND(SUMIF(AA28:AA88,"=145833872",FR28:FR88),2)</f>
        <v>0</v>
      </c>
      <c r="BZ90" s="2">
        <f>ROUND(SUMIF(AA28:AA88,"=145833872",GL28:GL88),2)</f>
        <v>0</v>
      </c>
      <c r="CA90" s="2">
        <f>ROUND(SUMIF(AA28:AA88,"=145833872",GM28:GM88),2)</f>
        <v>524945.81000000006</v>
      </c>
      <c r="CB90" s="2">
        <f>ROUND(SUMIF(AA28:AA88,"=145833872",GN28:GN88),2)</f>
        <v>497043.51</v>
      </c>
      <c r="CC90" s="2">
        <f>ROUND(SUMIF(AA28:AA88,"=145833872",GO28:GO88),2)</f>
        <v>27902.3</v>
      </c>
      <c r="CD90" s="2">
        <f>ROUND(SUMIF(AA28:AA88,"=145833872",GP28:GP88),2)</f>
        <v>0</v>
      </c>
      <c r="CE90" s="2">
        <f>AC90-BX90</f>
        <v>272866.2</v>
      </c>
      <c r="CF90" s="2">
        <f>AC90-BY90</f>
        <v>272866.2</v>
      </c>
      <c r="CG90" s="2">
        <f>BX90-BZ90</f>
        <v>0</v>
      </c>
      <c r="CH90" s="2">
        <f>AC90-BX90-BY90+BZ90</f>
        <v>272866.2</v>
      </c>
      <c r="CI90" s="2">
        <f>BY90-BZ90</f>
        <v>0</v>
      </c>
      <c r="CJ90" s="2">
        <f>ROUND(SUMIF(AA28:AA88,"=145833872",GX28:GX88),2)</f>
        <v>0</v>
      </c>
      <c r="CK90" s="2">
        <f>ROUND(SUMIF(AA28:AA88,"=145833872",GY28:GY88),2)</f>
        <v>0</v>
      </c>
      <c r="CL90" s="2">
        <f>ROUND(SUMIF(AA28:AA88,"=145833872",GZ28:GZ88),2)</f>
        <v>0</v>
      </c>
      <c r="CM90" s="2">
        <f>ROUND(SUMIF(AA28:AA88,"=145833872",HD28:HD88),2)</f>
        <v>0</v>
      </c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>
        <v>0</v>
      </c>
    </row>
    <row r="92" spans="1:245" x14ac:dyDescent="0.2">
      <c r="A92" s="4">
        <v>50</v>
      </c>
      <c r="B92" s="4">
        <v>0</v>
      </c>
      <c r="C92" s="4">
        <v>0</v>
      </c>
      <c r="D92" s="4">
        <v>1</v>
      </c>
      <c r="E92" s="4">
        <v>201</v>
      </c>
      <c r="F92" s="4">
        <f>ROUND(Source!O90,O92)</f>
        <v>380845.24</v>
      </c>
      <c r="G92" s="4" t="s">
        <v>303</v>
      </c>
      <c r="H92" s="4" t="s">
        <v>304</v>
      </c>
      <c r="I92" s="4"/>
      <c r="J92" s="4"/>
      <c r="K92" s="4">
        <v>201</v>
      </c>
      <c r="L92" s="4">
        <v>1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380845.24</v>
      </c>
      <c r="X92" s="4">
        <v>1</v>
      </c>
      <c r="Y92" s="4">
        <v>380845.24</v>
      </c>
      <c r="Z92" s="4"/>
      <c r="AA92" s="4"/>
      <c r="AB92" s="4"/>
    </row>
    <row r="93" spans="1:245" x14ac:dyDescent="0.2">
      <c r="A93" s="4">
        <v>50</v>
      </c>
      <c r="B93" s="4">
        <v>0</v>
      </c>
      <c r="C93" s="4">
        <v>0</v>
      </c>
      <c r="D93" s="4">
        <v>1</v>
      </c>
      <c r="E93" s="4">
        <v>202</v>
      </c>
      <c r="F93" s="4">
        <f>ROUND(Source!P90,O93)</f>
        <v>272866.2</v>
      </c>
      <c r="G93" s="4" t="s">
        <v>305</v>
      </c>
      <c r="H93" s="4" t="s">
        <v>306</v>
      </c>
      <c r="I93" s="4"/>
      <c r="J93" s="4"/>
      <c r="K93" s="4">
        <v>202</v>
      </c>
      <c r="L93" s="4">
        <v>2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272866.2</v>
      </c>
      <c r="X93" s="4">
        <v>1</v>
      </c>
      <c r="Y93" s="4">
        <v>272866.2</v>
      </c>
      <c r="Z93" s="4"/>
      <c r="AA93" s="4"/>
      <c r="AB93" s="4"/>
    </row>
    <row r="94" spans="1:245" x14ac:dyDescent="0.2">
      <c r="A94" s="4">
        <v>50</v>
      </c>
      <c r="B94" s="4">
        <v>0</v>
      </c>
      <c r="C94" s="4">
        <v>0</v>
      </c>
      <c r="D94" s="4">
        <v>1</v>
      </c>
      <c r="E94" s="4">
        <v>222</v>
      </c>
      <c r="F94" s="4">
        <f>ROUND(Source!AO90,O94)</f>
        <v>0</v>
      </c>
      <c r="G94" s="4" t="s">
        <v>307</v>
      </c>
      <c r="H94" s="4" t="s">
        <v>308</v>
      </c>
      <c r="I94" s="4"/>
      <c r="J94" s="4"/>
      <c r="K94" s="4">
        <v>222</v>
      </c>
      <c r="L94" s="4">
        <v>3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0</v>
      </c>
      <c r="X94" s="4">
        <v>1</v>
      </c>
      <c r="Y94" s="4">
        <v>0</v>
      </c>
      <c r="Z94" s="4"/>
      <c r="AA94" s="4"/>
      <c r="AB94" s="4"/>
    </row>
    <row r="95" spans="1:245" x14ac:dyDescent="0.2">
      <c r="A95" s="4">
        <v>50</v>
      </c>
      <c r="B95" s="4">
        <v>0</v>
      </c>
      <c r="C95" s="4">
        <v>0</v>
      </c>
      <c r="D95" s="4">
        <v>1</v>
      </c>
      <c r="E95" s="4">
        <v>225</v>
      </c>
      <c r="F95" s="4">
        <f>ROUND(Source!AV90,O95)</f>
        <v>272866.2</v>
      </c>
      <c r="G95" s="4" t="s">
        <v>309</v>
      </c>
      <c r="H95" s="4" t="s">
        <v>310</v>
      </c>
      <c r="I95" s="4"/>
      <c r="J95" s="4"/>
      <c r="K95" s="4">
        <v>225</v>
      </c>
      <c r="L95" s="4">
        <v>4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272866.2</v>
      </c>
      <c r="X95" s="4">
        <v>1</v>
      </c>
      <c r="Y95" s="4">
        <v>272866.2</v>
      </c>
      <c r="Z95" s="4"/>
      <c r="AA95" s="4"/>
      <c r="AB95" s="4"/>
    </row>
    <row r="96" spans="1:245" x14ac:dyDescent="0.2">
      <c r="A96" s="4">
        <v>50</v>
      </c>
      <c r="B96" s="4">
        <v>0</v>
      </c>
      <c r="C96" s="4">
        <v>0</v>
      </c>
      <c r="D96" s="4">
        <v>1</v>
      </c>
      <c r="E96" s="4">
        <v>226</v>
      </c>
      <c r="F96" s="4">
        <f>ROUND(Source!AW90,O96)</f>
        <v>272866.2</v>
      </c>
      <c r="G96" s="4" t="s">
        <v>311</v>
      </c>
      <c r="H96" s="4" t="s">
        <v>312</v>
      </c>
      <c r="I96" s="4"/>
      <c r="J96" s="4"/>
      <c r="K96" s="4">
        <v>226</v>
      </c>
      <c r="L96" s="4">
        <v>5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272866.2</v>
      </c>
      <c r="X96" s="4">
        <v>1</v>
      </c>
      <c r="Y96" s="4">
        <v>272866.2</v>
      </c>
      <c r="Z96" s="4"/>
      <c r="AA96" s="4"/>
      <c r="AB96" s="4"/>
    </row>
    <row r="97" spans="1:28" x14ac:dyDescent="0.2">
      <c r="A97" s="4">
        <v>50</v>
      </c>
      <c r="B97" s="4">
        <v>0</v>
      </c>
      <c r="C97" s="4">
        <v>0</v>
      </c>
      <c r="D97" s="4">
        <v>1</v>
      </c>
      <c r="E97" s="4">
        <v>227</v>
      </c>
      <c r="F97" s="4">
        <f>ROUND(Source!AX90,O97)</f>
        <v>0</v>
      </c>
      <c r="G97" s="4" t="s">
        <v>313</v>
      </c>
      <c r="H97" s="4" t="s">
        <v>314</v>
      </c>
      <c r="I97" s="4"/>
      <c r="J97" s="4"/>
      <c r="K97" s="4">
        <v>227</v>
      </c>
      <c r="L97" s="4">
        <v>6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0</v>
      </c>
      <c r="X97" s="4">
        <v>1</v>
      </c>
      <c r="Y97" s="4">
        <v>0</v>
      </c>
      <c r="Z97" s="4"/>
      <c r="AA97" s="4"/>
      <c r="AB97" s="4"/>
    </row>
    <row r="98" spans="1:28" x14ac:dyDescent="0.2">
      <c r="A98" s="4">
        <v>50</v>
      </c>
      <c r="B98" s="4">
        <v>0</v>
      </c>
      <c r="C98" s="4">
        <v>0</v>
      </c>
      <c r="D98" s="4">
        <v>1</v>
      </c>
      <c r="E98" s="4">
        <v>228</v>
      </c>
      <c r="F98" s="4">
        <f>ROUND(Source!AY90,O98)</f>
        <v>272866.2</v>
      </c>
      <c r="G98" s="4" t="s">
        <v>315</v>
      </c>
      <c r="H98" s="4" t="s">
        <v>316</v>
      </c>
      <c r="I98" s="4"/>
      <c r="J98" s="4"/>
      <c r="K98" s="4">
        <v>228</v>
      </c>
      <c r="L98" s="4">
        <v>7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>
        <v>272866.2</v>
      </c>
      <c r="X98" s="4">
        <v>1</v>
      </c>
      <c r="Y98" s="4">
        <v>272866.2</v>
      </c>
      <c r="Z98" s="4"/>
      <c r="AA98" s="4"/>
      <c r="AB98" s="4"/>
    </row>
    <row r="99" spans="1:28" x14ac:dyDescent="0.2">
      <c r="A99" s="4">
        <v>50</v>
      </c>
      <c r="B99" s="4">
        <v>0</v>
      </c>
      <c r="C99" s="4">
        <v>0</v>
      </c>
      <c r="D99" s="4">
        <v>1</v>
      </c>
      <c r="E99" s="4">
        <v>216</v>
      </c>
      <c r="F99" s="4">
        <f>ROUND(Source!AP90,O99)</f>
        <v>0</v>
      </c>
      <c r="G99" s="4" t="s">
        <v>317</v>
      </c>
      <c r="H99" s="4" t="s">
        <v>318</v>
      </c>
      <c r="I99" s="4"/>
      <c r="J99" s="4"/>
      <c r="K99" s="4">
        <v>216</v>
      </c>
      <c r="L99" s="4">
        <v>8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>
        <v>0</v>
      </c>
      <c r="X99" s="4">
        <v>1</v>
      </c>
      <c r="Y99" s="4">
        <v>0</v>
      </c>
      <c r="Z99" s="4"/>
      <c r="AA99" s="4"/>
      <c r="AB99" s="4"/>
    </row>
    <row r="100" spans="1:28" x14ac:dyDescent="0.2">
      <c r="A100" s="4">
        <v>50</v>
      </c>
      <c r="B100" s="4">
        <v>0</v>
      </c>
      <c r="C100" s="4">
        <v>0</v>
      </c>
      <c r="D100" s="4">
        <v>1</v>
      </c>
      <c r="E100" s="4">
        <v>223</v>
      </c>
      <c r="F100" s="4">
        <f>ROUND(Source!AQ90,O100)</f>
        <v>0</v>
      </c>
      <c r="G100" s="4" t="s">
        <v>319</v>
      </c>
      <c r="H100" s="4" t="s">
        <v>320</v>
      </c>
      <c r="I100" s="4"/>
      <c r="J100" s="4"/>
      <c r="K100" s="4">
        <v>223</v>
      </c>
      <c r="L100" s="4">
        <v>9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>
        <v>0</v>
      </c>
      <c r="X100" s="4">
        <v>1</v>
      </c>
      <c r="Y100" s="4">
        <v>0</v>
      </c>
      <c r="Z100" s="4"/>
      <c r="AA100" s="4"/>
      <c r="AB100" s="4"/>
    </row>
    <row r="101" spans="1:28" x14ac:dyDescent="0.2">
      <c r="A101" s="4">
        <v>50</v>
      </c>
      <c r="B101" s="4">
        <v>0</v>
      </c>
      <c r="C101" s="4">
        <v>0</v>
      </c>
      <c r="D101" s="4">
        <v>1</v>
      </c>
      <c r="E101" s="4">
        <v>229</v>
      </c>
      <c r="F101" s="4">
        <f>ROUND(Source!AZ90,O101)</f>
        <v>0</v>
      </c>
      <c r="G101" s="4" t="s">
        <v>321</v>
      </c>
      <c r="H101" s="4" t="s">
        <v>322</v>
      </c>
      <c r="I101" s="4"/>
      <c r="J101" s="4"/>
      <c r="K101" s="4">
        <v>229</v>
      </c>
      <c r="L101" s="4">
        <v>10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0</v>
      </c>
      <c r="X101" s="4">
        <v>1</v>
      </c>
      <c r="Y101" s="4">
        <v>0</v>
      </c>
      <c r="Z101" s="4"/>
      <c r="AA101" s="4"/>
      <c r="AB101" s="4"/>
    </row>
    <row r="102" spans="1:28" x14ac:dyDescent="0.2">
      <c r="A102" s="4">
        <v>50</v>
      </c>
      <c r="B102" s="4">
        <v>0</v>
      </c>
      <c r="C102" s="4">
        <v>0</v>
      </c>
      <c r="D102" s="4">
        <v>1</v>
      </c>
      <c r="E102" s="4">
        <v>203</v>
      </c>
      <c r="F102" s="4">
        <f>ROUND(Source!Q90,O102)</f>
        <v>8538.44</v>
      </c>
      <c r="G102" s="4" t="s">
        <v>323</v>
      </c>
      <c r="H102" s="4" t="s">
        <v>324</v>
      </c>
      <c r="I102" s="4"/>
      <c r="J102" s="4"/>
      <c r="K102" s="4">
        <v>203</v>
      </c>
      <c r="L102" s="4">
        <v>11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8538.44</v>
      </c>
      <c r="X102" s="4">
        <v>1</v>
      </c>
      <c r="Y102" s="4">
        <v>8538.44</v>
      </c>
      <c r="Z102" s="4"/>
      <c r="AA102" s="4"/>
      <c r="AB102" s="4"/>
    </row>
    <row r="103" spans="1:28" x14ac:dyDescent="0.2">
      <c r="A103" s="4">
        <v>50</v>
      </c>
      <c r="B103" s="4">
        <v>0</v>
      </c>
      <c r="C103" s="4">
        <v>0</v>
      </c>
      <c r="D103" s="4">
        <v>1</v>
      </c>
      <c r="E103" s="4">
        <v>231</v>
      </c>
      <c r="F103" s="4">
        <f>ROUND(Source!BB90,O103)</f>
        <v>0</v>
      </c>
      <c r="G103" s="4" t="s">
        <v>325</v>
      </c>
      <c r="H103" s="4" t="s">
        <v>326</v>
      </c>
      <c r="I103" s="4"/>
      <c r="J103" s="4"/>
      <c r="K103" s="4">
        <v>231</v>
      </c>
      <c r="L103" s="4">
        <v>12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0</v>
      </c>
      <c r="X103" s="4">
        <v>1</v>
      </c>
      <c r="Y103" s="4">
        <v>0</v>
      </c>
      <c r="Z103" s="4"/>
      <c r="AA103" s="4"/>
      <c r="AB103" s="4"/>
    </row>
    <row r="104" spans="1:28" x14ac:dyDescent="0.2">
      <c r="A104" s="4">
        <v>50</v>
      </c>
      <c r="B104" s="4">
        <v>0</v>
      </c>
      <c r="C104" s="4">
        <v>0</v>
      </c>
      <c r="D104" s="4">
        <v>1</v>
      </c>
      <c r="E104" s="4">
        <v>204</v>
      </c>
      <c r="F104" s="4">
        <f>ROUND(Source!R90,O104)</f>
        <v>4194.33</v>
      </c>
      <c r="G104" s="4" t="s">
        <v>327</v>
      </c>
      <c r="H104" s="4" t="s">
        <v>328</v>
      </c>
      <c r="I104" s="4"/>
      <c r="J104" s="4"/>
      <c r="K104" s="4">
        <v>204</v>
      </c>
      <c r="L104" s="4">
        <v>13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4194.33</v>
      </c>
      <c r="X104" s="4">
        <v>1</v>
      </c>
      <c r="Y104" s="4">
        <v>4194.33</v>
      </c>
      <c r="Z104" s="4"/>
      <c r="AA104" s="4"/>
      <c r="AB104" s="4"/>
    </row>
    <row r="105" spans="1:28" x14ac:dyDescent="0.2">
      <c r="A105" s="4">
        <v>50</v>
      </c>
      <c r="B105" s="4">
        <v>0</v>
      </c>
      <c r="C105" s="4">
        <v>0</v>
      </c>
      <c r="D105" s="4">
        <v>1</v>
      </c>
      <c r="E105" s="4">
        <v>205</v>
      </c>
      <c r="F105" s="4">
        <f>ROUND(Source!S90,O105)</f>
        <v>99440.6</v>
      </c>
      <c r="G105" s="4" t="s">
        <v>329</v>
      </c>
      <c r="H105" s="4" t="s">
        <v>330</v>
      </c>
      <c r="I105" s="4"/>
      <c r="J105" s="4"/>
      <c r="K105" s="4">
        <v>205</v>
      </c>
      <c r="L105" s="4">
        <v>14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99440.6</v>
      </c>
      <c r="X105" s="4">
        <v>1</v>
      </c>
      <c r="Y105" s="4">
        <v>99440.6</v>
      </c>
      <c r="Z105" s="4"/>
      <c r="AA105" s="4"/>
      <c r="AB105" s="4"/>
    </row>
    <row r="106" spans="1:28" x14ac:dyDescent="0.2">
      <c r="A106" s="4">
        <v>50</v>
      </c>
      <c r="B106" s="4">
        <v>0</v>
      </c>
      <c r="C106" s="4">
        <v>0</v>
      </c>
      <c r="D106" s="4">
        <v>1</v>
      </c>
      <c r="E106" s="4">
        <v>232</v>
      </c>
      <c r="F106" s="4">
        <f>ROUND(Source!BC90,O106)</f>
        <v>0</v>
      </c>
      <c r="G106" s="4" t="s">
        <v>331</v>
      </c>
      <c r="H106" s="4" t="s">
        <v>332</v>
      </c>
      <c r="I106" s="4"/>
      <c r="J106" s="4"/>
      <c r="K106" s="4">
        <v>232</v>
      </c>
      <c r="L106" s="4">
        <v>15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0</v>
      </c>
      <c r="X106" s="4">
        <v>1</v>
      </c>
      <c r="Y106" s="4">
        <v>0</v>
      </c>
      <c r="Z106" s="4"/>
      <c r="AA106" s="4"/>
      <c r="AB106" s="4"/>
    </row>
    <row r="107" spans="1:28" x14ac:dyDescent="0.2">
      <c r="A107" s="4">
        <v>50</v>
      </c>
      <c r="B107" s="4">
        <v>0</v>
      </c>
      <c r="C107" s="4">
        <v>0</v>
      </c>
      <c r="D107" s="4">
        <v>1</v>
      </c>
      <c r="E107" s="4">
        <v>214</v>
      </c>
      <c r="F107" s="4">
        <f>ROUND(Source!AS90,O107)</f>
        <v>497043.51</v>
      </c>
      <c r="G107" s="4" t="s">
        <v>333</v>
      </c>
      <c r="H107" s="4" t="s">
        <v>334</v>
      </c>
      <c r="I107" s="4"/>
      <c r="J107" s="4"/>
      <c r="K107" s="4">
        <v>214</v>
      </c>
      <c r="L107" s="4">
        <v>16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497043.51</v>
      </c>
      <c r="X107" s="4">
        <v>1</v>
      </c>
      <c r="Y107" s="4">
        <v>497043.51</v>
      </c>
      <c r="Z107" s="4"/>
      <c r="AA107" s="4"/>
      <c r="AB107" s="4"/>
    </row>
    <row r="108" spans="1:28" x14ac:dyDescent="0.2">
      <c r="A108" s="4">
        <v>50</v>
      </c>
      <c r="B108" s="4">
        <v>0</v>
      </c>
      <c r="C108" s="4">
        <v>0</v>
      </c>
      <c r="D108" s="4">
        <v>1</v>
      </c>
      <c r="E108" s="4">
        <v>215</v>
      </c>
      <c r="F108" s="4">
        <f>ROUND(Source!AT90,O108)</f>
        <v>27902.3</v>
      </c>
      <c r="G108" s="4" t="s">
        <v>335</v>
      </c>
      <c r="H108" s="4" t="s">
        <v>336</v>
      </c>
      <c r="I108" s="4"/>
      <c r="J108" s="4"/>
      <c r="K108" s="4">
        <v>215</v>
      </c>
      <c r="L108" s="4">
        <v>17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27902.3</v>
      </c>
      <c r="X108" s="4">
        <v>1</v>
      </c>
      <c r="Y108" s="4">
        <v>27902.3</v>
      </c>
      <c r="Z108" s="4"/>
      <c r="AA108" s="4"/>
      <c r="AB108" s="4"/>
    </row>
    <row r="109" spans="1:28" x14ac:dyDescent="0.2">
      <c r="A109" s="4">
        <v>50</v>
      </c>
      <c r="B109" s="4">
        <v>0</v>
      </c>
      <c r="C109" s="4">
        <v>0</v>
      </c>
      <c r="D109" s="4">
        <v>1</v>
      </c>
      <c r="E109" s="4">
        <v>217</v>
      </c>
      <c r="F109" s="4">
        <f>ROUND(Source!AU90,O109)</f>
        <v>0</v>
      </c>
      <c r="G109" s="4" t="s">
        <v>337</v>
      </c>
      <c r="H109" s="4" t="s">
        <v>338</v>
      </c>
      <c r="I109" s="4"/>
      <c r="J109" s="4"/>
      <c r="K109" s="4">
        <v>217</v>
      </c>
      <c r="L109" s="4">
        <v>18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8" x14ac:dyDescent="0.2">
      <c r="A110" s="4">
        <v>50</v>
      </c>
      <c r="B110" s="4">
        <v>0</v>
      </c>
      <c r="C110" s="4">
        <v>0</v>
      </c>
      <c r="D110" s="4">
        <v>1</v>
      </c>
      <c r="E110" s="4">
        <v>230</v>
      </c>
      <c r="F110" s="4">
        <f>ROUND(Source!BA90,O110)</f>
        <v>0</v>
      </c>
      <c r="G110" s="4" t="s">
        <v>339</v>
      </c>
      <c r="H110" s="4" t="s">
        <v>340</v>
      </c>
      <c r="I110" s="4"/>
      <c r="J110" s="4"/>
      <c r="K110" s="4">
        <v>230</v>
      </c>
      <c r="L110" s="4">
        <v>19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8" x14ac:dyDescent="0.2">
      <c r="A111" s="4">
        <v>50</v>
      </c>
      <c r="B111" s="4">
        <v>0</v>
      </c>
      <c r="C111" s="4">
        <v>0</v>
      </c>
      <c r="D111" s="4">
        <v>1</v>
      </c>
      <c r="E111" s="4">
        <v>206</v>
      </c>
      <c r="F111" s="4">
        <f>ROUND(Source!T90,O111)</f>
        <v>0</v>
      </c>
      <c r="G111" s="4" t="s">
        <v>341</v>
      </c>
      <c r="H111" s="4" t="s">
        <v>342</v>
      </c>
      <c r="I111" s="4"/>
      <c r="J111" s="4"/>
      <c r="K111" s="4">
        <v>206</v>
      </c>
      <c r="L111" s="4">
        <v>20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0</v>
      </c>
      <c r="X111" s="4">
        <v>1</v>
      </c>
      <c r="Y111" s="4">
        <v>0</v>
      </c>
      <c r="Z111" s="4"/>
      <c r="AA111" s="4"/>
      <c r="AB111" s="4"/>
    </row>
    <row r="112" spans="1:28" x14ac:dyDescent="0.2">
      <c r="A112" s="4">
        <v>50</v>
      </c>
      <c r="B112" s="4">
        <v>0</v>
      </c>
      <c r="C112" s="4">
        <v>0</v>
      </c>
      <c r="D112" s="4">
        <v>1</v>
      </c>
      <c r="E112" s="4">
        <v>207</v>
      </c>
      <c r="F112" s="4">
        <f>Source!U90</f>
        <v>344.2174852</v>
      </c>
      <c r="G112" s="4" t="s">
        <v>343</v>
      </c>
      <c r="H112" s="4" t="s">
        <v>344</v>
      </c>
      <c r="I112" s="4"/>
      <c r="J112" s="4"/>
      <c r="K112" s="4">
        <v>207</v>
      </c>
      <c r="L112" s="4">
        <v>21</v>
      </c>
      <c r="M112" s="4">
        <v>3</v>
      </c>
      <c r="N112" s="4" t="s">
        <v>3</v>
      </c>
      <c r="O112" s="4">
        <v>-1</v>
      </c>
      <c r="P112" s="4"/>
      <c r="Q112" s="4"/>
      <c r="R112" s="4"/>
      <c r="S112" s="4"/>
      <c r="T112" s="4"/>
      <c r="U112" s="4"/>
      <c r="V112" s="4"/>
      <c r="W112" s="4">
        <v>344.2174852</v>
      </c>
      <c r="X112" s="4">
        <v>1</v>
      </c>
      <c r="Y112" s="4">
        <v>344.2174852</v>
      </c>
      <c r="Z112" s="4"/>
      <c r="AA112" s="4"/>
      <c r="AB112" s="4"/>
    </row>
    <row r="113" spans="1:245" x14ac:dyDescent="0.2">
      <c r="A113" s="4">
        <v>50</v>
      </c>
      <c r="B113" s="4">
        <v>0</v>
      </c>
      <c r="C113" s="4">
        <v>0</v>
      </c>
      <c r="D113" s="4">
        <v>1</v>
      </c>
      <c r="E113" s="4">
        <v>208</v>
      </c>
      <c r="F113" s="4">
        <f>Source!V90</f>
        <v>10.734482000000002</v>
      </c>
      <c r="G113" s="4" t="s">
        <v>345</v>
      </c>
      <c r="H113" s="4" t="s">
        <v>346</v>
      </c>
      <c r="I113" s="4"/>
      <c r="J113" s="4"/>
      <c r="K113" s="4">
        <v>208</v>
      </c>
      <c r="L113" s="4">
        <v>22</v>
      </c>
      <c r="M113" s="4">
        <v>3</v>
      </c>
      <c r="N113" s="4" t="s">
        <v>3</v>
      </c>
      <c r="O113" s="4">
        <v>-1</v>
      </c>
      <c r="P113" s="4"/>
      <c r="Q113" s="4"/>
      <c r="R113" s="4"/>
      <c r="S113" s="4"/>
      <c r="T113" s="4"/>
      <c r="U113" s="4"/>
      <c r="V113" s="4"/>
      <c r="W113" s="4">
        <v>10.734482000000002</v>
      </c>
      <c r="X113" s="4">
        <v>1</v>
      </c>
      <c r="Y113" s="4">
        <v>10.734482000000002</v>
      </c>
      <c r="Z113" s="4"/>
      <c r="AA113" s="4"/>
      <c r="AB113" s="4"/>
    </row>
    <row r="114" spans="1:245" x14ac:dyDescent="0.2">
      <c r="A114" s="4">
        <v>50</v>
      </c>
      <c r="B114" s="4">
        <v>0</v>
      </c>
      <c r="C114" s="4">
        <v>0</v>
      </c>
      <c r="D114" s="4">
        <v>1</v>
      </c>
      <c r="E114" s="4">
        <v>209</v>
      </c>
      <c r="F114" s="4">
        <f>ROUND(Source!W90,O114)</f>
        <v>0</v>
      </c>
      <c r="G114" s="4" t="s">
        <v>347</v>
      </c>
      <c r="H114" s="4" t="s">
        <v>348</v>
      </c>
      <c r="I114" s="4"/>
      <c r="J114" s="4"/>
      <c r="K114" s="4">
        <v>209</v>
      </c>
      <c r="L114" s="4">
        <v>23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0</v>
      </c>
      <c r="X114" s="4">
        <v>1</v>
      </c>
      <c r="Y114" s="4">
        <v>0</v>
      </c>
      <c r="Z114" s="4"/>
      <c r="AA114" s="4"/>
      <c r="AB114" s="4"/>
    </row>
    <row r="115" spans="1:245" x14ac:dyDescent="0.2">
      <c r="A115" s="4">
        <v>50</v>
      </c>
      <c r="B115" s="4">
        <v>0</v>
      </c>
      <c r="C115" s="4">
        <v>0</v>
      </c>
      <c r="D115" s="4">
        <v>1</v>
      </c>
      <c r="E115" s="4">
        <v>233</v>
      </c>
      <c r="F115" s="4">
        <f>ROUND(Source!BD90,O115)</f>
        <v>0</v>
      </c>
      <c r="G115" s="4" t="s">
        <v>349</v>
      </c>
      <c r="H115" s="4" t="s">
        <v>350</v>
      </c>
      <c r="I115" s="4"/>
      <c r="J115" s="4"/>
      <c r="K115" s="4">
        <v>233</v>
      </c>
      <c r="L115" s="4">
        <v>24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0</v>
      </c>
      <c r="X115" s="4">
        <v>1</v>
      </c>
      <c r="Y115" s="4">
        <v>0</v>
      </c>
      <c r="Z115" s="4"/>
      <c r="AA115" s="4"/>
      <c r="AB115" s="4"/>
    </row>
    <row r="116" spans="1:245" x14ac:dyDescent="0.2">
      <c r="A116" s="4">
        <v>50</v>
      </c>
      <c r="B116" s="4">
        <v>0</v>
      </c>
      <c r="C116" s="4">
        <v>0</v>
      </c>
      <c r="D116" s="4">
        <v>1</v>
      </c>
      <c r="E116" s="4">
        <v>210</v>
      </c>
      <c r="F116" s="4">
        <f>ROUND(Source!X90,O116)</f>
        <v>95673.82</v>
      </c>
      <c r="G116" s="4" t="s">
        <v>351</v>
      </c>
      <c r="H116" s="4" t="s">
        <v>352</v>
      </c>
      <c r="I116" s="4"/>
      <c r="J116" s="4"/>
      <c r="K116" s="4">
        <v>210</v>
      </c>
      <c r="L116" s="4">
        <v>25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95673.82</v>
      </c>
      <c r="X116" s="4">
        <v>1</v>
      </c>
      <c r="Y116" s="4">
        <v>95673.82</v>
      </c>
      <c r="Z116" s="4"/>
      <c r="AA116" s="4"/>
      <c r="AB116" s="4"/>
    </row>
    <row r="117" spans="1:245" x14ac:dyDescent="0.2">
      <c r="A117" s="4">
        <v>50</v>
      </c>
      <c r="B117" s="4">
        <v>0</v>
      </c>
      <c r="C117" s="4">
        <v>0</v>
      </c>
      <c r="D117" s="4">
        <v>1</v>
      </c>
      <c r="E117" s="4">
        <v>211</v>
      </c>
      <c r="F117" s="4">
        <f>ROUND(Source!Y90,O117)</f>
        <v>48426.75</v>
      </c>
      <c r="G117" s="4" t="s">
        <v>353</v>
      </c>
      <c r="H117" s="4" t="s">
        <v>354</v>
      </c>
      <c r="I117" s="4"/>
      <c r="J117" s="4"/>
      <c r="K117" s="4">
        <v>211</v>
      </c>
      <c r="L117" s="4">
        <v>26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48426.75</v>
      </c>
      <c r="X117" s="4">
        <v>1</v>
      </c>
      <c r="Y117" s="4">
        <v>48426.75</v>
      </c>
      <c r="Z117" s="4"/>
      <c r="AA117" s="4"/>
      <c r="AB117" s="4"/>
    </row>
    <row r="118" spans="1:245" x14ac:dyDescent="0.2">
      <c r="A118" s="4">
        <v>50</v>
      </c>
      <c r="B118" s="4">
        <v>1</v>
      </c>
      <c r="C118" s="4">
        <v>0</v>
      </c>
      <c r="D118" s="4">
        <v>1</v>
      </c>
      <c r="E118" s="4">
        <v>224</v>
      </c>
      <c r="F118" s="4">
        <f>ROUND(Source!AR90,O118)</f>
        <v>524945.81000000006</v>
      </c>
      <c r="G118" s="4" t="s">
        <v>355</v>
      </c>
      <c r="H118" s="4" t="s">
        <v>356</v>
      </c>
      <c r="I118" s="4"/>
      <c r="J118" s="4"/>
      <c r="K118" s="4">
        <v>224</v>
      </c>
      <c r="L118" s="4">
        <v>27</v>
      </c>
      <c r="M118" s="4">
        <v>1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524945.81000000006</v>
      </c>
      <c r="X118" s="4">
        <v>1</v>
      </c>
      <c r="Y118" s="4">
        <v>524945.81000000006</v>
      </c>
      <c r="Z118" s="4"/>
      <c r="AA118" s="4"/>
      <c r="AB118" s="4"/>
    </row>
    <row r="120" spans="1:245" x14ac:dyDescent="0.2">
      <c r="A120" s="1">
        <v>4</v>
      </c>
      <c r="B120" s="1">
        <v>1</v>
      </c>
      <c r="C120" s="1"/>
      <c r="D120" s="1">
        <f>ROW(A209)</f>
        <v>209</v>
      </c>
      <c r="E120" s="1"/>
      <c r="F120" s="1" t="s">
        <v>22</v>
      </c>
      <c r="G120" s="1" t="s">
        <v>357</v>
      </c>
      <c r="H120" s="1" t="s">
        <v>3</v>
      </c>
      <c r="I120" s="1">
        <v>0</v>
      </c>
      <c r="J120" s="1"/>
      <c r="K120" s="1">
        <v>-1</v>
      </c>
      <c r="L120" s="1"/>
      <c r="M120" s="1" t="s">
        <v>3</v>
      </c>
      <c r="N120" s="1"/>
      <c r="O120" s="1"/>
      <c r="P120" s="1"/>
      <c r="Q120" s="1"/>
      <c r="R120" s="1"/>
      <c r="S120" s="1">
        <v>0</v>
      </c>
      <c r="T120" s="1"/>
      <c r="U120" s="1" t="s">
        <v>3</v>
      </c>
      <c r="V120" s="1">
        <v>0</v>
      </c>
      <c r="W120" s="1"/>
      <c r="X120" s="1"/>
      <c r="Y120" s="1"/>
      <c r="Z120" s="1"/>
      <c r="AA120" s="1"/>
      <c r="AB120" s="1" t="s">
        <v>3</v>
      </c>
      <c r="AC120" s="1" t="s">
        <v>3</v>
      </c>
      <c r="AD120" s="1" t="s">
        <v>3</v>
      </c>
      <c r="AE120" s="1" t="s">
        <v>3</v>
      </c>
      <c r="AF120" s="1" t="s">
        <v>3</v>
      </c>
      <c r="AG120" s="1" t="s">
        <v>3</v>
      </c>
      <c r="AH120" s="1"/>
      <c r="AI120" s="1"/>
      <c r="AJ120" s="1"/>
      <c r="AK120" s="1"/>
      <c r="AL120" s="1"/>
      <c r="AM120" s="1"/>
      <c r="AN120" s="1"/>
      <c r="AO120" s="1"/>
      <c r="AP120" s="1" t="s">
        <v>3</v>
      </c>
      <c r="AQ120" s="1" t="s">
        <v>3</v>
      </c>
      <c r="AR120" s="1" t="s">
        <v>3</v>
      </c>
      <c r="AS120" s="1"/>
      <c r="AT120" s="1"/>
      <c r="AU120" s="1"/>
      <c r="AV120" s="1"/>
      <c r="AW120" s="1"/>
      <c r="AX120" s="1"/>
      <c r="AY120" s="1"/>
      <c r="AZ120" s="1" t="s">
        <v>3</v>
      </c>
      <c r="BA120" s="1"/>
      <c r="BB120" s="1" t="s">
        <v>3</v>
      </c>
      <c r="BC120" s="1" t="s">
        <v>3</v>
      </c>
      <c r="BD120" s="1" t="s">
        <v>17</v>
      </c>
      <c r="BE120" s="1" t="s">
        <v>17</v>
      </c>
      <c r="BF120" s="1" t="s">
        <v>18</v>
      </c>
      <c r="BG120" s="1" t="s">
        <v>3</v>
      </c>
      <c r="BH120" s="1" t="s">
        <v>18</v>
      </c>
      <c r="BI120" s="1" t="s">
        <v>17</v>
      </c>
      <c r="BJ120" s="1" t="s">
        <v>3</v>
      </c>
      <c r="BK120" s="1" t="s">
        <v>19</v>
      </c>
      <c r="BL120" s="1" t="s">
        <v>20</v>
      </c>
      <c r="BM120" s="1" t="s">
        <v>3</v>
      </c>
      <c r="BN120" s="1" t="s">
        <v>17</v>
      </c>
      <c r="BO120" s="1" t="s">
        <v>922</v>
      </c>
      <c r="BP120" s="1" t="s">
        <v>21</v>
      </c>
      <c r="BQ120" s="1"/>
      <c r="BR120" s="1"/>
      <c r="BS120" s="1"/>
      <c r="BT120" s="1"/>
      <c r="BU120" s="1"/>
      <c r="BV120" s="1"/>
      <c r="BW120" s="1"/>
      <c r="BX120" s="1">
        <v>0</v>
      </c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>
        <v>0</v>
      </c>
    </row>
    <row r="122" spans="1:245" x14ac:dyDescent="0.2">
      <c r="A122" s="2">
        <v>52</v>
      </c>
      <c r="B122" s="2">
        <f t="shared" ref="B122:G122" si="115">B209</f>
        <v>1</v>
      </c>
      <c r="C122" s="2">
        <f t="shared" si="115"/>
        <v>4</v>
      </c>
      <c r="D122" s="2">
        <f t="shared" si="115"/>
        <v>120</v>
      </c>
      <c r="E122" s="2">
        <f t="shared" si="115"/>
        <v>0</v>
      </c>
      <c r="F122" s="2" t="str">
        <f t="shared" si="115"/>
        <v>Новый раздел</v>
      </c>
      <c r="G122" s="2" t="str">
        <f t="shared" si="115"/>
        <v>Помещение №9. h=2,7м. Химическая лаборатория</v>
      </c>
      <c r="H122" s="2"/>
      <c r="I122" s="2"/>
      <c r="J122" s="2"/>
      <c r="K122" s="2"/>
      <c r="L122" s="2"/>
      <c r="M122" s="2"/>
      <c r="N122" s="2"/>
      <c r="O122" s="2">
        <f t="shared" ref="O122:AT122" si="116">O209</f>
        <v>548625.89</v>
      </c>
      <c r="P122" s="2">
        <f t="shared" si="116"/>
        <v>415682.64</v>
      </c>
      <c r="Q122" s="2">
        <f t="shared" si="116"/>
        <v>5042.3</v>
      </c>
      <c r="R122" s="2">
        <f t="shared" si="116"/>
        <v>4238.6000000000004</v>
      </c>
      <c r="S122" s="2">
        <f t="shared" si="116"/>
        <v>127900.95</v>
      </c>
      <c r="T122" s="2">
        <f t="shared" si="116"/>
        <v>0</v>
      </c>
      <c r="U122" s="2">
        <f t="shared" si="116"/>
        <v>429.76586819999983</v>
      </c>
      <c r="V122" s="2">
        <f t="shared" si="116"/>
        <v>10.297371999999999</v>
      </c>
      <c r="W122" s="2">
        <f t="shared" si="116"/>
        <v>0</v>
      </c>
      <c r="X122" s="2">
        <f t="shared" si="116"/>
        <v>123125.61</v>
      </c>
      <c r="Y122" s="2">
        <f t="shared" si="116"/>
        <v>61919.8</v>
      </c>
      <c r="Z122" s="2">
        <f t="shared" si="116"/>
        <v>0</v>
      </c>
      <c r="AA122" s="2">
        <f t="shared" si="116"/>
        <v>0</v>
      </c>
      <c r="AB122" s="2">
        <f t="shared" si="116"/>
        <v>548625.89</v>
      </c>
      <c r="AC122" s="2">
        <f t="shared" si="116"/>
        <v>415682.64</v>
      </c>
      <c r="AD122" s="2">
        <f t="shared" si="116"/>
        <v>5042.3</v>
      </c>
      <c r="AE122" s="2">
        <f t="shared" si="116"/>
        <v>4238.6000000000004</v>
      </c>
      <c r="AF122" s="2">
        <f t="shared" si="116"/>
        <v>127900.95</v>
      </c>
      <c r="AG122" s="2">
        <f t="shared" si="116"/>
        <v>0</v>
      </c>
      <c r="AH122" s="2">
        <f t="shared" si="116"/>
        <v>429.76586819999983</v>
      </c>
      <c r="AI122" s="2">
        <f t="shared" si="116"/>
        <v>10.297371999999999</v>
      </c>
      <c r="AJ122" s="2">
        <f t="shared" si="116"/>
        <v>0</v>
      </c>
      <c r="AK122" s="2">
        <f t="shared" si="116"/>
        <v>123125.61</v>
      </c>
      <c r="AL122" s="2">
        <f t="shared" si="116"/>
        <v>61919.8</v>
      </c>
      <c r="AM122" s="2">
        <f t="shared" si="116"/>
        <v>0</v>
      </c>
      <c r="AN122" s="2">
        <f t="shared" si="116"/>
        <v>0</v>
      </c>
      <c r="AO122" s="2">
        <f t="shared" si="116"/>
        <v>0</v>
      </c>
      <c r="AP122" s="2">
        <f t="shared" si="116"/>
        <v>0</v>
      </c>
      <c r="AQ122" s="2">
        <f t="shared" si="116"/>
        <v>0</v>
      </c>
      <c r="AR122" s="2">
        <f t="shared" si="116"/>
        <v>733671.3</v>
      </c>
      <c r="AS122" s="2">
        <f t="shared" si="116"/>
        <v>682614.81</v>
      </c>
      <c r="AT122" s="2">
        <f t="shared" si="116"/>
        <v>51056.49</v>
      </c>
      <c r="AU122" s="2">
        <f t="shared" ref="AU122:BZ122" si="117">AU209</f>
        <v>0</v>
      </c>
      <c r="AV122" s="2">
        <f t="shared" si="117"/>
        <v>415682.64</v>
      </c>
      <c r="AW122" s="2">
        <f t="shared" si="117"/>
        <v>415682.64</v>
      </c>
      <c r="AX122" s="2">
        <f t="shared" si="117"/>
        <v>0</v>
      </c>
      <c r="AY122" s="2">
        <f t="shared" si="117"/>
        <v>415682.64</v>
      </c>
      <c r="AZ122" s="2">
        <f t="shared" si="117"/>
        <v>0</v>
      </c>
      <c r="BA122" s="2">
        <f t="shared" si="117"/>
        <v>0</v>
      </c>
      <c r="BB122" s="2">
        <f t="shared" si="117"/>
        <v>0</v>
      </c>
      <c r="BC122" s="2">
        <f t="shared" si="117"/>
        <v>0</v>
      </c>
      <c r="BD122" s="2">
        <f t="shared" si="117"/>
        <v>0</v>
      </c>
      <c r="BE122" s="2">
        <f t="shared" si="117"/>
        <v>0</v>
      </c>
      <c r="BF122" s="2">
        <f t="shared" si="117"/>
        <v>0</v>
      </c>
      <c r="BG122" s="2">
        <f t="shared" si="117"/>
        <v>0</v>
      </c>
      <c r="BH122" s="2">
        <f t="shared" si="117"/>
        <v>0</v>
      </c>
      <c r="BI122" s="2">
        <f t="shared" si="117"/>
        <v>0</v>
      </c>
      <c r="BJ122" s="2">
        <f t="shared" si="117"/>
        <v>0</v>
      </c>
      <c r="BK122" s="2">
        <f t="shared" si="117"/>
        <v>0</v>
      </c>
      <c r="BL122" s="2">
        <f t="shared" si="117"/>
        <v>0</v>
      </c>
      <c r="BM122" s="2">
        <f t="shared" si="117"/>
        <v>0</v>
      </c>
      <c r="BN122" s="2">
        <f t="shared" si="117"/>
        <v>0</v>
      </c>
      <c r="BO122" s="2">
        <f t="shared" si="117"/>
        <v>0</v>
      </c>
      <c r="BP122" s="2">
        <f t="shared" si="117"/>
        <v>0</v>
      </c>
      <c r="BQ122" s="2">
        <f t="shared" si="117"/>
        <v>0</v>
      </c>
      <c r="BR122" s="2">
        <f t="shared" si="117"/>
        <v>0</v>
      </c>
      <c r="BS122" s="2">
        <f t="shared" si="117"/>
        <v>0</v>
      </c>
      <c r="BT122" s="2">
        <f t="shared" si="117"/>
        <v>0</v>
      </c>
      <c r="BU122" s="2">
        <f t="shared" si="117"/>
        <v>0</v>
      </c>
      <c r="BV122" s="2">
        <f t="shared" si="117"/>
        <v>0</v>
      </c>
      <c r="BW122" s="2">
        <f t="shared" si="117"/>
        <v>0</v>
      </c>
      <c r="BX122" s="2">
        <f t="shared" si="117"/>
        <v>0</v>
      </c>
      <c r="BY122" s="2">
        <f t="shared" si="117"/>
        <v>0</v>
      </c>
      <c r="BZ122" s="2">
        <f t="shared" si="117"/>
        <v>0</v>
      </c>
      <c r="CA122" s="2">
        <f t="shared" ref="CA122:DF122" si="118">CA209</f>
        <v>733671.3</v>
      </c>
      <c r="CB122" s="2">
        <f t="shared" si="118"/>
        <v>682614.81</v>
      </c>
      <c r="CC122" s="2">
        <f t="shared" si="118"/>
        <v>51056.49</v>
      </c>
      <c r="CD122" s="2">
        <f t="shared" si="118"/>
        <v>0</v>
      </c>
      <c r="CE122" s="2">
        <f t="shared" si="118"/>
        <v>415682.64</v>
      </c>
      <c r="CF122" s="2">
        <f t="shared" si="118"/>
        <v>415682.64</v>
      </c>
      <c r="CG122" s="2">
        <f t="shared" si="118"/>
        <v>0</v>
      </c>
      <c r="CH122" s="2">
        <f t="shared" si="118"/>
        <v>415682.64</v>
      </c>
      <c r="CI122" s="2">
        <f t="shared" si="118"/>
        <v>0</v>
      </c>
      <c r="CJ122" s="2">
        <f t="shared" si="118"/>
        <v>0</v>
      </c>
      <c r="CK122" s="2">
        <f t="shared" si="118"/>
        <v>0</v>
      </c>
      <c r="CL122" s="2">
        <f t="shared" si="118"/>
        <v>0</v>
      </c>
      <c r="CM122" s="2">
        <f t="shared" si="118"/>
        <v>0</v>
      </c>
      <c r="CN122" s="2">
        <f t="shared" si="118"/>
        <v>0</v>
      </c>
      <c r="CO122" s="2">
        <f t="shared" si="118"/>
        <v>0</v>
      </c>
      <c r="CP122" s="2">
        <f t="shared" si="118"/>
        <v>0</v>
      </c>
      <c r="CQ122" s="2">
        <f t="shared" si="118"/>
        <v>0</v>
      </c>
      <c r="CR122" s="2">
        <f t="shared" si="118"/>
        <v>0</v>
      </c>
      <c r="CS122" s="2">
        <f t="shared" si="118"/>
        <v>0</v>
      </c>
      <c r="CT122" s="2">
        <f t="shared" si="118"/>
        <v>0</v>
      </c>
      <c r="CU122" s="2">
        <f t="shared" si="118"/>
        <v>0</v>
      </c>
      <c r="CV122" s="2">
        <f t="shared" si="118"/>
        <v>0</v>
      </c>
      <c r="CW122" s="2">
        <f t="shared" si="118"/>
        <v>0</v>
      </c>
      <c r="CX122" s="2">
        <f t="shared" si="118"/>
        <v>0</v>
      </c>
      <c r="CY122" s="2">
        <f t="shared" si="118"/>
        <v>0</v>
      </c>
      <c r="CZ122" s="2">
        <f t="shared" si="118"/>
        <v>0</v>
      </c>
      <c r="DA122" s="2">
        <f t="shared" si="118"/>
        <v>0</v>
      </c>
      <c r="DB122" s="2">
        <f t="shared" si="118"/>
        <v>0</v>
      </c>
      <c r="DC122" s="2">
        <f t="shared" si="118"/>
        <v>0</v>
      </c>
      <c r="DD122" s="2">
        <f t="shared" si="118"/>
        <v>0</v>
      </c>
      <c r="DE122" s="2">
        <f t="shared" si="118"/>
        <v>0</v>
      </c>
      <c r="DF122" s="2">
        <f t="shared" si="118"/>
        <v>0</v>
      </c>
      <c r="DG122" s="3">
        <f t="shared" ref="DG122:EL122" si="119">DG209</f>
        <v>0</v>
      </c>
      <c r="DH122" s="3">
        <f t="shared" si="119"/>
        <v>0</v>
      </c>
      <c r="DI122" s="3">
        <f t="shared" si="119"/>
        <v>0</v>
      </c>
      <c r="DJ122" s="3">
        <f t="shared" si="119"/>
        <v>0</v>
      </c>
      <c r="DK122" s="3">
        <f t="shared" si="119"/>
        <v>0</v>
      </c>
      <c r="DL122" s="3">
        <f t="shared" si="119"/>
        <v>0</v>
      </c>
      <c r="DM122" s="3">
        <f t="shared" si="119"/>
        <v>0</v>
      </c>
      <c r="DN122" s="3">
        <f t="shared" si="119"/>
        <v>0</v>
      </c>
      <c r="DO122" s="3">
        <f t="shared" si="119"/>
        <v>0</v>
      </c>
      <c r="DP122" s="3">
        <f t="shared" si="119"/>
        <v>0</v>
      </c>
      <c r="DQ122" s="3">
        <f t="shared" si="119"/>
        <v>0</v>
      </c>
      <c r="DR122" s="3">
        <f t="shared" si="119"/>
        <v>0</v>
      </c>
      <c r="DS122" s="3">
        <f t="shared" si="119"/>
        <v>0</v>
      </c>
      <c r="DT122" s="3">
        <f t="shared" si="119"/>
        <v>0</v>
      </c>
      <c r="DU122" s="3">
        <f t="shared" si="119"/>
        <v>0</v>
      </c>
      <c r="DV122" s="3">
        <f t="shared" si="119"/>
        <v>0</v>
      </c>
      <c r="DW122" s="3">
        <f t="shared" si="119"/>
        <v>0</v>
      </c>
      <c r="DX122" s="3">
        <f t="shared" si="119"/>
        <v>0</v>
      </c>
      <c r="DY122" s="3">
        <f t="shared" si="119"/>
        <v>0</v>
      </c>
      <c r="DZ122" s="3">
        <f t="shared" si="119"/>
        <v>0</v>
      </c>
      <c r="EA122" s="3">
        <f t="shared" si="119"/>
        <v>0</v>
      </c>
      <c r="EB122" s="3">
        <f t="shared" si="119"/>
        <v>0</v>
      </c>
      <c r="EC122" s="3">
        <f t="shared" si="119"/>
        <v>0</v>
      </c>
      <c r="ED122" s="3">
        <f t="shared" si="119"/>
        <v>0</v>
      </c>
      <c r="EE122" s="3">
        <f t="shared" si="119"/>
        <v>0</v>
      </c>
      <c r="EF122" s="3">
        <f t="shared" si="119"/>
        <v>0</v>
      </c>
      <c r="EG122" s="3">
        <f t="shared" si="119"/>
        <v>0</v>
      </c>
      <c r="EH122" s="3">
        <f t="shared" si="119"/>
        <v>0</v>
      </c>
      <c r="EI122" s="3">
        <f t="shared" si="119"/>
        <v>0</v>
      </c>
      <c r="EJ122" s="3">
        <f t="shared" si="119"/>
        <v>0</v>
      </c>
      <c r="EK122" s="3">
        <f t="shared" si="119"/>
        <v>0</v>
      </c>
      <c r="EL122" s="3">
        <f t="shared" si="119"/>
        <v>0</v>
      </c>
      <c r="EM122" s="3">
        <f t="shared" ref="EM122:FR122" si="120">EM209</f>
        <v>0</v>
      </c>
      <c r="EN122" s="3">
        <f t="shared" si="120"/>
        <v>0</v>
      </c>
      <c r="EO122" s="3">
        <f t="shared" si="120"/>
        <v>0</v>
      </c>
      <c r="EP122" s="3">
        <f t="shared" si="120"/>
        <v>0</v>
      </c>
      <c r="EQ122" s="3">
        <f t="shared" si="120"/>
        <v>0</v>
      </c>
      <c r="ER122" s="3">
        <f t="shared" si="120"/>
        <v>0</v>
      </c>
      <c r="ES122" s="3">
        <f t="shared" si="120"/>
        <v>0</v>
      </c>
      <c r="ET122" s="3">
        <f t="shared" si="120"/>
        <v>0</v>
      </c>
      <c r="EU122" s="3">
        <f t="shared" si="120"/>
        <v>0</v>
      </c>
      <c r="EV122" s="3">
        <f t="shared" si="120"/>
        <v>0</v>
      </c>
      <c r="EW122" s="3">
        <f t="shared" si="120"/>
        <v>0</v>
      </c>
      <c r="EX122" s="3">
        <f t="shared" si="120"/>
        <v>0</v>
      </c>
      <c r="EY122" s="3">
        <f t="shared" si="120"/>
        <v>0</v>
      </c>
      <c r="EZ122" s="3">
        <f t="shared" si="120"/>
        <v>0</v>
      </c>
      <c r="FA122" s="3">
        <f t="shared" si="120"/>
        <v>0</v>
      </c>
      <c r="FB122" s="3">
        <f t="shared" si="120"/>
        <v>0</v>
      </c>
      <c r="FC122" s="3">
        <f t="shared" si="120"/>
        <v>0</v>
      </c>
      <c r="FD122" s="3">
        <f t="shared" si="120"/>
        <v>0</v>
      </c>
      <c r="FE122" s="3">
        <f t="shared" si="120"/>
        <v>0</v>
      </c>
      <c r="FF122" s="3">
        <f t="shared" si="120"/>
        <v>0</v>
      </c>
      <c r="FG122" s="3">
        <f t="shared" si="120"/>
        <v>0</v>
      </c>
      <c r="FH122" s="3">
        <f t="shared" si="120"/>
        <v>0</v>
      </c>
      <c r="FI122" s="3">
        <f t="shared" si="120"/>
        <v>0</v>
      </c>
      <c r="FJ122" s="3">
        <f t="shared" si="120"/>
        <v>0</v>
      </c>
      <c r="FK122" s="3">
        <f t="shared" si="120"/>
        <v>0</v>
      </c>
      <c r="FL122" s="3">
        <f t="shared" si="120"/>
        <v>0</v>
      </c>
      <c r="FM122" s="3">
        <f t="shared" si="120"/>
        <v>0</v>
      </c>
      <c r="FN122" s="3">
        <f t="shared" si="120"/>
        <v>0</v>
      </c>
      <c r="FO122" s="3">
        <f t="shared" si="120"/>
        <v>0</v>
      </c>
      <c r="FP122" s="3">
        <f t="shared" si="120"/>
        <v>0</v>
      </c>
      <c r="FQ122" s="3">
        <f t="shared" si="120"/>
        <v>0</v>
      </c>
      <c r="FR122" s="3">
        <f t="shared" si="120"/>
        <v>0</v>
      </c>
      <c r="FS122" s="3">
        <f t="shared" ref="FS122:GX122" si="121">FS209</f>
        <v>0</v>
      </c>
      <c r="FT122" s="3">
        <f t="shared" si="121"/>
        <v>0</v>
      </c>
      <c r="FU122" s="3">
        <f t="shared" si="121"/>
        <v>0</v>
      </c>
      <c r="FV122" s="3">
        <f t="shared" si="121"/>
        <v>0</v>
      </c>
      <c r="FW122" s="3">
        <f t="shared" si="121"/>
        <v>0</v>
      </c>
      <c r="FX122" s="3">
        <f t="shared" si="121"/>
        <v>0</v>
      </c>
      <c r="FY122" s="3">
        <f t="shared" si="121"/>
        <v>0</v>
      </c>
      <c r="FZ122" s="3">
        <f t="shared" si="121"/>
        <v>0</v>
      </c>
      <c r="GA122" s="3">
        <f t="shared" si="121"/>
        <v>0</v>
      </c>
      <c r="GB122" s="3">
        <f t="shared" si="121"/>
        <v>0</v>
      </c>
      <c r="GC122" s="3">
        <f t="shared" si="121"/>
        <v>0</v>
      </c>
      <c r="GD122" s="3">
        <f t="shared" si="121"/>
        <v>0</v>
      </c>
      <c r="GE122" s="3">
        <f t="shared" si="121"/>
        <v>0</v>
      </c>
      <c r="GF122" s="3">
        <f t="shared" si="121"/>
        <v>0</v>
      </c>
      <c r="GG122" s="3">
        <f t="shared" si="121"/>
        <v>0</v>
      </c>
      <c r="GH122" s="3">
        <f t="shared" si="121"/>
        <v>0</v>
      </c>
      <c r="GI122" s="3">
        <f t="shared" si="121"/>
        <v>0</v>
      </c>
      <c r="GJ122" s="3">
        <f t="shared" si="121"/>
        <v>0</v>
      </c>
      <c r="GK122" s="3">
        <f t="shared" si="121"/>
        <v>0</v>
      </c>
      <c r="GL122" s="3">
        <f t="shared" si="121"/>
        <v>0</v>
      </c>
      <c r="GM122" s="3">
        <f t="shared" si="121"/>
        <v>0</v>
      </c>
      <c r="GN122" s="3">
        <f t="shared" si="121"/>
        <v>0</v>
      </c>
      <c r="GO122" s="3">
        <f t="shared" si="121"/>
        <v>0</v>
      </c>
      <c r="GP122" s="3">
        <f t="shared" si="121"/>
        <v>0</v>
      </c>
      <c r="GQ122" s="3">
        <f t="shared" si="121"/>
        <v>0</v>
      </c>
      <c r="GR122" s="3">
        <f t="shared" si="121"/>
        <v>0</v>
      </c>
      <c r="GS122" s="3">
        <f t="shared" si="121"/>
        <v>0</v>
      </c>
      <c r="GT122" s="3">
        <f t="shared" si="121"/>
        <v>0</v>
      </c>
      <c r="GU122" s="3">
        <f t="shared" si="121"/>
        <v>0</v>
      </c>
      <c r="GV122" s="3">
        <f t="shared" si="121"/>
        <v>0</v>
      </c>
      <c r="GW122" s="3">
        <f t="shared" si="121"/>
        <v>0</v>
      </c>
      <c r="GX122" s="3">
        <f t="shared" si="121"/>
        <v>0</v>
      </c>
    </row>
    <row r="124" spans="1:245" x14ac:dyDescent="0.2">
      <c r="A124">
        <v>17</v>
      </c>
      <c r="B124">
        <v>1</v>
      </c>
      <c r="C124">
        <f>ROW(SmtRes!A156)</f>
        <v>156</v>
      </c>
      <c r="D124">
        <f>ROW(EtalonRes!A166)</f>
        <v>166</v>
      </c>
      <c r="E124" t="s">
        <v>358</v>
      </c>
      <c r="F124" t="s">
        <v>24</v>
      </c>
      <c r="G124" t="s">
        <v>25</v>
      </c>
      <c r="H124" t="s">
        <v>26</v>
      </c>
      <c r="I124">
        <f>ROUND(4/100,9)</f>
        <v>0.04</v>
      </c>
      <c r="J124">
        <v>0</v>
      </c>
      <c r="K124">
        <f>ROUND(4/100,9)</f>
        <v>0.04</v>
      </c>
      <c r="O124">
        <f t="shared" ref="O124:O155" si="122">ROUND(CP124,2)</f>
        <v>194.44</v>
      </c>
      <c r="P124">
        <f t="shared" ref="P124:P155" si="123">ROUND(CQ124*I124,2)</f>
        <v>0</v>
      </c>
      <c r="Q124">
        <f t="shared" ref="Q124:Q155" si="124">ROUND(CR124*I124,2)</f>
        <v>1.26</v>
      </c>
      <c r="R124">
        <f t="shared" ref="R124:R155" si="125">ROUND(CS124*I124,2)</f>
        <v>1.45</v>
      </c>
      <c r="S124">
        <f t="shared" ref="S124:S155" si="126">ROUND(CT124*I124,2)</f>
        <v>193.18</v>
      </c>
      <c r="T124">
        <f t="shared" ref="T124:T155" si="127">ROUND(CU124*I124,2)</f>
        <v>0</v>
      </c>
      <c r="U124">
        <f t="shared" ref="U124:U155" si="128">CV124*I124</f>
        <v>0.71560000000000001</v>
      </c>
      <c r="V124">
        <f t="shared" ref="V124:V155" si="129">CW124*I124</f>
        <v>3.2000000000000002E-3</v>
      </c>
      <c r="W124">
        <f t="shared" ref="W124:W155" si="130">ROUND(CX124*I124,2)</f>
        <v>0</v>
      </c>
      <c r="X124">
        <f t="shared" ref="X124:X155" si="131">ROUND(CY124,2)</f>
        <v>177.11</v>
      </c>
      <c r="Y124">
        <f t="shared" ref="Y124:Y155" si="132">ROUND(CZ124,2)</f>
        <v>93.42</v>
      </c>
      <c r="AA124">
        <v>145833872</v>
      </c>
      <c r="AB124">
        <f t="shared" ref="AB124:AB155" si="133">ROUND((AC124+AD124+AF124),2)</f>
        <v>145.97999999999999</v>
      </c>
      <c r="AC124">
        <f t="shared" ref="AC124:AC155" si="134">ROUND((ES124),2)</f>
        <v>0</v>
      </c>
      <c r="AD124">
        <f t="shared" ref="AD124:AD140" si="135">ROUND((((ET124)-(EU124))+AE124),2)</f>
        <v>2.5</v>
      </c>
      <c r="AE124">
        <f t="shared" ref="AE124:AE140" si="136">ROUND((EU124),2)</f>
        <v>1.08</v>
      </c>
      <c r="AF124">
        <f t="shared" ref="AF124:AF140" si="137">ROUND((EV124),2)</f>
        <v>143.47999999999999</v>
      </c>
      <c r="AG124">
        <f t="shared" ref="AG124:AG155" si="138">ROUND((AP124),2)</f>
        <v>0</v>
      </c>
      <c r="AH124">
        <f t="shared" ref="AH124:AH140" si="139">(EW124)</f>
        <v>17.89</v>
      </c>
      <c r="AI124">
        <f t="shared" ref="AI124:AI140" si="140">(EX124)</f>
        <v>0.08</v>
      </c>
      <c r="AJ124">
        <f t="shared" ref="AJ124:AJ155" si="141">(AS124)</f>
        <v>0</v>
      </c>
      <c r="AK124">
        <v>145.97999999999999</v>
      </c>
      <c r="AL124">
        <v>0</v>
      </c>
      <c r="AM124">
        <v>2.5</v>
      </c>
      <c r="AN124">
        <v>1.08</v>
      </c>
      <c r="AO124">
        <v>143.47999999999999</v>
      </c>
      <c r="AP124">
        <v>0</v>
      </c>
      <c r="AQ124">
        <v>17.89</v>
      </c>
      <c r="AR124">
        <v>0.08</v>
      </c>
      <c r="AS124">
        <v>0</v>
      </c>
      <c r="AT124">
        <v>91</v>
      </c>
      <c r="AU124">
        <v>48</v>
      </c>
      <c r="AV124">
        <v>1</v>
      </c>
      <c r="AW124">
        <v>1</v>
      </c>
      <c r="AZ124">
        <v>1</v>
      </c>
      <c r="BA124">
        <v>33.659999999999997</v>
      </c>
      <c r="BB124">
        <v>12.55</v>
      </c>
      <c r="BC124">
        <v>8.98</v>
      </c>
      <c r="BD124" t="s">
        <v>3</v>
      </c>
      <c r="BE124" t="s">
        <v>3</v>
      </c>
      <c r="BF124" t="s">
        <v>3</v>
      </c>
      <c r="BG124" t="s">
        <v>3</v>
      </c>
      <c r="BH124">
        <v>0</v>
      </c>
      <c r="BI124">
        <v>1</v>
      </c>
      <c r="BJ124" t="s">
        <v>27</v>
      </c>
      <c r="BM124">
        <v>67001</v>
      </c>
      <c r="BN124">
        <v>0</v>
      </c>
      <c r="BO124" t="s">
        <v>3</v>
      </c>
      <c r="BP124">
        <v>0</v>
      </c>
      <c r="BQ124">
        <v>6</v>
      </c>
      <c r="BR124">
        <v>0</v>
      </c>
      <c r="BS124">
        <v>33.659999999999997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91</v>
      </c>
      <c r="CA124">
        <v>48</v>
      </c>
      <c r="CB124" t="s">
        <v>3</v>
      </c>
      <c r="CE124">
        <v>0</v>
      </c>
      <c r="CF124">
        <v>0</v>
      </c>
      <c r="CG124">
        <v>0</v>
      </c>
      <c r="CM124">
        <v>0</v>
      </c>
      <c r="CN124" t="s">
        <v>3</v>
      </c>
      <c r="CO124">
        <v>0</v>
      </c>
      <c r="CP124">
        <f t="shared" ref="CP124:CP155" si="142">(P124+Q124+S124)</f>
        <v>194.44</v>
      </c>
      <c r="CQ124">
        <f t="shared" ref="CQ124:CQ155" si="143">AC124*BC124</f>
        <v>0</v>
      </c>
      <c r="CR124">
        <f t="shared" ref="CR124:CR140" si="144">(((ET124)*BB124-(EU124)*BS124)+AE124*BS124)</f>
        <v>31.375</v>
      </c>
      <c r="CS124">
        <f t="shared" ref="CS124:CS155" si="145">AE124*BS124</f>
        <v>36.352800000000002</v>
      </c>
      <c r="CT124">
        <f t="shared" ref="CT124:CT155" si="146">AF124*BA124</f>
        <v>4829.5367999999989</v>
      </c>
      <c r="CU124">
        <f t="shared" ref="CU124:CU155" si="147">AG124</f>
        <v>0</v>
      </c>
      <c r="CV124">
        <f t="shared" ref="CV124:CV155" si="148">AH124</f>
        <v>17.89</v>
      </c>
      <c r="CW124">
        <f t="shared" ref="CW124:CW155" si="149">AI124</f>
        <v>0.08</v>
      </c>
      <c r="CX124">
        <f t="shared" ref="CX124:CX155" si="150">AJ124</f>
        <v>0</v>
      </c>
      <c r="CY124">
        <f t="shared" ref="CY124:CY155" si="151">(((S124+R124)*AT124)/100)</f>
        <v>177.11329999999998</v>
      </c>
      <c r="CZ124">
        <f t="shared" ref="CZ124:CZ155" si="152">(((S124+R124)*AU124)/100)</f>
        <v>93.422399999999996</v>
      </c>
      <c r="DC124" t="s">
        <v>3</v>
      </c>
      <c r="DD124" t="s">
        <v>3</v>
      </c>
      <c r="DE124" t="s">
        <v>3</v>
      </c>
      <c r="DF124" t="s">
        <v>3</v>
      </c>
      <c r="DG124" t="s">
        <v>3</v>
      </c>
      <c r="DH124" t="s">
        <v>3</v>
      </c>
      <c r="DI124" t="s">
        <v>3</v>
      </c>
      <c r="DJ124" t="s">
        <v>3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1013</v>
      </c>
      <c r="DV124" t="s">
        <v>26</v>
      </c>
      <c r="DW124" t="s">
        <v>26</v>
      </c>
      <c r="DX124">
        <v>1</v>
      </c>
      <c r="DZ124" t="s">
        <v>3</v>
      </c>
      <c r="EA124" t="s">
        <v>3</v>
      </c>
      <c r="EB124" t="s">
        <v>3</v>
      </c>
      <c r="EC124" t="s">
        <v>3</v>
      </c>
      <c r="EE124">
        <v>140625211</v>
      </c>
      <c r="EF124">
        <v>6</v>
      </c>
      <c r="EG124" t="s">
        <v>28</v>
      </c>
      <c r="EH124">
        <v>101</v>
      </c>
      <c r="EI124" t="s">
        <v>29</v>
      </c>
      <c r="EJ124">
        <v>1</v>
      </c>
      <c r="EK124">
        <v>67001</v>
      </c>
      <c r="EL124" t="s">
        <v>29</v>
      </c>
      <c r="EM124" t="s">
        <v>30</v>
      </c>
      <c r="EO124" t="s">
        <v>3</v>
      </c>
      <c r="EQ124">
        <v>0</v>
      </c>
      <c r="ER124">
        <v>145.97999999999999</v>
      </c>
      <c r="ES124">
        <v>0</v>
      </c>
      <c r="ET124">
        <v>2.5</v>
      </c>
      <c r="EU124">
        <v>1.08</v>
      </c>
      <c r="EV124">
        <v>143.47999999999999</v>
      </c>
      <c r="EW124">
        <v>17.89</v>
      </c>
      <c r="EX124">
        <v>0.08</v>
      </c>
      <c r="EY124">
        <v>0</v>
      </c>
      <c r="FQ124">
        <v>0</v>
      </c>
      <c r="FR124">
        <f t="shared" ref="FR124:FR155" si="153">ROUND(IF(BI124=3,GM124,0),2)</f>
        <v>0</v>
      </c>
      <c r="FS124">
        <v>0</v>
      </c>
      <c r="FX124">
        <v>91</v>
      </c>
      <c r="FY124">
        <v>48</v>
      </c>
      <c r="GA124" t="s">
        <v>3</v>
      </c>
      <c r="GD124">
        <v>1</v>
      </c>
      <c r="GF124">
        <v>1970242966</v>
      </c>
      <c r="GG124">
        <v>2</v>
      </c>
      <c r="GH124">
        <v>1</v>
      </c>
      <c r="GI124">
        <v>4</v>
      </c>
      <c r="GJ124">
        <v>0</v>
      </c>
      <c r="GK124">
        <v>0</v>
      </c>
      <c r="GL124">
        <f t="shared" ref="GL124:GL155" si="154">ROUND(IF(AND(BH124=3,BI124=3,FS124&lt;&gt;0),P124,0),2)</f>
        <v>0</v>
      </c>
      <c r="GM124">
        <f t="shared" ref="GM124:GM155" si="155">ROUND(O124+X124+Y124,2)+GX124</f>
        <v>464.97</v>
      </c>
      <c r="GN124">
        <f t="shared" ref="GN124:GN155" si="156">IF(OR(BI124=0,BI124=1),ROUND(O124+X124+Y124,2),0)</f>
        <v>464.97</v>
      </c>
      <c r="GO124">
        <f t="shared" ref="GO124:GO155" si="157">IF(BI124=2,ROUND(O124+X124+Y124,2),0)</f>
        <v>0</v>
      </c>
      <c r="GP124">
        <f t="shared" ref="GP124:GP155" si="158">IF(BI124=4,ROUND(O124+X124+Y124,2)+GX124,0)</f>
        <v>0</v>
      </c>
      <c r="GR124">
        <v>0</v>
      </c>
      <c r="GS124">
        <v>3</v>
      </c>
      <c r="GT124">
        <v>0</v>
      </c>
      <c r="GU124" t="s">
        <v>3</v>
      </c>
      <c r="GV124">
        <f t="shared" ref="GV124:GV155" si="159">ROUND((GT124),2)</f>
        <v>0</v>
      </c>
      <c r="GW124">
        <v>1</v>
      </c>
      <c r="GX124">
        <f t="shared" ref="GX124:GX155" si="160">ROUND(HC124*I124,2)</f>
        <v>0</v>
      </c>
      <c r="HA124">
        <v>0</v>
      </c>
      <c r="HB124">
        <v>0</v>
      </c>
      <c r="HC124">
        <f t="shared" ref="HC124:HC155" si="161">GV124*GW124</f>
        <v>0</v>
      </c>
      <c r="HE124" t="s">
        <v>3</v>
      </c>
      <c r="HF124" t="s">
        <v>3</v>
      </c>
      <c r="HM124" t="s">
        <v>3</v>
      </c>
      <c r="HN124" t="s">
        <v>31</v>
      </c>
      <c r="HO124" t="s">
        <v>32</v>
      </c>
      <c r="HP124" t="s">
        <v>29</v>
      </c>
      <c r="HQ124" t="s">
        <v>29</v>
      </c>
      <c r="IK124">
        <v>0</v>
      </c>
    </row>
    <row r="125" spans="1:245" x14ac:dyDescent="0.2">
      <c r="A125">
        <v>17</v>
      </c>
      <c r="B125">
        <v>1</v>
      </c>
      <c r="C125">
        <f>ROW(SmtRes!A159)</f>
        <v>159</v>
      </c>
      <c r="D125">
        <f>ROW(EtalonRes!A169)</f>
        <v>169</v>
      </c>
      <c r="E125" t="s">
        <v>359</v>
      </c>
      <c r="F125" t="s">
        <v>34</v>
      </c>
      <c r="G125" t="s">
        <v>35</v>
      </c>
      <c r="H125" t="s">
        <v>36</v>
      </c>
      <c r="I125">
        <f>ROUND((0.8*2.1)/100,9)</f>
        <v>1.6799999999999999E-2</v>
      </c>
      <c r="J125">
        <v>0</v>
      </c>
      <c r="K125">
        <f>ROUND((0.8*2.1)/100,9)</f>
        <v>1.6799999999999999E-2</v>
      </c>
      <c r="O125">
        <f t="shared" si="122"/>
        <v>468</v>
      </c>
      <c r="P125">
        <f t="shared" si="123"/>
        <v>0</v>
      </c>
      <c r="Q125">
        <f t="shared" si="124"/>
        <v>51.01</v>
      </c>
      <c r="R125">
        <f t="shared" si="125"/>
        <v>59.09</v>
      </c>
      <c r="S125">
        <f t="shared" si="126"/>
        <v>416.99</v>
      </c>
      <c r="T125">
        <f t="shared" si="127"/>
        <v>0</v>
      </c>
      <c r="U125">
        <f t="shared" si="128"/>
        <v>1.53132</v>
      </c>
      <c r="V125">
        <f t="shared" si="129"/>
        <v>0.13003200000000001</v>
      </c>
      <c r="W125">
        <f t="shared" si="130"/>
        <v>0</v>
      </c>
      <c r="X125">
        <f t="shared" si="131"/>
        <v>433.23</v>
      </c>
      <c r="Y125">
        <f t="shared" si="132"/>
        <v>247.56</v>
      </c>
      <c r="AA125">
        <v>145833872</v>
      </c>
      <c r="AB125">
        <f t="shared" si="133"/>
        <v>979.35</v>
      </c>
      <c r="AC125">
        <f t="shared" si="134"/>
        <v>0</v>
      </c>
      <c r="AD125">
        <f t="shared" si="135"/>
        <v>241.95</v>
      </c>
      <c r="AE125">
        <f t="shared" si="136"/>
        <v>104.49</v>
      </c>
      <c r="AF125">
        <f t="shared" si="137"/>
        <v>737.4</v>
      </c>
      <c r="AG125">
        <f t="shared" si="138"/>
        <v>0</v>
      </c>
      <c r="AH125">
        <f t="shared" si="139"/>
        <v>91.15</v>
      </c>
      <c r="AI125">
        <f t="shared" si="140"/>
        <v>7.74</v>
      </c>
      <c r="AJ125">
        <f t="shared" si="141"/>
        <v>0</v>
      </c>
      <c r="AK125">
        <v>979.35</v>
      </c>
      <c r="AL125">
        <v>0</v>
      </c>
      <c r="AM125">
        <v>241.95</v>
      </c>
      <c r="AN125">
        <v>104.49</v>
      </c>
      <c r="AO125">
        <v>737.4</v>
      </c>
      <c r="AP125">
        <v>0</v>
      </c>
      <c r="AQ125">
        <v>91.15</v>
      </c>
      <c r="AR125">
        <v>7.74</v>
      </c>
      <c r="AS125">
        <v>0</v>
      </c>
      <c r="AT125">
        <v>91</v>
      </c>
      <c r="AU125">
        <v>52</v>
      </c>
      <c r="AV125">
        <v>1</v>
      </c>
      <c r="AW125">
        <v>1</v>
      </c>
      <c r="AZ125">
        <v>1</v>
      </c>
      <c r="BA125">
        <v>33.659999999999997</v>
      </c>
      <c r="BB125">
        <v>12.55</v>
      </c>
      <c r="BC125">
        <v>8.98</v>
      </c>
      <c r="BD125" t="s">
        <v>3</v>
      </c>
      <c r="BE125" t="s">
        <v>3</v>
      </c>
      <c r="BF125" t="s">
        <v>3</v>
      </c>
      <c r="BG125" t="s">
        <v>3</v>
      </c>
      <c r="BH125">
        <v>0</v>
      </c>
      <c r="BI125">
        <v>1</v>
      </c>
      <c r="BJ125" t="s">
        <v>37</v>
      </c>
      <c r="BM125">
        <v>46003</v>
      </c>
      <c r="BN125">
        <v>0</v>
      </c>
      <c r="BO125" t="s">
        <v>3</v>
      </c>
      <c r="BP125">
        <v>0</v>
      </c>
      <c r="BQ125">
        <v>2</v>
      </c>
      <c r="BR125">
        <v>0</v>
      </c>
      <c r="BS125">
        <v>33.659999999999997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91</v>
      </c>
      <c r="CA125">
        <v>52</v>
      </c>
      <c r="CB125" t="s">
        <v>3</v>
      </c>
      <c r="CE125">
        <v>0</v>
      </c>
      <c r="CF125">
        <v>0</v>
      </c>
      <c r="CG125">
        <v>0</v>
      </c>
      <c r="CM125">
        <v>0</v>
      </c>
      <c r="CN125" t="s">
        <v>3</v>
      </c>
      <c r="CO125">
        <v>0</v>
      </c>
      <c r="CP125">
        <f t="shared" si="142"/>
        <v>468</v>
      </c>
      <c r="CQ125">
        <f t="shared" si="143"/>
        <v>0</v>
      </c>
      <c r="CR125">
        <f t="shared" si="144"/>
        <v>3036.4724999999999</v>
      </c>
      <c r="CS125">
        <f t="shared" si="145"/>
        <v>3517.1333999999993</v>
      </c>
      <c r="CT125">
        <f t="shared" si="146"/>
        <v>24820.883999999998</v>
      </c>
      <c r="CU125">
        <f t="shared" si="147"/>
        <v>0</v>
      </c>
      <c r="CV125">
        <f t="shared" si="148"/>
        <v>91.15</v>
      </c>
      <c r="CW125">
        <f t="shared" si="149"/>
        <v>7.74</v>
      </c>
      <c r="CX125">
        <f t="shared" si="150"/>
        <v>0</v>
      </c>
      <c r="CY125">
        <f t="shared" si="151"/>
        <v>433.23280000000005</v>
      </c>
      <c r="CZ125">
        <f t="shared" si="152"/>
        <v>247.56160000000003</v>
      </c>
      <c r="DC125" t="s">
        <v>3</v>
      </c>
      <c r="DD125" t="s">
        <v>3</v>
      </c>
      <c r="DE125" t="s">
        <v>3</v>
      </c>
      <c r="DF125" t="s">
        <v>3</v>
      </c>
      <c r="DG125" t="s">
        <v>3</v>
      </c>
      <c r="DH125" t="s">
        <v>3</v>
      </c>
      <c r="DI125" t="s">
        <v>3</v>
      </c>
      <c r="DJ125" t="s">
        <v>3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1005</v>
      </c>
      <c r="DV125" t="s">
        <v>36</v>
      </c>
      <c r="DW125" t="s">
        <v>36</v>
      </c>
      <c r="DX125">
        <v>100</v>
      </c>
      <c r="DZ125" t="s">
        <v>3</v>
      </c>
      <c r="EA125" t="s">
        <v>3</v>
      </c>
      <c r="EB125" t="s">
        <v>3</v>
      </c>
      <c r="EC125" t="s">
        <v>3</v>
      </c>
      <c r="EE125">
        <v>140625347</v>
      </c>
      <c r="EF125">
        <v>2</v>
      </c>
      <c r="EG125" t="s">
        <v>38</v>
      </c>
      <c r="EH125">
        <v>40</v>
      </c>
      <c r="EI125" t="s">
        <v>39</v>
      </c>
      <c r="EJ125">
        <v>1</v>
      </c>
      <c r="EK125">
        <v>46003</v>
      </c>
      <c r="EL125" t="s">
        <v>40</v>
      </c>
      <c r="EM125" t="s">
        <v>41</v>
      </c>
      <c r="EO125" t="s">
        <v>3</v>
      </c>
      <c r="EQ125">
        <v>0</v>
      </c>
      <c r="ER125">
        <v>979.35</v>
      </c>
      <c r="ES125">
        <v>0</v>
      </c>
      <c r="ET125">
        <v>241.95</v>
      </c>
      <c r="EU125">
        <v>104.49</v>
      </c>
      <c r="EV125">
        <v>737.4</v>
      </c>
      <c r="EW125">
        <v>91.15</v>
      </c>
      <c r="EX125">
        <v>7.74</v>
      </c>
      <c r="EY125">
        <v>0</v>
      </c>
      <c r="FQ125">
        <v>0</v>
      </c>
      <c r="FR125">
        <f t="shared" si="153"/>
        <v>0</v>
      </c>
      <c r="FS125">
        <v>0</v>
      </c>
      <c r="FX125">
        <v>91</v>
      </c>
      <c r="FY125">
        <v>52</v>
      </c>
      <c r="GA125" t="s">
        <v>3</v>
      </c>
      <c r="GD125">
        <v>1</v>
      </c>
      <c r="GF125">
        <v>-778583620</v>
      </c>
      <c r="GG125">
        <v>2</v>
      </c>
      <c r="GH125">
        <v>1</v>
      </c>
      <c r="GI125">
        <v>4</v>
      </c>
      <c r="GJ125">
        <v>0</v>
      </c>
      <c r="GK125">
        <v>0</v>
      </c>
      <c r="GL125">
        <f t="shared" si="154"/>
        <v>0</v>
      </c>
      <c r="GM125">
        <f t="shared" si="155"/>
        <v>1148.79</v>
      </c>
      <c r="GN125">
        <f t="shared" si="156"/>
        <v>1148.79</v>
      </c>
      <c r="GO125">
        <f t="shared" si="157"/>
        <v>0</v>
      </c>
      <c r="GP125">
        <f t="shared" si="158"/>
        <v>0</v>
      </c>
      <c r="GR125">
        <v>0</v>
      </c>
      <c r="GS125">
        <v>3</v>
      </c>
      <c r="GT125">
        <v>0</v>
      </c>
      <c r="GU125" t="s">
        <v>3</v>
      </c>
      <c r="GV125">
        <f t="shared" si="159"/>
        <v>0</v>
      </c>
      <c r="GW125">
        <v>1</v>
      </c>
      <c r="GX125">
        <f t="shared" si="160"/>
        <v>0</v>
      </c>
      <c r="HA125">
        <v>0</v>
      </c>
      <c r="HB125">
        <v>0</v>
      </c>
      <c r="HC125">
        <f t="shared" si="161"/>
        <v>0</v>
      </c>
      <c r="HE125" t="s">
        <v>3</v>
      </c>
      <c r="HF125" t="s">
        <v>3</v>
      </c>
      <c r="HM125" t="s">
        <v>3</v>
      </c>
      <c r="HN125" t="s">
        <v>42</v>
      </c>
      <c r="HO125" t="s">
        <v>43</v>
      </c>
      <c r="HP125" t="s">
        <v>40</v>
      </c>
      <c r="HQ125" t="s">
        <v>40</v>
      </c>
      <c r="IK125">
        <v>0</v>
      </c>
    </row>
    <row r="126" spans="1:245" x14ac:dyDescent="0.2">
      <c r="A126">
        <v>17</v>
      </c>
      <c r="B126">
        <v>1</v>
      </c>
      <c r="C126">
        <f>ROW(SmtRes!A163)</f>
        <v>163</v>
      </c>
      <c r="D126">
        <f>ROW(EtalonRes!A173)</f>
        <v>173</v>
      </c>
      <c r="E126" t="s">
        <v>360</v>
      </c>
      <c r="F126" t="s">
        <v>53</v>
      </c>
      <c r="G126" t="s">
        <v>54</v>
      </c>
      <c r="H126" t="s">
        <v>36</v>
      </c>
      <c r="I126">
        <f>ROUND(43/100,9)</f>
        <v>0.43</v>
      </c>
      <c r="J126">
        <v>0</v>
      </c>
      <c r="K126">
        <f>ROUND(43/100,9)</f>
        <v>0.43</v>
      </c>
      <c r="O126">
        <f t="shared" si="122"/>
        <v>1307.76</v>
      </c>
      <c r="P126">
        <f t="shared" si="123"/>
        <v>0</v>
      </c>
      <c r="Q126">
        <f t="shared" si="124"/>
        <v>21.91</v>
      </c>
      <c r="R126">
        <f t="shared" si="125"/>
        <v>25.47</v>
      </c>
      <c r="S126">
        <f t="shared" si="126"/>
        <v>1285.8499999999999</v>
      </c>
      <c r="T126">
        <f t="shared" si="127"/>
        <v>0</v>
      </c>
      <c r="U126">
        <f t="shared" si="128"/>
        <v>4.8977000000000004</v>
      </c>
      <c r="V126">
        <f t="shared" si="129"/>
        <v>5.5899999999999998E-2</v>
      </c>
      <c r="W126">
        <f t="shared" si="130"/>
        <v>0</v>
      </c>
      <c r="X126">
        <f t="shared" si="131"/>
        <v>1167.07</v>
      </c>
      <c r="Y126">
        <f t="shared" si="132"/>
        <v>642.54999999999995</v>
      </c>
      <c r="AA126">
        <v>145833872</v>
      </c>
      <c r="AB126">
        <f t="shared" si="133"/>
        <v>92.9</v>
      </c>
      <c r="AC126">
        <f t="shared" si="134"/>
        <v>0</v>
      </c>
      <c r="AD126">
        <f t="shared" si="135"/>
        <v>4.0599999999999996</v>
      </c>
      <c r="AE126">
        <f t="shared" si="136"/>
        <v>1.76</v>
      </c>
      <c r="AF126">
        <f t="shared" si="137"/>
        <v>88.84</v>
      </c>
      <c r="AG126">
        <f t="shared" si="138"/>
        <v>0</v>
      </c>
      <c r="AH126">
        <f t="shared" si="139"/>
        <v>11.39</v>
      </c>
      <c r="AI126">
        <f t="shared" si="140"/>
        <v>0.13</v>
      </c>
      <c r="AJ126">
        <f t="shared" si="141"/>
        <v>0</v>
      </c>
      <c r="AK126">
        <v>92.9</v>
      </c>
      <c r="AL126">
        <v>0</v>
      </c>
      <c r="AM126">
        <v>4.0599999999999996</v>
      </c>
      <c r="AN126">
        <v>1.76</v>
      </c>
      <c r="AO126">
        <v>88.84</v>
      </c>
      <c r="AP126">
        <v>0</v>
      </c>
      <c r="AQ126">
        <v>11.39</v>
      </c>
      <c r="AR126">
        <v>0.13</v>
      </c>
      <c r="AS126">
        <v>0</v>
      </c>
      <c r="AT126">
        <v>89</v>
      </c>
      <c r="AU126">
        <v>49</v>
      </c>
      <c r="AV126">
        <v>1</v>
      </c>
      <c r="AW126">
        <v>1</v>
      </c>
      <c r="AZ126">
        <v>1</v>
      </c>
      <c r="BA126">
        <v>33.659999999999997</v>
      </c>
      <c r="BB126">
        <v>12.55</v>
      </c>
      <c r="BC126">
        <v>8.98</v>
      </c>
      <c r="BD126" t="s">
        <v>3</v>
      </c>
      <c r="BE126" t="s">
        <v>3</v>
      </c>
      <c r="BF126" t="s">
        <v>3</v>
      </c>
      <c r="BG126" t="s">
        <v>3</v>
      </c>
      <c r="BH126">
        <v>0</v>
      </c>
      <c r="BI126">
        <v>1</v>
      </c>
      <c r="BJ126" t="s">
        <v>55</v>
      </c>
      <c r="BM126">
        <v>57001</v>
      </c>
      <c r="BN126">
        <v>0</v>
      </c>
      <c r="BO126" t="s">
        <v>3</v>
      </c>
      <c r="BP126">
        <v>0</v>
      </c>
      <c r="BQ126">
        <v>6</v>
      </c>
      <c r="BR126">
        <v>0</v>
      </c>
      <c r="BS126">
        <v>33.659999999999997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89</v>
      </c>
      <c r="CA126">
        <v>49</v>
      </c>
      <c r="CB126" t="s">
        <v>3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42"/>
        <v>1307.76</v>
      </c>
      <c r="CQ126">
        <f t="shared" si="143"/>
        <v>0</v>
      </c>
      <c r="CR126">
        <f t="shared" si="144"/>
        <v>50.952999999999996</v>
      </c>
      <c r="CS126">
        <f t="shared" si="145"/>
        <v>59.241599999999991</v>
      </c>
      <c r="CT126">
        <f t="shared" si="146"/>
        <v>2990.3543999999997</v>
      </c>
      <c r="CU126">
        <f t="shared" si="147"/>
        <v>0</v>
      </c>
      <c r="CV126">
        <f t="shared" si="148"/>
        <v>11.39</v>
      </c>
      <c r="CW126">
        <f t="shared" si="149"/>
        <v>0.13</v>
      </c>
      <c r="CX126">
        <f t="shared" si="150"/>
        <v>0</v>
      </c>
      <c r="CY126">
        <f t="shared" si="151"/>
        <v>1167.0747999999999</v>
      </c>
      <c r="CZ126">
        <f t="shared" si="152"/>
        <v>642.54679999999996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1005</v>
      </c>
      <c r="DV126" t="s">
        <v>36</v>
      </c>
      <c r="DW126" t="s">
        <v>36</v>
      </c>
      <c r="DX126">
        <v>100</v>
      </c>
      <c r="DZ126" t="s">
        <v>3</v>
      </c>
      <c r="EA126" t="s">
        <v>3</v>
      </c>
      <c r="EB126" t="s">
        <v>3</v>
      </c>
      <c r="EC126" t="s">
        <v>3</v>
      </c>
      <c r="EE126">
        <v>140625152</v>
      </c>
      <c r="EF126">
        <v>6</v>
      </c>
      <c r="EG126" t="s">
        <v>28</v>
      </c>
      <c r="EH126">
        <v>11</v>
      </c>
      <c r="EI126" t="s">
        <v>56</v>
      </c>
      <c r="EJ126">
        <v>1</v>
      </c>
      <c r="EK126">
        <v>57001</v>
      </c>
      <c r="EL126" t="s">
        <v>56</v>
      </c>
      <c r="EM126" t="s">
        <v>57</v>
      </c>
      <c r="EO126" t="s">
        <v>3</v>
      </c>
      <c r="EQ126">
        <v>0</v>
      </c>
      <c r="ER126">
        <v>92.9</v>
      </c>
      <c r="ES126">
        <v>0</v>
      </c>
      <c r="ET126">
        <v>4.0599999999999996</v>
      </c>
      <c r="EU126">
        <v>1.76</v>
      </c>
      <c r="EV126">
        <v>88.84</v>
      </c>
      <c r="EW126">
        <v>11.39</v>
      </c>
      <c r="EX126">
        <v>0.13</v>
      </c>
      <c r="EY126">
        <v>0</v>
      </c>
      <c r="FQ126">
        <v>0</v>
      </c>
      <c r="FR126">
        <f t="shared" si="153"/>
        <v>0</v>
      </c>
      <c r="FS126">
        <v>0</v>
      </c>
      <c r="FX126">
        <v>89</v>
      </c>
      <c r="FY126">
        <v>49</v>
      </c>
      <c r="GA126" t="s">
        <v>3</v>
      </c>
      <c r="GD126">
        <v>1</v>
      </c>
      <c r="GF126">
        <v>1082295582</v>
      </c>
      <c r="GG126">
        <v>2</v>
      </c>
      <c r="GH126">
        <v>1</v>
      </c>
      <c r="GI126">
        <v>4</v>
      </c>
      <c r="GJ126">
        <v>0</v>
      </c>
      <c r="GK126">
        <v>0</v>
      </c>
      <c r="GL126">
        <f t="shared" si="154"/>
        <v>0</v>
      </c>
      <c r="GM126">
        <f t="shared" si="155"/>
        <v>3117.38</v>
      </c>
      <c r="GN126">
        <f t="shared" si="156"/>
        <v>3117.38</v>
      </c>
      <c r="GO126">
        <f t="shared" si="157"/>
        <v>0</v>
      </c>
      <c r="GP126">
        <f t="shared" si="158"/>
        <v>0</v>
      </c>
      <c r="GR126">
        <v>0</v>
      </c>
      <c r="GS126">
        <v>3</v>
      </c>
      <c r="GT126">
        <v>0</v>
      </c>
      <c r="GU126" t="s">
        <v>3</v>
      </c>
      <c r="GV126">
        <f t="shared" si="159"/>
        <v>0</v>
      </c>
      <c r="GW126">
        <v>1</v>
      </c>
      <c r="GX126">
        <f t="shared" si="160"/>
        <v>0</v>
      </c>
      <c r="HA126">
        <v>0</v>
      </c>
      <c r="HB126">
        <v>0</v>
      </c>
      <c r="HC126">
        <f t="shared" si="161"/>
        <v>0</v>
      </c>
      <c r="HE126" t="s">
        <v>3</v>
      </c>
      <c r="HF126" t="s">
        <v>3</v>
      </c>
      <c r="HM126" t="s">
        <v>3</v>
      </c>
      <c r="HN126" t="s">
        <v>58</v>
      </c>
      <c r="HO126" t="s">
        <v>59</v>
      </c>
      <c r="HP126" t="s">
        <v>56</v>
      </c>
      <c r="HQ126" t="s">
        <v>56</v>
      </c>
      <c r="IK126">
        <v>0</v>
      </c>
    </row>
    <row r="127" spans="1:245" x14ac:dyDescent="0.2">
      <c r="A127">
        <v>17</v>
      </c>
      <c r="B127">
        <v>1</v>
      </c>
      <c r="C127">
        <f>ROW(SmtRes!A167)</f>
        <v>167</v>
      </c>
      <c r="D127">
        <f>ROW(EtalonRes!A177)</f>
        <v>177</v>
      </c>
      <c r="E127" t="s">
        <v>361</v>
      </c>
      <c r="F127" t="s">
        <v>61</v>
      </c>
      <c r="G127" t="s">
        <v>62</v>
      </c>
      <c r="H127" t="s">
        <v>36</v>
      </c>
      <c r="I127">
        <f>ROUND(43/100,9)</f>
        <v>0.43</v>
      </c>
      <c r="J127">
        <v>0</v>
      </c>
      <c r="K127">
        <f>ROUND(43/100,9)</f>
        <v>0.43</v>
      </c>
      <c r="O127">
        <f t="shared" si="122"/>
        <v>4062.39</v>
      </c>
      <c r="P127">
        <f t="shared" si="123"/>
        <v>0</v>
      </c>
      <c r="Q127">
        <f t="shared" si="124"/>
        <v>615.74</v>
      </c>
      <c r="R127">
        <f t="shared" si="125"/>
        <v>713.27</v>
      </c>
      <c r="S127">
        <f t="shared" si="126"/>
        <v>3446.65</v>
      </c>
      <c r="T127">
        <f t="shared" si="127"/>
        <v>0</v>
      </c>
      <c r="U127">
        <f t="shared" si="128"/>
        <v>13.1279</v>
      </c>
      <c r="V127">
        <f t="shared" si="129"/>
        <v>1.5694999999999999</v>
      </c>
      <c r="W127">
        <f t="shared" si="130"/>
        <v>0</v>
      </c>
      <c r="X127">
        <f t="shared" si="131"/>
        <v>3785.53</v>
      </c>
      <c r="Y127">
        <f t="shared" si="132"/>
        <v>2163.16</v>
      </c>
      <c r="AA127">
        <v>145833872</v>
      </c>
      <c r="AB127">
        <f t="shared" si="133"/>
        <v>352.23</v>
      </c>
      <c r="AC127">
        <f t="shared" si="134"/>
        <v>0</v>
      </c>
      <c r="AD127">
        <f t="shared" si="135"/>
        <v>114.1</v>
      </c>
      <c r="AE127">
        <f t="shared" si="136"/>
        <v>49.28</v>
      </c>
      <c r="AF127">
        <f t="shared" si="137"/>
        <v>238.13</v>
      </c>
      <c r="AG127">
        <f t="shared" si="138"/>
        <v>0</v>
      </c>
      <c r="AH127">
        <f t="shared" si="139"/>
        <v>30.53</v>
      </c>
      <c r="AI127">
        <f t="shared" si="140"/>
        <v>3.65</v>
      </c>
      <c r="AJ127">
        <f t="shared" si="141"/>
        <v>0</v>
      </c>
      <c r="AK127">
        <v>352.23</v>
      </c>
      <c r="AL127">
        <v>0</v>
      </c>
      <c r="AM127">
        <v>114.1</v>
      </c>
      <c r="AN127">
        <v>49.28</v>
      </c>
      <c r="AO127">
        <v>238.13</v>
      </c>
      <c r="AP127">
        <v>0</v>
      </c>
      <c r="AQ127">
        <v>30.53</v>
      </c>
      <c r="AR127">
        <v>3.65</v>
      </c>
      <c r="AS127">
        <v>0</v>
      </c>
      <c r="AT127">
        <v>91</v>
      </c>
      <c r="AU127">
        <v>52</v>
      </c>
      <c r="AV127">
        <v>1</v>
      </c>
      <c r="AW127">
        <v>1</v>
      </c>
      <c r="AZ127">
        <v>1</v>
      </c>
      <c r="BA127">
        <v>33.659999999999997</v>
      </c>
      <c r="BB127">
        <v>12.55</v>
      </c>
      <c r="BC127">
        <v>8.98</v>
      </c>
      <c r="BD127" t="s">
        <v>3</v>
      </c>
      <c r="BE127" t="s">
        <v>3</v>
      </c>
      <c r="BF127" t="s">
        <v>3</v>
      </c>
      <c r="BG127" t="s">
        <v>3</v>
      </c>
      <c r="BH127">
        <v>0</v>
      </c>
      <c r="BI127">
        <v>1</v>
      </c>
      <c r="BJ127" t="s">
        <v>63</v>
      </c>
      <c r="BM127">
        <v>46003</v>
      </c>
      <c r="BN127">
        <v>0</v>
      </c>
      <c r="BO127" t="s">
        <v>3</v>
      </c>
      <c r="BP127">
        <v>0</v>
      </c>
      <c r="BQ127">
        <v>2</v>
      </c>
      <c r="BR127">
        <v>0</v>
      </c>
      <c r="BS127">
        <v>33.659999999999997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91</v>
      </c>
      <c r="CA127">
        <v>52</v>
      </c>
      <c r="CB127" t="s">
        <v>3</v>
      </c>
      <c r="CE127">
        <v>0</v>
      </c>
      <c r="CF127">
        <v>0</v>
      </c>
      <c r="CG127">
        <v>0</v>
      </c>
      <c r="CM127">
        <v>0</v>
      </c>
      <c r="CN127" t="s">
        <v>3</v>
      </c>
      <c r="CO127">
        <v>0</v>
      </c>
      <c r="CP127">
        <f t="shared" si="142"/>
        <v>4062.3900000000003</v>
      </c>
      <c r="CQ127">
        <f t="shared" si="143"/>
        <v>0</v>
      </c>
      <c r="CR127">
        <f t="shared" si="144"/>
        <v>1431.9549999999999</v>
      </c>
      <c r="CS127">
        <f t="shared" si="145"/>
        <v>1658.7647999999999</v>
      </c>
      <c r="CT127">
        <f t="shared" si="146"/>
        <v>8015.4557999999988</v>
      </c>
      <c r="CU127">
        <f t="shared" si="147"/>
        <v>0</v>
      </c>
      <c r="CV127">
        <f t="shared" si="148"/>
        <v>30.53</v>
      </c>
      <c r="CW127">
        <f t="shared" si="149"/>
        <v>3.65</v>
      </c>
      <c r="CX127">
        <f t="shared" si="150"/>
        <v>0</v>
      </c>
      <c r="CY127">
        <f t="shared" si="151"/>
        <v>3785.5272000000004</v>
      </c>
      <c r="CZ127">
        <f t="shared" si="152"/>
        <v>2163.1583999999998</v>
      </c>
      <c r="DC127" t="s">
        <v>3</v>
      </c>
      <c r="DD127" t="s">
        <v>3</v>
      </c>
      <c r="DE127" t="s">
        <v>3</v>
      </c>
      <c r="DF127" t="s">
        <v>3</v>
      </c>
      <c r="DG127" t="s">
        <v>3</v>
      </c>
      <c r="DH127" t="s">
        <v>3</v>
      </c>
      <c r="DI127" t="s">
        <v>3</v>
      </c>
      <c r="DJ127" t="s">
        <v>3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1005</v>
      </c>
      <c r="DV127" t="s">
        <v>36</v>
      </c>
      <c r="DW127" t="s">
        <v>36</v>
      </c>
      <c r="DX127">
        <v>100</v>
      </c>
      <c r="DZ127" t="s">
        <v>3</v>
      </c>
      <c r="EA127" t="s">
        <v>3</v>
      </c>
      <c r="EB127" t="s">
        <v>3</v>
      </c>
      <c r="EC127" t="s">
        <v>3</v>
      </c>
      <c r="EE127">
        <v>140625347</v>
      </c>
      <c r="EF127">
        <v>2</v>
      </c>
      <c r="EG127" t="s">
        <v>38</v>
      </c>
      <c r="EH127">
        <v>40</v>
      </c>
      <c r="EI127" t="s">
        <v>39</v>
      </c>
      <c r="EJ127">
        <v>1</v>
      </c>
      <c r="EK127">
        <v>46003</v>
      </c>
      <c r="EL127" t="s">
        <v>40</v>
      </c>
      <c r="EM127" t="s">
        <v>41</v>
      </c>
      <c r="EO127" t="s">
        <v>3</v>
      </c>
      <c r="EQ127">
        <v>0</v>
      </c>
      <c r="ER127">
        <v>352.23</v>
      </c>
      <c r="ES127">
        <v>0</v>
      </c>
      <c r="ET127">
        <v>114.1</v>
      </c>
      <c r="EU127">
        <v>49.28</v>
      </c>
      <c r="EV127">
        <v>238.13</v>
      </c>
      <c r="EW127">
        <v>30.53</v>
      </c>
      <c r="EX127">
        <v>3.65</v>
      </c>
      <c r="EY127">
        <v>0</v>
      </c>
      <c r="FQ127">
        <v>0</v>
      </c>
      <c r="FR127">
        <f t="shared" si="153"/>
        <v>0</v>
      </c>
      <c r="FS127">
        <v>0</v>
      </c>
      <c r="FX127">
        <v>91</v>
      </c>
      <c r="FY127">
        <v>52</v>
      </c>
      <c r="GA127" t="s">
        <v>3</v>
      </c>
      <c r="GD127">
        <v>1</v>
      </c>
      <c r="GF127">
        <v>-249606806</v>
      </c>
      <c r="GG127">
        <v>2</v>
      </c>
      <c r="GH127">
        <v>1</v>
      </c>
      <c r="GI127">
        <v>4</v>
      </c>
      <c r="GJ127">
        <v>0</v>
      </c>
      <c r="GK127">
        <v>0</v>
      </c>
      <c r="GL127">
        <f t="shared" si="154"/>
        <v>0</v>
      </c>
      <c r="GM127">
        <f t="shared" si="155"/>
        <v>10011.08</v>
      </c>
      <c r="GN127">
        <f t="shared" si="156"/>
        <v>10011.08</v>
      </c>
      <c r="GO127">
        <f t="shared" si="157"/>
        <v>0</v>
      </c>
      <c r="GP127">
        <f t="shared" si="158"/>
        <v>0</v>
      </c>
      <c r="GR127">
        <v>0</v>
      </c>
      <c r="GS127">
        <v>3</v>
      </c>
      <c r="GT127">
        <v>0</v>
      </c>
      <c r="GU127" t="s">
        <v>3</v>
      </c>
      <c r="GV127">
        <f t="shared" si="159"/>
        <v>0</v>
      </c>
      <c r="GW127">
        <v>1</v>
      </c>
      <c r="GX127">
        <f t="shared" si="160"/>
        <v>0</v>
      </c>
      <c r="HA127">
        <v>0</v>
      </c>
      <c r="HB127">
        <v>0</v>
      </c>
      <c r="HC127">
        <f t="shared" si="161"/>
        <v>0</v>
      </c>
      <c r="HE127" t="s">
        <v>3</v>
      </c>
      <c r="HF127" t="s">
        <v>3</v>
      </c>
      <c r="HM127" t="s">
        <v>3</v>
      </c>
      <c r="HN127" t="s">
        <v>42</v>
      </c>
      <c r="HO127" t="s">
        <v>43</v>
      </c>
      <c r="HP127" t="s">
        <v>40</v>
      </c>
      <c r="HQ127" t="s">
        <v>40</v>
      </c>
      <c r="IK127">
        <v>0</v>
      </c>
    </row>
    <row r="128" spans="1:245" x14ac:dyDescent="0.2">
      <c r="A128">
        <v>17</v>
      </c>
      <c r="B128">
        <v>1</v>
      </c>
      <c r="C128">
        <f>ROW(SmtRes!A168)</f>
        <v>168</v>
      </c>
      <c r="D128">
        <f>ROW(EtalonRes!A178)</f>
        <v>178</v>
      </c>
      <c r="E128" t="s">
        <v>362</v>
      </c>
      <c r="F128" t="s">
        <v>65</v>
      </c>
      <c r="G128" t="s">
        <v>66</v>
      </c>
      <c r="H128" t="s">
        <v>26</v>
      </c>
      <c r="I128">
        <f>ROUND(7/100,9)</f>
        <v>7.0000000000000007E-2</v>
      </c>
      <c r="J128">
        <v>0</v>
      </c>
      <c r="K128">
        <f>ROUND(7/100,9)</f>
        <v>7.0000000000000007E-2</v>
      </c>
      <c r="O128">
        <f t="shared" si="122"/>
        <v>107.32</v>
      </c>
      <c r="P128">
        <f t="shared" si="123"/>
        <v>0</v>
      </c>
      <c r="Q128">
        <f t="shared" si="124"/>
        <v>0</v>
      </c>
      <c r="R128">
        <f t="shared" si="125"/>
        <v>0</v>
      </c>
      <c r="S128">
        <f t="shared" si="126"/>
        <v>107.32</v>
      </c>
      <c r="T128">
        <f t="shared" si="127"/>
        <v>0</v>
      </c>
      <c r="U128">
        <f t="shared" si="128"/>
        <v>0.40880000000000005</v>
      </c>
      <c r="V128">
        <f t="shared" si="129"/>
        <v>0</v>
      </c>
      <c r="W128">
        <f t="shared" si="130"/>
        <v>0</v>
      </c>
      <c r="X128">
        <f t="shared" si="131"/>
        <v>97.66</v>
      </c>
      <c r="Y128">
        <f t="shared" si="132"/>
        <v>51.51</v>
      </c>
      <c r="AA128">
        <v>145833872</v>
      </c>
      <c r="AB128">
        <f t="shared" si="133"/>
        <v>45.55</v>
      </c>
      <c r="AC128">
        <f t="shared" si="134"/>
        <v>0</v>
      </c>
      <c r="AD128">
        <f t="shared" si="135"/>
        <v>0</v>
      </c>
      <c r="AE128">
        <f t="shared" si="136"/>
        <v>0</v>
      </c>
      <c r="AF128">
        <f t="shared" si="137"/>
        <v>45.55</v>
      </c>
      <c r="AG128">
        <f t="shared" si="138"/>
        <v>0</v>
      </c>
      <c r="AH128">
        <f t="shared" si="139"/>
        <v>5.84</v>
      </c>
      <c r="AI128">
        <f t="shared" si="140"/>
        <v>0</v>
      </c>
      <c r="AJ128">
        <f t="shared" si="141"/>
        <v>0</v>
      </c>
      <c r="AK128">
        <v>45.55</v>
      </c>
      <c r="AL128">
        <v>0</v>
      </c>
      <c r="AM128">
        <v>0</v>
      </c>
      <c r="AN128">
        <v>0</v>
      </c>
      <c r="AO128">
        <v>45.55</v>
      </c>
      <c r="AP128">
        <v>0</v>
      </c>
      <c r="AQ128">
        <v>5.84</v>
      </c>
      <c r="AR128">
        <v>0</v>
      </c>
      <c r="AS128">
        <v>0</v>
      </c>
      <c r="AT128">
        <v>91</v>
      </c>
      <c r="AU128">
        <v>48</v>
      </c>
      <c r="AV128">
        <v>1</v>
      </c>
      <c r="AW128">
        <v>1</v>
      </c>
      <c r="AZ128">
        <v>1</v>
      </c>
      <c r="BA128">
        <v>33.659999999999997</v>
      </c>
      <c r="BB128">
        <v>12.55</v>
      </c>
      <c r="BC128">
        <v>8.98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1</v>
      </c>
      <c r="BJ128" t="s">
        <v>67</v>
      </c>
      <c r="BM128">
        <v>67001</v>
      </c>
      <c r="BN128">
        <v>0</v>
      </c>
      <c r="BO128" t="s">
        <v>3</v>
      </c>
      <c r="BP128">
        <v>0</v>
      </c>
      <c r="BQ128">
        <v>6</v>
      </c>
      <c r="BR128">
        <v>0</v>
      </c>
      <c r="BS128">
        <v>33.659999999999997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91</v>
      </c>
      <c r="CA128">
        <v>48</v>
      </c>
      <c r="CB128" t="s">
        <v>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 t="shared" si="142"/>
        <v>107.32</v>
      </c>
      <c r="CQ128">
        <f t="shared" si="143"/>
        <v>0</v>
      </c>
      <c r="CR128">
        <f t="shared" si="144"/>
        <v>0</v>
      </c>
      <c r="CS128">
        <f t="shared" si="145"/>
        <v>0</v>
      </c>
      <c r="CT128">
        <f t="shared" si="146"/>
        <v>1533.2129999999997</v>
      </c>
      <c r="CU128">
        <f t="shared" si="147"/>
        <v>0</v>
      </c>
      <c r="CV128">
        <f t="shared" si="148"/>
        <v>5.84</v>
      </c>
      <c r="CW128">
        <f t="shared" si="149"/>
        <v>0</v>
      </c>
      <c r="CX128">
        <f t="shared" si="150"/>
        <v>0</v>
      </c>
      <c r="CY128">
        <f t="shared" si="151"/>
        <v>97.661199999999994</v>
      </c>
      <c r="CZ128">
        <f t="shared" si="152"/>
        <v>51.513599999999997</v>
      </c>
      <c r="DC128" t="s">
        <v>3</v>
      </c>
      <c r="DD128" t="s">
        <v>3</v>
      </c>
      <c r="DE128" t="s">
        <v>3</v>
      </c>
      <c r="DF128" t="s">
        <v>3</v>
      </c>
      <c r="DG128" t="s">
        <v>3</v>
      </c>
      <c r="DH128" t="s">
        <v>3</v>
      </c>
      <c r="DI128" t="s">
        <v>3</v>
      </c>
      <c r="DJ128" t="s">
        <v>3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1013</v>
      </c>
      <c r="DV128" t="s">
        <v>26</v>
      </c>
      <c r="DW128" t="s">
        <v>26</v>
      </c>
      <c r="DX128">
        <v>1</v>
      </c>
      <c r="DZ128" t="s">
        <v>3</v>
      </c>
      <c r="EA128" t="s">
        <v>3</v>
      </c>
      <c r="EB128" t="s">
        <v>3</v>
      </c>
      <c r="EC128" t="s">
        <v>3</v>
      </c>
      <c r="EE128">
        <v>140625211</v>
      </c>
      <c r="EF128">
        <v>6</v>
      </c>
      <c r="EG128" t="s">
        <v>28</v>
      </c>
      <c r="EH128">
        <v>101</v>
      </c>
      <c r="EI128" t="s">
        <v>29</v>
      </c>
      <c r="EJ128">
        <v>1</v>
      </c>
      <c r="EK128">
        <v>67001</v>
      </c>
      <c r="EL128" t="s">
        <v>29</v>
      </c>
      <c r="EM128" t="s">
        <v>30</v>
      </c>
      <c r="EO128" t="s">
        <v>3</v>
      </c>
      <c r="EQ128">
        <v>0</v>
      </c>
      <c r="ER128">
        <v>45.55</v>
      </c>
      <c r="ES128">
        <v>0</v>
      </c>
      <c r="ET128">
        <v>0</v>
      </c>
      <c r="EU128">
        <v>0</v>
      </c>
      <c r="EV128">
        <v>45.55</v>
      </c>
      <c r="EW128">
        <v>5.84</v>
      </c>
      <c r="EX128">
        <v>0</v>
      </c>
      <c r="EY128">
        <v>0</v>
      </c>
      <c r="FQ128">
        <v>0</v>
      </c>
      <c r="FR128">
        <f t="shared" si="153"/>
        <v>0</v>
      </c>
      <c r="FS128">
        <v>0</v>
      </c>
      <c r="FX128">
        <v>91</v>
      </c>
      <c r="FY128">
        <v>48</v>
      </c>
      <c r="GA128" t="s">
        <v>3</v>
      </c>
      <c r="GD128">
        <v>1</v>
      </c>
      <c r="GF128">
        <v>2114769118</v>
      </c>
      <c r="GG128">
        <v>2</v>
      </c>
      <c r="GH128">
        <v>1</v>
      </c>
      <c r="GI128">
        <v>4</v>
      </c>
      <c r="GJ128">
        <v>0</v>
      </c>
      <c r="GK128">
        <v>0</v>
      </c>
      <c r="GL128">
        <f t="shared" si="154"/>
        <v>0</v>
      </c>
      <c r="GM128">
        <f t="shared" si="155"/>
        <v>256.49</v>
      </c>
      <c r="GN128">
        <f t="shared" si="156"/>
        <v>256.49</v>
      </c>
      <c r="GO128">
        <f t="shared" si="157"/>
        <v>0</v>
      </c>
      <c r="GP128">
        <f t="shared" si="158"/>
        <v>0</v>
      </c>
      <c r="GR128">
        <v>0</v>
      </c>
      <c r="GS128">
        <v>3</v>
      </c>
      <c r="GT128">
        <v>0</v>
      </c>
      <c r="GU128" t="s">
        <v>3</v>
      </c>
      <c r="GV128">
        <f t="shared" si="159"/>
        <v>0</v>
      </c>
      <c r="GW128">
        <v>1</v>
      </c>
      <c r="GX128">
        <f t="shared" si="160"/>
        <v>0</v>
      </c>
      <c r="HA128">
        <v>0</v>
      </c>
      <c r="HB128">
        <v>0</v>
      </c>
      <c r="HC128">
        <f t="shared" si="161"/>
        <v>0</v>
      </c>
      <c r="HE128" t="s">
        <v>3</v>
      </c>
      <c r="HF128" t="s">
        <v>3</v>
      </c>
      <c r="HM128" t="s">
        <v>3</v>
      </c>
      <c r="HN128" t="s">
        <v>31</v>
      </c>
      <c r="HO128" t="s">
        <v>32</v>
      </c>
      <c r="HP128" t="s">
        <v>29</v>
      </c>
      <c r="HQ128" t="s">
        <v>29</v>
      </c>
      <c r="IK128">
        <v>0</v>
      </c>
    </row>
    <row r="129" spans="1:245" x14ac:dyDescent="0.2">
      <c r="A129">
        <v>17</v>
      </c>
      <c r="B129">
        <v>1</v>
      </c>
      <c r="C129">
        <f>ROW(SmtRes!A171)</f>
        <v>171</v>
      </c>
      <c r="D129">
        <f>ROW(EtalonRes!A181)</f>
        <v>181</v>
      </c>
      <c r="E129" t="s">
        <v>363</v>
      </c>
      <c r="F129" t="s">
        <v>69</v>
      </c>
      <c r="G129" t="s">
        <v>70</v>
      </c>
      <c r="H129" t="s">
        <v>71</v>
      </c>
      <c r="I129">
        <f>ROUND(62/100,9)</f>
        <v>0.62</v>
      </c>
      <c r="J129">
        <v>0</v>
      </c>
      <c r="K129">
        <f>ROUND(62/100,9)</f>
        <v>0.62</v>
      </c>
      <c r="O129">
        <f t="shared" si="122"/>
        <v>1571.57</v>
      </c>
      <c r="P129">
        <f t="shared" si="123"/>
        <v>0</v>
      </c>
      <c r="Q129">
        <f t="shared" si="124"/>
        <v>2.41</v>
      </c>
      <c r="R129">
        <f t="shared" si="125"/>
        <v>2.92</v>
      </c>
      <c r="S129">
        <f t="shared" si="126"/>
        <v>1569.16</v>
      </c>
      <c r="T129">
        <f t="shared" si="127"/>
        <v>0</v>
      </c>
      <c r="U129">
        <f t="shared" si="128"/>
        <v>5.9767999999999999</v>
      </c>
      <c r="V129">
        <f t="shared" si="129"/>
        <v>6.1999999999999998E-3</v>
      </c>
      <c r="W129">
        <f t="shared" si="130"/>
        <v>0</v>
      </c>
      <c r="X129">
        <f t="shared" si="131"/>
        <v>1430.59</v>
      </c>
      <c r="Y129">
        <f t="shared" si="132"/>
        <v>754.6</v>
      </c>
      <c r="AA129">
        <v>145833872</v>
      </c>
      <c r="AB129">
        <f t="shared" si="133"/>
        <v>75.5</v>
      </c>
      <c r="AC129">
        <f t="shared" si="134"/>
        <v>0</v>
      </c>
      <c r="AD129">
        <f t="shared" si="135"/>
        <v>0.31</v>
      </c>
      <c r="AE129">
        <f t="shared" si="136"/>
        <v>0.14000000000000001</v>
      </c>
      <c r="AF129">
        <f t="shared" si="137"/>
        <v>75.19</v>
      </c>
      <c r="AG129">
        <f t="shared" si="138"/>
        <v>0</v>
      </c>
      <c r="AH129">
        <f t="shared" si="139"/>
        <v>9.64</v>
      </c>
      <c r="AI129">
        <f t="shared" si="140"/>
        <v>0.01</v>
      </c>
      <c r="AJ129">
        <f t="shared" si="141"/>
        <v>0</v>
      </c>
      <c r="AK129">
        <v>75.5</v>
      </c>
      <c r="AL129">
        <v>0</v>
      </c>
      <c r="AM129">
        <v>0.31</v>
      </c>
      <c r="AN129">
        <v>0.14000000000000001</v>
      </c>
      <c r="AO129">
        <v>75.19</v>
      </c>
      <c r="AP129">
        <v>0</v>
      </c>
      <c r="AQ129">
        <v>9.64</v>
      </c>
      <c r="AR129">
        <v>0.01</v>
      </c>
      <c r="AS129">
        <v>0</v>
      </c>
      <c r="AT129">
        <v>91</v>
      </c>
      <c r="AU129">
        <v>48</v>
      </c>
      <c r="AV129">
        <v>1</v>
      </c>
      <c r="AW129">
        <v>1</v>
      </c>
      <c r="AZ129">
        <v>1</v>
      </c>
      <c r="BA129">
        <v>33.659999999999997</v>
      </c>
      <c r="BB129">
        <v>12.55</v>
      </c>
      <c r="BC129">
        <v>8.98</v>
      </c>
      <c r="BD129" t="s">
        <v>3</v>
      </c>
      <c r="BE129" t="s">
        <v>3</v>
      </c>
      <c r="BF129" t="s">
        <v>3</v>
      </c>
      <c r="BG129" t="s">
        <v>3</v>
      </c>
      <c r="BH129">
        <v>0</v>
      </c>
      <c r="BI129">
        <v>1</v>
      </c>
      <c r="BJ129" t="s">
        <v>72</v>
      </c>
      <c r="BM129">
        <v>67001</v>
      </c>
      <c r="BN129">
        <v>0</v>
      </c>
      <c r="BO129" t="s">
        <v>3</v>
      </c>
      <c r="BP129">
        <v>0</v>
      </c>
      <c r="BQ129">
        <v>6</v>
      </c>
      <c r="BR129">
        <v>0</v>
      </c>
      <c r="BS129">
        <v>33.659999999999997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91</v>
      </c>
      <c r="CA129">
        <v>48</v>
      </c>
      <c r="CB129" t="s">
        <v>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 t="shared" si="142"/>
        <v>1571.5700000000002</v>
      </c>
      <c r="CQ129">
        <f t="shared" si="143"/>
        <v>0</v>
      </c>
      <c r="CR129">
        <f t="shared" si="144"/>
        <v>3.8905000000000003</v>
      </c>
      <c r="CS129">
        <f t="shared" si="145"/>
        <v>4.7123999999999997</v>
      </c>
      <c r="CT129">
        <f t="shared" si="146"/>
        <v>2530.8953999999999</v>
      </c>
      <c r="CU129">
        <f t="shared" si="147"/>
        <v>0</v>
      </c>
      <c r="CV129">
        <f t="shared" si="148"/>
        <v>9.64</v>
      </c>
      <c r="CW129">
        <f t="shared" si="149"/>
        <v>0.01</v>
      </c>
      <c r="CX129">
        <f t="shared" si="150"/>
        <v>0</v>
      </c>
      <c r="CY129">
        <f t="shared" si="151"/>
        <v>1430.5928000000004</v>
      </c>
      <c r="CZ129">
        <f t="shared" si="152"/>
        <v>754.59840000000008</v>
      </c>
      <c r="DC129" t="s">
        <v>3</v>
      </c>
      <c r="DD129" t="s">
        <v>3</v>
      </c>
      <c r="DE129" t="s">
        <v>3</v>
      </c>
      <c r="DF129" t="s">
        <v>3</v>
      </c>
      <c r="DG129" t="s">
        <v>3</v>
      </c>
      <c r="DH129" t="s">
        <v>3</v>
      </c>
      <c r="DI129" t="s">
        <v>3</v>
      </c>
      <c r="DJ129" t="s">
        <v>3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1003</v>
      </c>
      <c r="DV129" t="s">
        <v>71</v>
      </c>
      <c r="DW129" t="s">
        <v>71</v>
      </c>
      <c r="DX129">
        <v>100</v>
      </c>
      <c r="DZ129" t="s">
        <v>3</v>
      </c>
      <c r="EA129" t="s">
        <v>3</v>
      </c>
      <c r="EB129" t="s">
        <v>3</v>
      </c>
      <c r="EC129" t="s">
        <v>3</v>
      </c>
      <c r="EE129">
        <v>140625211</v>
      </c>
      <c r="EF129">
        <v>6</v>
      </c>
      <c r="EG129" t="s">
        <v>28</v>
      </c>
      <c r="EH129">
        <v>101</v>
      </c>
      <c r="EI129" t="s">
        <v>29</v>
      </c>
      <c r="EJ129">
        <v>1</v>
      </c>
      <c r="EK129">
        <v>67001</v>
      </c>
      <c r="EL129" t="s">
        <v>29</v>
      </c>
      <c r="EM129" t="s">
        <v>30</v>
      </c>
      <c r="EO129" t="s">
        <v>3</v>
      </c>
      <c r="EQ129">
        <v>0</v>
      </c>
      <c r="ER129">
        <v>75.5</v>
      </c>
      <c r="ES129">
        <v>0</v>
      </c>
      <c r="ET129">
        <v>0.31</v>
      </c>
      <c r="EU129">
        <v>0.14000000000000001</v>
      </c>
      <c r="EV129">
        <v>75.19</v>
      </c>
      <c r="EW129">
        <v>9.64</v>
      </c>
      <c r="EX129">
        <v>0.01</v>
      </c>
      <c r="EY129">
        <v>0</v>
      </c>
      <c r="FQ129">
        <v>0</v>
      </c>
      <c r="FR129">
        <f t="shared" si="153"/>
        <v>0</v>
      </c>
      <c r="FS129">
        <v>0</v>
      </c>
      <c r="FX129">
        <v>91</v>
      </c>
      <c r="FY129">
        <v>48</v>
      </c>
      <c r="GA129" t="s">
        <v>3</v>
      </c>
      <c r="GD129">
        <v>1</v>
      </c>
      <c r="GF129">
        <v>1160247155</v>
      </c>
      <c r="GG129">
        <v>2</v>
      </c>
      <c r="GH129">
        <v>1</v>
      </c>
      <c r="GI129">
        <v>4</v>
      </c>
      <c r="GJ129">
        <v>0</v>
      </c>
      <c r="GK129">
        <v>0</v>
      </c>
      <c r="GL129">
        <f t="shared" si="154"/>
        <v>0</v>
      </c>
      <c r="GM129">
        <f t="shared" si="155"/>
        <v>3756.76</v>
      </c>
      <c r="GN129">
        <f t="shared" si="156"/>
        <v>3756.76</v>
      </c>
      <c r="GO129">
        <f t="shared" si="157"/>
        <v>0</v>
      </c>
      <c r="GP129">
        <f t="shared" si="158"/>
        <v>0</v>
      </c>
      <c r="GR129">
        <v>0</v>
      </c>
      <c r="GS129">
        <v>3</v>
      </c>
      <c r="GT129">
        <v>0</v>
      </c>
      <c r="GU129" t="s">
        <v>3</v>
      </c>
      <c r="GV129">
        <f t="shared" si="159"/>
        <v>0</v>
      </c>
      <c r="GW129">
        <v>1</v>
      </c>
      <c r="GX129">
        <f t="shared" si="160"/>
        <v>0</v>
      </c>
      <c r="HA129">
        <v>0</v>
      </c>
      <c r="HB129">
        <v>0</v>
      </c>
      <c r="HC129">
        <f t="shared" si="161"/>
        <v>0</v>
      </c>
      <c r="HE129" t="s">
        <v>3</v>
      </c>
      <c r="HF129" t="s">
        <v>3</v>
      </c>
      <c r="HM129" t="s">
        <v>3</v>
      </c>
      <c r="HN129" t="s">
        <v>31</v>
      </c>
      <c r="HO129" t="s">
        <v>32</v>
      </c>
      <c r="HP129" t="s">
        <v>29</v>
      </c>
      <c r="HQ129" t="s">
        <v>29</v>
      </c>
      <c r="IK129">
        <v>0</v>
      </c>
    </row>
    <row r="130" spans="1:245" x14ac:dyDescent="0.2">
      <c r="A130">
        <v>17</v>
      </c>
      <c r="B130">
        <v>1</v>
      </c>
      <c r="C130">
        <f>ROW(SmtRes!A175)</f>
        <v>175</v>
      </c>
      <c r="D130">
        <f>ROW(EtalonRes!A185)</f>
        <v>185</v>
      </c>
      <c r="E130" t="s">
        <v>364</v>
      </c>
      <c r="F130" t="s">
        <v>365</v>
      </c>
      <c r="G130" t="s">
        <v>366</v>
      </c>
      <c r="H130" t="s">
        <v>26</v>
      </c>
      <c r="I130">
        <f>ROUND(2/100,9)</f>
        <v>0.02</v>
      </c>
      <c r="J130">
        <v>0</v>
      </c>
      <c r="K130">
        <f>ROUND(2/100,9)</f>
        <v>0.02</v>
      </c>
      <c r="O130">
        <f t="shared" si="122"/>
        <v>572.4</v>
      </c>
      <c r="P130">
        <f t="shared" si="123"/>
        <v>0</v>
      </c>
      <c r="Q130">
        <f t="shared" si="124"/>
        <v>6.2</v>
      </c>
      <c r="R130">
        <f t="shared" si="125"/>
        <v>7.18</v>
      </c>
      <c r="S130">
        <f t="shared" si="126"/>
        <v>566.20000000000005</v>
      </c>
      <c r="T130">
        <f t="shared" si="127"/>
        <v>0</v>
      </c>
      <c r="U130">
        <f t="shared" si="128"/>
        <v>1.972</v>
      </c>
      <c r="V130">
        <f t="shared" si="129"/>
        <v>1.5800000000000002E-2</v>
      </c>
      <c r="W130">
        <f t="shared" si="130"/>
        <v>0</v>
      </c>
      <c r="X130">
        <f t="shared" si="131"/>
        <v>498.84</v>
      </c>
      <c r="Y130">
        <f t="shared" si="132"/>
        <v>252.29</v>
      </c>
      <c r="AA130">
        <v>145833872</v>
      </c>
      <c r="AB130">
        <f t="shared" si="133"/>
        <v>865.76</v>
      </c>
      <c r="AC130">
        <f t="shared" si="134"/>
        <v>0</v>
      </c>
      <c r="AD130">
        <f t="shared" si="135"/>
        <v>24.7</v>
      </c>
      <c r="AE130">
        <f t="shared" si="136"/>
        <v>10.67</v>
      </c>
      <c r="AF130">
        <f t="shared" si="137"/>
        <v>841.06</v>
      </c>
      <c r="AG130">
        <f t="shared" si="138"/>
        <v>0</v>
      </c>
      <c r="AH130">
        <f t="shared" si="139"/>
        <v>98.6</v>
      </c>
      <c r="AI130">
        <f t="shared" si="140"/>
        <v>0.79</v>
      </c>
      <c r="AJ130">
        <f t="shared" si="141"/>
        <v>0</v>
      </c>
      <c r="AK130">
        <v>865.76</v>
      </c>
      <c r="AL130">
        <v>0</v>
      </c>
      <c r="AM130">
        <v>24.7</v>
      </c>
      <c r="AN130">
        <v>10.67</v>
      </c>
      <c r="AO130">
        <v>841.06</v>
      </c>
      <c r="AP130">
        <v>0</v>
      </c>
      <c r="AQ130">
        <v>98.6</v>
      </c>
      <c r="AR130">
        <v>0.79</v>
      </c>
      <c r="AS130">
        <v>0</v>
      </c>
      <c r="AT130">
        <v>87</v>
      </c>
      <c r="AU130">
        <v>44</v>
      </c>
      <c r="AV130">
        <v>1</v>
      </c>
      <c r="AW130">
        <v>1</v>
      </c>
      <c r="AZ130">
        <v>1</v>
      </c>
      <c r="BA130">
        <v>33.659999999999997</v>
      </c>
      <c r="BB130">
        <v>12.55</v>
      </c>
      <c r="BC130">
        <v>8.98</v>
      </c>
      <c r="BD130" t="s">
        <v>3</v>
      </c>
      <c r="BE130" t="s">
        <v>3</v>
      </c>
      <c r="BF130" t="s">
        <v>3</v>
      </c>
      <c r="BG130" t="s">
        <v>3</v>
      </c>
      <c r="BH130">
        <v>0</v>
      </c>
      <c r="BI130">
        <v>1</v>
      </c>
      <c r="BJ130" t="s">
        <v>367</v>
      </c>
      <c r="BM130">
        <v>65001</v>
      </c>
      <c r="BN130">
        <v>0</v>
      </c>
      <c r="BO130" t="s">
        <v>3</v>
      </c>
      <c r="BP130">
        <v>0</v>
      </c>
      <c r="BQ130">
        <v>6</v>
      </c>
      <c r="BR130">
        <v>0</v>
      </c>
      <c r="BS130">
        <v>33.659999999999997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87</v>
      </c>
      <c r="CA130">
        <v>44</v>
      </c>
      <c r="CB130" t="s">
        <v>3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 t="shared" si="142"/>
        <v>572.40000000000009</v>
      </c>
      <c r="CQ130">
        <f t="shared" si="143"/>
        <v>0</v>
      </c>
      <c r="CR130">
        <f t="shared" si="144"/>
        <v>309.98500000000001</v>
      </c>
      <c r="CS130">
        <f t="shared" si="145"/>
        <v>359.15219999999994</v>
      </c>
      <c r="CT130">
        <f t="shared" si="146"/>
        <v>28310.079599999994</v>
      </c>
      <c r="CU130">
        <f t="shared" si="147"/>
        <v>0</v>
      </c>
      <c r="CV130">
        <f t="shared" si="148"/>
        <v>98.6</v>
      </c>
      <c r="CW130">
        <f t="shared" si="149"/>
        <v>0.79</v>
      </c>
      <c r="CX130">
        <f t="shared" si="150"/>
        <v>0</v>
      </c>
      <c r="CY130">
        <f t="shared" si="151"/>
        <v>498.84059999999999</v>
      </c>
      <c r="CZ130">
        <f t="shared" si="152"/>
        <v>252.28720000000001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1013</v>
      </c>
      <c r="DV130" t="s">
        <v>26</v>
      </c>
      <c r="DW130" t="s">
        <v>26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140625168</v>
      </c>
      <c r="EF130">
        <v>6</v>
      </c>
      <c r="EG130" t="s">
        <v>28</v>
      </c>
      <c r="EH130">
        <v>99</v>
      </c>
      <c r="EI130" t="s">
        <v>368</v>
      </c>
      <c r="EJ130">
        <v>1</v>
      </c>
      <c r="EK130">
        <v>65001</v>
      </c>
      <c r="EL130" t="s">
        <v>369</v>
      </c>
      <c r="EM130" t="s">
        <v>370</v>
      </c>
      <c r="EO130" t="s">
        <v>3</v>
      </c>
      <c r="EQ130">
        <v>0</v>
      </c>
      <c r="ER130">
        <v>865.76</v>
      </c>
      <c r="ES130">
        <v>0</v>
      </c>
      <c r="ET130">
        <v>24.7</v>
      </c>
      <c r="EU130">
        <v>10.67</v>
      </c>
      <c r="EV130">
        <v>841.06</v>
      </c>
      <c r="EW130">
        <v>98.6</v>
      </c>
      <c r="EX130">
        <v>0.79</v>
      </c>
      <c r="EY130">
        <v>0</v>
      </c>
      <c r="FQ130">
        <v>0</v>
      </c>
      <c r="FR130">
        <f t="shared" si="153"/>
        <v>0</v>
      </c>
      <c r="FS130">
        <v>0</v>
      </c>
      <c r="FX130">
        <v>87</v>
      </c>
      <c r="FY130">
        <v>44</v>
      </c>
      <c r="GA130" t="s">
        <v>3</v>
      </c>
      <c r="GD130">
        <v>1</v>
      </c>
      <c r="GF130">
        <v>-456333053</v>
      </c>
      <c r="GG130">
        <v>2</v>
      </c>
      <c r="GH130">
        <v>1</v>
      </c>
      <c r="GI130">
        <v>4</v>
      </c>
      <c r="GJ130">
        <v>0</v>
      </c>
      <c r="GK130">
        <v>0</v>
      </c>
      <c r="GL130">
        <f t="shared" si="154"/>
        <v>0</v>
      </c>
      <c r="GM130">
        <f t="shared" si="155"/>
        <v>1323.53</v>
      </c>
      <c r="GN130">
        <f t="shared" si="156"/>
        <v>1323.53</v>
      </c>
      <c r="GO130">
        <f t="shared" si="157"/>
        <v>0</v>
      </c>
      <c r="GP130">
        <f t="shared" si="158"/>
        <v>0</v>
      </c>
      <c r="GR130">
        <v>0</v>
      </c>
      <c r="GS130">
        <v>3</v>
      </c>
      <c r="GT130">
        <v>0</v>
      </c>
      <c r="GU130" t="s">
        <v>3</v>
      </c>
      <c r="GV130">
        <f t="shared" si="159"/>
        <v>0</v>
      </c>
      <c r="GW130">
        <v>1</v>
      </c>
      <c r="GX130">
        <f t="shared" si="160"/>
        <v>0</v>
      </c>
      <c r="HA130">
        <v>0</v>
      </c>
      <c r="HB130">
        <v>0</v>
      </c>
      <c r="HC130">
        <f t="shared" si="161"/>
        <v>0</v>
      </c>
      <c r="HE130" t="s">
        <v>3</v>
      </c>
      <c r="HF130" t="s">
        <v>3</v>
      </c>
      <c r="HM130" t="s">
        <v>3</v>
      </c>
      <c r="HN130" t="s">
        <v>371</v>
      </c>
      <c r="HO130" t="s">
        <v>372</v>
      </c>
      <c r="HP130" t="s">
        <v>369</v>
      </c>
      <c r="HQ130" t="s">
        <v>369</v>
      </c>
      <c r="IK130">
        <v>0</v>
      </c>
    </row>
    <row r="131" spans="1:245" x14ac:dyDescent="0.2">
      <c r="A131">
        <v>18</v>
      </c>
      <c r="B131">
        <v>1</v>
      </c>
      <c r="C131">
        <v>175</v>
      </c>
      <c r="E131" t="s">
        <v>373</v>
      </c>
      <c r="F131" t="s">
        <v>374</v>
      </c>
      <c r="G131" t="s">
        <v>375</v>
      </c>
      <c r="H131" t="s">
        <v>123</v>
      </c>
      <c r="I131">
        <f>I130*J131</f>
        <v>2.3599999999999999E-2</v>
      </c>
      <c r="J131">
        <v>1.18</v>
      </c>
      <c r="K131">
        <v>1.18</v>
      </c>
      <c r="O131">
        <f t="shared" si="122"/>
        <v>0</v>
      </c>
      <c r="P131">
        <f t="shared" si="123"/>
        <v>0</v>
      </c>
      <c r="Q131">
        <f t="shared" si="124"/>
        <v>0</v>
      </c>
      <c r="R131">
        <f t="shared" si="125"/>
        <v>0</v>
      </c>
      <c r="S131">
        <f t="shared" si="126"/>
        <v>0</v>
      </c>
      <c r="T131">
        <f t="shared" si="127"/>
        <v>0</v>
      </c>
      <c r="U131">
        <f t="shared" si="128"/>
        <v>0</v>
      </c>
      <c r="V131">
        <f t="shared" si="129"/>
        <v>0</v>
      </c>
      <c r="W131">
        <f t="shared" si="130"/>
        <v>0</v>
      </c>
      <c r="X131">
        <f t="shared" si="131"/>
        <v>0</v>
      </c>
      <c r="Y131">
        <f t="shared" si="132"/>
        <v>0</v>
      </c>
      <c r="AA131">
        <v>145833872</v>
      </c>
      <c r="AB131">
        <f t="shared" si="133"/>
        <v>0</v>
      </c>
      <c r="AC131">
        <f t="shared" si="134"/>
        <v>0</v>
      </c>
      <c r="AD131">
        <f t="shared" si="135"/>
        <v>0</v>
      </c>
      <c r="AE131">
        <f t="shared" si="136"/>
        <v>0</v>
      </c>
      <c r="AF131">
        <f t="shared" si="137"/>
        <v>0</v>
      </c>
      <c r="AG131">
        <f t="shared" si="138"/>
        <v>0</v>
      </c>
      <c r="AH131">
        <f t="shared" si="139"/>
        <v>0</v>
      </c>
      <c r="AI131">
        <f t="shared" si="140"/>
        <v>0</v>
      </c>
      <c r="AJ131">
        <f t="shared" si="141"/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87</v>
      </c>
      <c r="AU131">
        <v>44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8.98</v>
      </c>
      <c r="BD131" t="s">
        <v>3</v>
      </c>
      <c r="BE131" t="s">
        <v>3</v>
      </c>
      <c r="BF131" t="s">
        <v>3</v>
      </c>
      <c r="BG131" t="s">
        <v>3</v>
      </c>
      <c r="BH131">
        <v>3</v>
      </c>
      <c r="BI131">
        <v>1</v>
      </c>
      <c r="BJ131" t="s">
        <v>3</v>
      </c>
      <c r="BM131">
        <v>65001</v>
      </c>
      <c r="BN131">
        <v>0</v>
      </c>
      <c r="BO131" t="s">
        <v>3</v>
      </c>
      <c r="BP131">
        <v>0</v>
      </c>
      <c r="BQ131">
        <v>6</v>
      </c>
      <c r="BR131">
        <v>0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87</v>
      </c>
      <c r="CA131">
        <v>44</v>
      </c>
      <c r="CB131" t="s">
        <v>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42"/>
        <v>0</v>
      </c>
      <c r="CQ131">
        <f t="shared" si="143"/>
        <v>0</v>
      </c>
      <c r="CR131">
        <f t="shared" si="144"/>
        <v>0</v>
      </c>
      <c r="CS131">
        <f t="shared" si="145"/>
        <v>0</v>
      </c>
      <c r="CT131">
        <f t="shared" si="146"/>
        <v>0</v>
      </c>
      <c r="CU131">
        <f t="shared" si="147"/>
        <v>0</v>
      </c>
      <c r="CV131">
        <f t="shared" si="148"/>
        <v>0</v>
      </c>
      <c r="CW131">
        <f t="shared" si="149"/>
        <v>0</v>
      </c>
      <c r="CX131">
        <f t="shared" si="150"/>
        <v>0</v>
      </c>
      <c r="CY131">
        <f t="shared" si="151"/>
        <v>0</v>
      </c>
      <c r="CZ131">
        <f t="shared" si="152"/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1009</v>
      </c>
      <c r="DV131" t="s">
        <v>123</v>
      </c>
      <c r="DW131" t="s">
        <v>123</v>
      </c>
      <c r="DX131">
        <v>1000</v>
      </c>
      <c r="DZ131" t="s">
        <v>3</v>
      </c>
      <c r="EA131" t="s">
        <v>3</v>
      </c>
      <c r="EB131" t="s">
        <v>3</v>
      </c>
      <c r="EC131" t="s">
        <v>3</v>
      </c>
      <c r="EE131">
        <v>140625168</v>
      </c>
      <c r="EF131">
        <v>6</v>
      </c>
      <c r="EG131" t="s">
        <v>28</v>
      </c>
      <c r="EH131">
        <v>99</v>
      </c>
      <c r="EI131" t="s">
        <v>368</v>
      </c>
      <c r="EJ131">
        <v>1</v>
      </c>
      <c r="EK131">
        <v>65001</v>
      </c>
      <c r="EL131" t="s">
        <v>369</v>
      </c>
      <c r="EM131" t="s">
        <v>370</v>
      </c>
      <c r="EO131" t="s">
        <v>3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FQ131">
        <v>0</v>
      </c>
      <c r="FR131">
        <f t="shared" si="153"/>
        <v>0</v>
      </c>
      <c r="FS131">
        <v>0</v>
      </c>
      <c r="FX131">
        <v>87</v>
      </c>
      <c r="FY131">
        <v>44</v>
      </c>
      <c r="GA131" t="s">
        <v>3</v>
      </c>
      <c r="GD131">
        <v>1</v>
      </c>
      <c r="GF131">
        <v>-1296435862</v>
      </c>
      <c r="GG131">
        <v>2</v>
      </c>
      <c r="GH131">
        <v>1</v>
      </c>
      <c r="GI131">
        <v>4</v>
      </c>
      <c r="GJ131">
        <v>0</v>
      </c>
      <c r="GK131">
        <v>0</v>
      </c>
      <c r="GL131">
        <f t="shared" si="154"/>
        <v>0</v>
      </c>
      <c r="GM131">
        <f t="shared" si="155"/>
        <v>0</v>
      </c>
      <c r="GN131">
        <f t="shared" si="156"/>
        <v>0</v>
      </c>
      <c r="GO131">
        <f t="shared" si="157"/>
        <v>0</v>
      </c>
      <c r="GP131">
        <f t="shared" si="158"/>
        <v>0</v>
      </c>
      <c r="GR131">
        <v>0</v>
      </c>
      <c r="GS131">
        <v>3</v>
      </c>
      <c r="GT131">
        <v>0</v>
      </c>
      <c r="GU131" t="s">
        <v>3</v>
      </c>
      <c r="GV131">
        <f t="shared" si="159"/>
        <v>0</v>
      </c>
      <c r="GW131">
        <v>1</v>
      </c>
      <c r="GX131">
        <f t="shared" si="160"/>
        <v>0</v>
      </c>
      <c r="HA131">
        <v>0</v>
      </c>
      <c r="HB131">
        <v>0</v>
      </c>
      <c r="HC131">
        <f t="shared" si="161"/>
        <v>0</v>
      </c>
      <c r="HE131" t="s">
        <v>3</v>
      </c>
      <c r="HF131" t="s">
        <v>3</v>
      </c>
      <c r="HM131" t="s">
        <v>3</v>
      </c>
      <c r="HN131" t="s">
        <v>371</v>
      </c>
      <c r="HO131" t="s">
        <v>372</v>
      </c>
      <c r="HP131" t="s">
        <v>369</v>
      </c>
      <c r="HQ131" t="s">
        <v>369</v>
      </c>
      <c r="IK131">
        <v>0</v>
      </c>
    </row>
    <row r="132" spans="1:245" x14ac:dyDescent="0.2">
      <c r="A132">
        <v>17</v>
      </c>
      <c r="B132">
        <v>1</v>
      </c>
      <c r="C132">
        <f>ROW(SmtRes!A179)</f>
        <v>179</v>
      </c>
      <c r="D132">
        <f>ROW(EtalonRes!A189)</f>
        <v>189</v>
      </c>
      <c r="E132" t="s">
        <v>376</v>
      </c>
      <c r="F132" t="s">
        <v>377</v>
      </c>
      <c r="G132" t="s">
        <v>378</v>
      </c>
      <c r="H132" t="s">
        <v>26</v>
      </c>
      <c r="I132">
        <f>ROUND(2/100,9)</f>
        <v>0.02</v>
      </c>
      <c r="J132">
        <v>0</v>
      </c>
      <c r="K132">
        <f>ROUND(2/100,9)</f>
        <v>0.02</v>
      </c>
      <c r="O132">
        <f t="shared" si="122"/>
        <v>211.36</v>
      </c>
      <c r="P132">
        <f t="shared" si="123"/>
        <v>0</v>
      </c>
      <c r="Q132">
        <f t="shared" si="124"/>
        <v>0.55000000000000004</v>
      </c>
      <c r="R132">
        <f t="shared" si="125"/>
        <v>0.64</v>
      </c>
      <c r="S132">
        <f t="shared" si="126"/>
        <v>210.81</v>
      </c>
      <c r="T132">
        <f t="shared" si="127"/>
        <v>0</v>
      </c>
      <c r="U132">
        <f t="shared" si="128"/>
        <v>0.73420000000000007</v>
      </c>
      <c r="V132">
        <f t="shared" si="129"/>
        <v>1.4000000000000002E-3</v>
      </c>
      <c r="W132">
        <f t="shared" si="130"/>
        <v>0</v>
      </c>
      <c r="X132">
        <f t="shared" si="131"/>
        <v>183.96</v>
      </c>
      <c r="Y132">
        <f t="shared" si="132"/>
        <v>93.04</v>
      </c>
      <c r="AA132">
        <v>145833872</v>
      </c>
      <c r="AB132">
        <f t="shared" si="133"/>
        <v>315.33</v>
      </c>
      <c r="AC132">
        <f t="shared" si="134"/>
        <v>0</v>
      </c>
      <c r="AD132">
        <f t="shared" si="135"/>
        <v>2.19</v>
      </c>
      <c r="AE132">
        <f t="shared" si="136"/>
        <v>0.95</v>
      </c>
      <c r="AF132">
        <f t="shared" si="137"/>
        <v>313.14</v>
      </c>
      <c r="AG132">
        <f t="shared" si="138"/>
        <v>0</v>
      </c>
      <c r="AH132">
        <f t="shared" si="139"/>
        <v>36.71</v>
      </c>
      <c r="AI132">
        <f t="shared" si="140"/>
        <v>7.0000000000000007E-2</v>
      </c>
      <c r="AJ132">
        <f t="shared" si="141"/>
        <v>0</v>
      </c>
      <c r="AK132">
        <v>315.33</v>
      </c>
      <c r="AL132">
        <v>0</v>
      </c>
      <c r="AM132">
        <v>2.19</v>
      </c>
      <c r="AN132">
        <v>0.95</v>
      </c>
      <c r="AO132">
        <v>313.14</v>
      </c>
      <c r="AP132">
        <v>0</v>
      </c>
      <c r="AQ132">
        <v>36.71</v>
      </c>
      <c r="AR132">
        <v>7.0000000000000007E-2</v>
      </c>
      <c r="AS132">
        <v>0</v>
      </c>
      <c r="AT132">
        <v>87</v>
      </c>
      <c r="AU132">
        <v>44</v>
      </c>
      <c r="AV132">
        <v>1</v>
      </c>
      <c r="AW132">
        <v>1</v>
      </c>
      <c r="AZ132">
        <v>1</v>
      </c>
      <c r="BA132">
        <v>33.659999999999997</v>
      </c>
      <c r="BB132">
        <v>12.55</v>
      </c>
      <c r="BC132">
        <v>8.98</v>
      </c>
      <c r="BD132" t="s">
        <v>3</v>
      </c>
      <c r="BE132" t="s">
        <v>3</v>
      </c>
      <c r="BF132" t="s">
        <v>3</v>
      </c>
      <c r="BG132" t="s">
        <v>3</v>
      </c>
      <c r="BH132">
        <v>0</v>
      </c>
      <c r="BI132">
        <v>1</v>
      </c>
      <c r="BJ132" t="s">
        <v>379</v>
      </c>
      <c r="BM132">
        <v>65001</v>
      </c>
      <c r="BN132">
        <v>0</v>
      </c>
      <c r="BO132" t="s">
        <v>3</v>
      </c>
      <c r="BP132">
        <v>0</v>
      </c>
      <c r="BQ132">
        <v>6</v>
      </c>
      <c r="BR132">
        <v>0</v>
      </c>
      <c r="BS132">
        <v>33.659999999999997</v>
      </c>
      <c r="BT132">
        <v>1</v>
      </c>
      <c r="BU132">
        <v>1</v>
      </c>
      <c r="BV132">
        <v>1</v>
      </c>
      <c r="BW132">
        <v>1</v>
      </c>
      <c r="BX132">
        <v>1</v>
      </c>
      <c r="BY132" t="s">
        <v>3</v>
      </c>
      <c r="BZ132">
        <v>87</v>
      </c>
      <c r="CA132">
        <v>44</v>
      </c>
      <c r="CB132" t="s">
        <v>3</v>
      </c>
      <c r="CE132">
        <v>0</v>
      </c>
      <c r="CF132">
        <v>0</v>
      </c>
      <c r="CG132">
        <v>0</v>
      </c>
      <c r="CM132">
        <v>0</v>
      </c>
      <c r="CN132" t="s">
        <v>3</v>
      </c>
      <c r="CO132">
        <v>0</v>
      </c>
      <c r="CP132">
        <f t="shared" si="142"/>
        <v>211.36</v>
      </c>
      <c r="CQ132">
        <f t="shared" si="143"/>
        <v>0</v>
      </c>
      <c r="CR132">
        <f t="shared" si="144"/>
        <v>27.484500000000001</v>
      </c>
      <c r="CS132">
        <f t="shared" si="145"/>
        <v>31.976999999999997</v>
      </c>
      <c r="CT132">
        <f t="shared" si="146"/>
        <v>10540.292399999998</v>
      </c>
      <c r="CU132">
        <f t="shared" si="147"/>
        <v>0</v>
      </c>
      <c r="CV132">
        <f t="shared" si="148"/>
        <v>36.71</v>
      </c>
      <c r="CW132">
        <f t="shared" si="149"/>
        <v>7.0000000000000007E-2</v>
      </c>
      <c r="CX132">
        <f t="shared" si="150"/>
        <v>0</v>
      </c>
      <c r="CY132">
        <f t="shared" si="151"/>
        <v>183.96149999999997</v>
      </c>
      <c r="CZ132">
        <f t="shared" si="152"/>
        <v>93.037999999999997</v>
      </c>
      <c r="DC132" t="s">
        <v>3</v>
      </c>
      <c r="DD132" t="s">
        <v>3</v>
      </c>
      <c r="DE132" t="s">
        <v>3</v>
      </c>
      <c r="DF132" t="s">
        <v>3</v>
      </c>
      <c r="DG132" t="s">
        <v>3</v>
      </c>
      <c r="DH132" t="s">
        <v>3</v>
      </c>
      <c r="DI132" t="s">
        <v>3</v>
      </c>
      <c r="DJ132" t="s">
        <v>3</v>
      </c>
      <c r="DK132" t="s">
        <v>3</v>
      </c>
      <c r="DL132" t="s">
        <v>3</v>
      </c>
      <c r="DM132" t="s">
        <v>3</v>
      </c>
      <c r="DN132">
        <v>0</v>
      </c>
      <c r="DO132">
        <v>0</v>
      </c>
      <c r="DP132">
        <v>1</v>
      </c>
      <c r="DQ132">
        <v>1</v>
      </c>
      <c r="DU132">
        <v>1013</v>
      </c>
      <c r="DV132" t="s">
        <v>26</v>
      </c>
      <c r="DW132" t="s">
        <v>26</v>
      </c>
      <c r="DX132">
        <v>1</v>
      </c>
      <c r="DZ132" t="s">
        <v>3</v>
      </c>
      <c r="EA132" t="s">
        <v>3</v>
      </c>
      <c r="EB132" t="s">
        <v>3</v>
      </c>
      <c r="EC132" t="s">
        <v>3</v>
      </c>
      <c r="EE132">
        <v>140625168</v>
      </c>
      <c r="EF132">
        <v>6</v>
      </c>
      <c r="EG132" t="s">
        <v>28</v>
      </c>
      <c r="EH132">
        <v>99</v>
      </c>
      <c r="EI132" t="s">
        <v>368</v>
      </c>
      <c r="EJ132">
        <v>1</v>
      </c>
      <c r="EK132">
        <v>65001</v>
      </c>
      <c r="EL132" t="s">
        <v>369</v>
      </c>
      <c r="EM132" t="s">
        <v>370</v>
      </c>
      <c r="EO132" t="s">
        <v>3</v>
      </c>
      <c r="EQ132">
        <v>0</v>
      </c>
      <c r="ER132">
        <v>315.33</v>
      </c>
      <c r="ES132">
        <v>0</v>
      </c>
      <c r="ET132">
        <v>2.19</v>
      </c>
      <c r="EU132">
        <v>0.95</v>
      </c>
      <c r="EV132">
        <v>313.14</v>
      </c>
      <c r="EW132">
        <v>36.71</v>
      </c>
      <c r="EX132">
        <v>7.0000000000000007E-2</v>
      </c>
      <c r="EY132">
        <v>0</v>
      </c>
      <c r="FQ132">
        <v>0</v>
      </c>
      <c r="FR132">
        <f t="shared" si="153"/>
        <v>0</v>
      </c>
      <c r="FS132">
        <v>0</v>
      </c>
      <c r="FX132">
        <v>87</v>
      </c>
      <c r="FY132">
        <v>44</v>
      </c>
      <c r="GA132" t="s">
        <v>3</v>
      </c>
      <c r="GD132">
        <v>1</v>
      </c>
      <c r="GF132">
        <v>483316340</v>
      </c>
      <c r="GG132">
        <v>2</v>
      </c>
      <c r="GH132">
        <v>1</v>
      </c>
      <c r="GI132">
        <v>4</v>
      </c>
      <c r="GJ132">
        <v>0</v>
      </c>
      <c r="GK132">
        <v>0</v>
      </c>
      <c r="GL132">
        <f t="shared" si="154"/>
        <v>0</v>
      </c>
      <c r="GM132">
        <f t="shared" si="155"/>
        <v>488.36</v>
      </c>
      <c r="GN132">
        <f t="shared" si="156"/>
        <v>488.36</v>
      </c>
      <c r="GO132">
        <f t="shared" si="157"/>
        <v>0</v>
      </c>
      <c r="GP132">
        <f t="shared" si="158"/>
        <v>0</v>
      </c>
      <c r="GR132">
        <v>0</v>
      </c>
      <c r="GS132">
        <v>3</v>
      </c>
      <c r="GT132">
        <v>0</v>
      </c>
      <c r="GU132" t="s">
        <v>3</v>
      </c>
      <c r="GV132">
        <f t="shared" si="159"/>
        <v>0</v>
      </c>
      <c r="GW132">
        <v>1</v>
      </c>
      <c r="GX132">
        <f t="shared" si="160"/>
        <v>0</v>
      </c>
      <c r="HA132">
        <v>0</v>
      </c>
      <c r="HB132">
        <v>0</v>
      </c>
      <c r="HC132">
        <f t="shared" si="161"/>
        <v>0</v>
      </c>
      <c r="HE132" t="s">
        <v>3</v>
      </c>
      <c r="HF132" t="s">
        <v>3</v>
      </c>
      <c r="HM132" t="s">
        <v>3</v>
      </c>
      <c r="HN132" t="s">
        <v>371</v>
      </c>
      <c r="HO132" t="s">
        <v>372</v>
      </c>
      <c r="HP132" t="s">
        <v>369</v>
      </c>
      <c r="HQ132" t="s">
        <v>369</v>
      </c>
      <c r="IK132">
        <v>0</v>
      </c>
    </row>
    <row r="133" spans="1:245" x14ac:dyDescent="0.2">
      <c r="A133">
        <v>18</v>
      </c>
      <c r="B133">
        <v>1</v>
      </c>
      <c r="C133">
        <v>179</v>
      </c>
      <c r="E133" t="s">
        <v>380</v>
      </c>
      <c r="F133" t="s">
        <v>374</v>
      </c>
      <c r="G133" t="s">
        <v>375</v>
      </c>
      <c r="H133" t="s">
        <v>123</v>
      </c>
      <c r="I133">
        <f>I132*J133</f>
        <v>4.4000000000000003E-3</v>
      </c>
      <c r="J133">
        <v>0.22</v>
      </c>
      <c r="K133">
        <v>0.22</v>
      </c>
      <c r="O133">
        <f t="shared" si="122"/>
        <v>0</v>
      </c>
      <c r="P133">
        <f t="shared" si="123"/>
        <v>0</v>
      </c>
      <c r="Q133">
        <f t="shared" si="124"/>
        <v>0</v>
      </c>
      <c r="R133">
        <f t="shared" si="125"/>
        <v>0</v>
      </c>
      <c r="S133">
        <f t="shared" si="126"/>
        <v>0</v>
      </c>
      <c r="T133">
        <f t="shared" si="127"/>
        <v>0</v>
      </c>
      <c r="U133">
        <f t="shared" si="128"/>
        <v>0</v>
      </c>
      <c r="V133">
        <f t="shared" si="129"/>
        <v>0</v>
      </c>
      <c r="W133">
        <f t="shared" si="130"/>
        <v>0</v>
      </c>
      <c r="X133">
        <f t="shared" si="131"/>
        <v>0</v>
      </c>
      <c r="Y133">
        <f t="shared" si="132"/>
        <v>0</v>
      </c>
      <c r="AA133">
        <v>145833872</v>
      </c>
      <c r="AB133">
        <f t="shared" si="133"/>
        <v>0</v>
      </c>
      <c r="AC133">
        <f t="shared" si="134"/>
        <v>0</v>
      </c>
      <c r="AD133">
        <f t="shared" si="135"/>
        <v>0</v>
      </c>
      <c r="AE133">
        <f t="shared" si="136"/>
        <v>0</v>
      </c>
      <c r="AF133">
        <f t="shared" si="137"/>
        <v>0</v>
      </c>
      <c r="AG133">
        <f t="shared" si="138"/>
        <v>0</v>
      </c>
      <c r="AH133">
        <f t="shared" si="139"/>
        <v>0</v>
      </c>
      <c r="AI133">
        <f t="shared" si="140"/>
        <v>0</v>
      </c>
      <c r="AJ133">
        <f t="shared" si="141"/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87</v>
      </c>
      <c r="AU133">
        <v>44</v>
      </c>
      <c r="AV133">
        <v>1</v>
      </c>
      <c r="AW133">
        <v>1</v>
      </c>
      <c r="AZ133">
        <v>1</v>
      </c>
      <c r="BA133">
        <v>1</v>
      </c>
      <c r="BB133">
        <v>1</v>
      </c>
      <c r="BC133">
        <v>8.98</v>
      </c>
      <c r="BD133" t="s">
        <v>3</v>
      </c>
      <c r="BE133" t="s">
        <v>3</v>
      </c>
      <c r="BF133" t="s">
        <v>3</v>
      </c>
      <c r="BG133" t="s">
        <v>3</v>
      </c>
      <c r="BH133">
        <v>3</v>
      </c>
      <c r="BI133">
        <v>1</v>
      </c>
      <c r="BJ133" t="s">
        <v>3</v>
      </c>
      <c r="BM133">
        <v>65001</v>
      </c>
      <c r="BN133">
        <v>0</v>
      </c>
      <c r="BO133" t="s">
        <v>3</v>
      </c>
      <c r="BP133">
        <v>0</v>
      </c>
      <c r="BQ133">
        <v>6</v>
      </c>
      <c r="BR133">
        <v>0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 t="s">
        <v>3</v>
      </c>
      <c r="BZ133">
        <v>87</v>
      </c>
      <c r="CA133">
        <v>44</v>
      </c>
      <c r="CB133" t="s">
        <v>3</v>
      </c>
      <c r="CE133">
        <v>0</v>
      </c>
      <c r="CF133">
        <v>0</v>
      </c>
      <c r="CG133">
        <v>0</v>
      </c>
      <c r="CM133">
        <v>0</v>
      </c>
      <c r="CN133" t="s">
        <v>3</v>
      </c>
      <c r="CO133">
        <v>0</v>
      </c>
      <c r="CP133">
        <f t="shared" si="142"/>
        <v>0</v>
      </c>
      <c r="CQ133">
        <f t="shared" si="143"/>
        <v>0</v>
      </c>
      <c r="CR133">
        <f t="shared" si="144"/>
        <v>0</v>
      </c>
      <c r="CS133">
        <f t="shared" si="145"/>
        <v>0</v>
      </c>
      <c r="CT133">
        <f t="shared" si="146"/>
        <v>0</v>
      </c>
      <c r="CU133">
        <f t="shared" si="147"/>
        <v>0</v>
      </c>
      <c r="CV133">
        <f t="shared" si="148"/>
        <v>0</v>
      </c>
      <c r="CW133">
        <f t="shared" si="149"/>
        <v>0</v>
      </c>
      <c r="CX133">
        <f t="shared" si="150"/>
        <v>0</v>
      </c>
      <c r="CY133">
        <f t="shared" si="151"/>
        <v>0</v>
      </c>
      <c r="CZ133">
        <f t="shared" si="152"/>
        <v>0</v>
      </c>
      <c r="DC133" t="s">
        <v>3</v>
      </c>
      <c r="DD133" t="s">
        <v>3</v>
      </c>
      <c r="DE133" t="s">
        <v>3</v>
      </c>
      <c r="DF133" t="s">
        <v>3</v>
      </c>
      <c r="DG133" t="s">
        <v>3</v>
      </c>
      <c r="DH133" t="s">
        <v>3</v>
      </c>
      <c r="DI133" t="s">
        <v>3</v>
      </c>
      <c r="DJ133" t="s">
        <v>3</v>
      </c>
      <c r="DK133" t="s">
        <v>3</v>
      </c>
      <c r="DL133" t="s">
        <v>3</v>
      </c>
      <c r="DM133" t="s">
        <v>3</v>
      </c>
      <c r="DN133">
        <v>0</v>
      </c>
      <c r="DO133">
        <v>0</v>
      </c>
      <c r="DP133">
        <v>1</v>
      </c>
      <c r="DQ133">
        <v>1</v>
      </c>
      <c r="DU133">
        <v>1009</v>
      </c>
      <c r="DV133" t="s">
        <v>123</v>
      </c>
      <c r="DW133" t="s">
        <v>123</v>
      </c>
      <c r="DX133">
        <v>1000</v>
      </c>
      <c r="DZ133" t="s">
        <v>3</v>
      </c>
      <c r="EA133" t="s">
        <v>3</v>
      </c>
      <c r="EB133" t="s">
        <v>3</v>
      </c>
      <c r="EC133" t="s">
        <v>3</v>
      </c>
      <c r="EE133">
        <v>140625168</v>
      </c>
      <c r="EF133">
        <v>6</v>
      </c>
      <c r="EG133" t="s">
        <v>28</v>
      </c>
      <c r="EH133">
        <v>99</v>
      </c>
      <c r="EI133" t="s">
        <v>368</v>
      </c>
      <c r="EJ133">
        <v>1</v>
      </c>
      <c r="EK133">
        <v>65001</v>
      </c>
      <c r="EL133" t="s">
        <v>369</v>
      </c>
      <c r="EM133" t="s">
        <v>370</v>
      </c>
      <c r="EO133" t="s">
        <v>3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FQ133">
        <v>0</v>
      </c>
      <c r="FR133">
        <f t="shared" si="153"/>
        <v>0</v>
      </c>
      <c r="FS133">
        <v>0</v>
      </c>
      <c r="FX133">
        <v>87</v>
      </c>
      <c r="FY133">
        <v>44</v>
      </c>
      <c r="GA133" t="s">
        <v>3</v>
      </c>
      <c r="GD133">
        <v>1</v>
      </c>
      <c r="GF133">
        <v>-1296435862</v>
      </c>
      <c r="GG133">
        <v>2</v>
      </c>
      <c r="GH133">
        <v>1</v>
      </c>
      <c r="GI133">
        <v>4</v>
      </c>
      <c r="GJ133">
        <v>0</v>
      </c>
      <c r="GK133">
        <v>0</v>
      </c>
      <c r="GL133">
        <f t="shared" si="154"/>
        <v>0</v>
      </c>
      <c r="GM133">
        <f t="shared" si="155"/>
        <v>0</v>
      </c>
      <c r="GN133">
        <f t="shared" si="156"/>
        <v>0</v>
      </c>
      <c r="GO133">
        <f t="shared" si="157"/>
        <v>0</v>
      </c>
      <c r="GP133">
        <f t="shared" si="158"/>
        <v>0</v>
      </c>
      <c r="GR133">
        <v>0</v>
      </c>
      <c r="GS133">
        <v>3</v>
      </c>
      <c r="GT133">
        <v>0</v>
      </c>
      <c r="GU133" t="s">
        <v>3</v>
      </c>
      <c r="GV133">
        <f t="shared" si="159"/>
        <v>0</v>
      </c>
      <c r="GW133">
        <v>1</v>
      </c>
      <c r="GX133">
        <f t="shared" si="160"/>
        <v>0</v>
      </c>
      <c r="HA133">
        <v>0</v>
      </c>
      <c r="HB133">
        <v>0</v>
      </c>
      <c r="HC133">
        <f t="shared" si="161"/>
        <v>0</v>
      </c>
      <c r="HE133" t="s">
        <v>3</v>
      </c>
      <c r="HF133" t="s">
        <v>3</v>
      </c>
      <c r="HM133" t="s">
        <v>3</v>
      </c>
      <c r="HN133" t="s">
        <v>371</v>
      </c>
      <c r="HO133" t="s">
        <v>372</v>
      </c>
      <c r="HP133" t="s">
        <v>369</v>
      </c>
      <c r="HQ133" t="s">
        <v>369</v>
      </c>
      <c r="IK133">
        <v>0</v>
      </c>
    </row>
    <row r="134" spans="1:245" x14ac:dyDescent="0.2">
      <c r="A134">
        <v>17</v>
      </c>
      <c r="B134">
        <v>1</v>
      </c>
      <c r="C134">
        <f>ROW(SmtRes!A186)</f>
        <v>186</v>
      </c>
      <c r="D134">
        <f>ROW(EtalonRes!A196)</f>
        <v>196</v>
      </c>
      <c r="E134" t="s">
        <v>381</v>
      </c>
      <c r="F134" t="s">
        <v>382</v>
      </c>
      <c r="G134" t="s">
        <v>383</v>
      </c>
      <c r="H134" t="s">
        <v>71</v>
      </c>
      <c r="I134">
        <f>ROUND(8/100,9)</f>
        <v>0.08</v>
      </c>
      <c r="J134">
        <v>0</v>
      </c>
      <c r="K134">
        <f>ROUND(8/100,9)</f>
        <v>0.08</v>
      </c>
      <c r="O134">
        <f t="shared" si="122"/>
        <v>646.73</v>
      </c>
      <c r="P134">
        <f t="shared" si="123"/>
        <v>20.190000000000001</v>
      </c>
      <c r="Q134">
        <f t="shared" si="124"/>
        <v>4.58</v>
      </c>
      <c r="R134">
        <f t="shared" si="125"/>
        <v>1.83</v>
      </c>
      <c r="S134">
        <f t="shared" si="126"/>
        <v>621.96</v>
      </c>
      <c r="T134">
        <f t="shared" si="127"/>
        <v>0</v>
      </c>
      <c r="U134">
        <f t="shared" si="128"/>
        <v>2.2423999999999999</v>
      </c>
      <c r="V134">
        <f t="shared" si="129"/>
        <v>4.0000000000000001E-3</v>
      </c>
      <c r="W134">
        <f t="shared" si="130"/>
        <v>0</v>
      </c>
      <c r="X134">
        <f t="shared" si="131"/>
        <v>542.70000000000005</v>
      </c>
      <c r="Y134">
        <f t="shared" si="132"/>
        <v>274.47000000000003</v>
      </c>
      <c r="AA134">
        <v>145833872</v>
      </c>
      <c r="AB134">
        <f t="shared" si="133"/>
        <v>263.63</v>
      </c>
      <c r="AC134">
        <f t="shared" si="134"/>
        <v>28.1</v>
      </c>
      <c r="AD134">
        <f t="shared" si="135"/>
        <v>4.5599999999999996</v>
      </c>
      <c r="AE134">
        <f t="shared" si="136"/>
        <v>0.68</v>
      </c>
      <c r="AF134">
        <f t="shared" si="137"/>
        <v>230.97</v>
      </c>
      <c r="AG134">
        <f t="shared" si="138"/>
        <v>0</v>
      </c>
      <c r="AH134">
        <f t="shared" si="139"/>
        <v>28.03</v>
      </c>
      <c r="AI134">
        <f t="shared" si="140"/>
        <v>0.05</v>
      </c>
      <c r="AJ134">
        <f t="shared" si="141"/>
        <v>0</v>
      </c>
      <c r="AK134">
        <v>263.63</v>
      </c>
      <c r="AL134">
        <v>28.1</v>
      </c>
      <c r="AM134">
        <v>4.5599999999999996</v>
      </c>
      <c r="AN134">
        <v>0.68</v>
      </c>
      <c r="AO134">
        <v>230.97</v>
      </c>
      <c r="AP134">
        <v>0</v>
      </c>
      <c r="AQ134">
        <v>28.03</v>
      </c>
      <c r="AR134">
        <v>0.05</v>
      </c>
      <c r="AS134">
        <v>0</v>
      </c>
      <c r="AT134">
        <v>87</v>
      </c>
      <c r="AU134">
        <v>44</v>
      </c>
      <c r="AV134">
        <v>1</v>
      </c>
      <c r="AW134">
        <v>1</v>
      </c>
      <c r="AZ134">
        <v>1</v>
      </c>
      <c r="BA134">
        <v>33.659999999999997</v>
      </c>
      <c r="BB134">
        <v>12.55</v>
      </c>
      <c r="BC134">
        <v>8.98</v>
      </c>
      <c r="BD134" t="s">
        <v>3</v>
      </c>
      <c r="BE134" t="s">
        <v>3</v>
      </c>
      <c r="BF134" t="s">
        <v>3</v>
      </c>
      <c r="BG134" t="s">
        <v>3</v>
      </c>
      <c r="BH134">
        <v>0</v>
      </c>
      <c r="BI134">
        <v>1</v>
      </c>
      <c r="BJ134" t="s">
        <v>384</v>
      </c>
      <c r="BM134">
        <v>65001</v>
      </c>
      <c r="BN134">
        <v>0</v>
      </c>
      <c r="BO134" t="s">
        <v>3</v>
      </c>
      <c r="BP134">
        <v>0</v>
      </c>
      <c r="BQ134">
        <v>6</v>
      </c>
      <c r="BR134">
        <v>0</v>
      </c>
      <c r="BS134">
        <v>33.659999999999997</v>
      </c>
      <c r="BT134">
        <v>1</v>
      </c>
      <c r="BU134">
        <v>1</v>
      </c>
      <c r="BV134">
        <v>1</v>
      </c>
      <c r="BW134">
        <v>1</v>
      </c>
      <c r="BX134">
        <v>1</v>
      </c>
      <c r="BY134" t="s">
        <v>3</v>
      </c>
      <c r="BZ134">
        <v>87</v>
      </c>
      <c r="CA134">
        <v>44</v>
      </c>
      <c r="CB134" t="s">
        <v>3</v>
      </c>
      <c r="CE134">
        <v>0</v>
      </c>
      <c r="CF134">
        <v>0</v>
      </c>
      <c r="CG134">
        <v>0</v>
      </c>
      <c r="CM134">
        <v>0</v>
      </c>
      <c r="CN134" t="s">
        <v>3</v>
      </c>
      <c r="CO134">
        <v>0</v>
      </c>
      <c r="CP134">
        <f t="shared" si="142"/>
        <v>646.73</v>
      </c>
      <c r="CQ134">
        <f t="shared" si="143"/>
        <v>252.33800000000002</v>
      </c>
      <c r="CR134">
        <f t="shared" si="144"/>
        <v>57.228000000000009</v>
      </c>
      <c r="CS134">
        <f t="shared" si="145"/>
        <v>22.8888</v>
      </c>
      <c r="CT134">
        <f t="shared" si="146"/>
        <v>7774.4501999999993</v>
      </c>
      <c r="CU134">
        <f t="shared" si="147"/>
        <v>0</v>
      </c>
      <c r="CV134">
        <f t="shared" si="148"/>
        <v>28.03</v>
      </c>
      <c r="CW134">
        <f t="shared" si="149"/>
        <v>0.05</v>
      </c>
      <c r="CX134">
        <f t="shared" si="150"/>
        <v>0</v>
      </c>
      <c r="CY134">
        <f t="shared" si="151"/>
        <v>542.69730000000004</v>
      </c>
      <c r="CZ134">
        <f t="shared" si="152"/>
        <v>274.4676</v>
      </c>
      <c r="DC134" t="s">
        <v>3</v>
      </c>
      <c r="DD134" t="s">
        <v>3</v>
      </c>
      <c r="DE134" t="s">
        <v>3</v>
      </c>
      <c r="DF134" t="s">
        <v>3</v>
      </c>
      <c r="DG134" t="s">
        <v>3</v>
      </c>
      <c r="DH134" t="s">
        <v>3</v>
      </c>
      <c r="DI134" t="s">
        <v>3</v>
      </c>
      <c r="DJ134" t="s">
        <v>3</v>
      </c>
      <c r="DK134" t="s">
        <v>3</v>
      </c>
      <c r="DL134" t="s">
        <v>3</v>
      </c>
      <c r="DM134" t="s">
        <v>3</v>
      </c>
      <c r="DN134">
        <v>0</v>
      </c>
      <c r="DO134">
        <v>0</v>
      </c>
      <c r="DP134">
        <v>1</v>
      </c>
      <c r="DQ134">
        <v>1</v>
      </c>
      <c r="DU134">
        <v>1003</v>
      </c>
      <c r="DV134" t="s">
        <v>71</v>
      </c>
      <c r="DW134" t="s">
        <v>71</v>
      </c>
      <c r="DX134">
        <v>100</v>
      </c>
      <c r="DZ134" t="s">
        <v>3</v>
      </c>
      <c r="EA134" t="s">
        <v>3</v>
      </c>
      <c r="EB134" t="s">
        <v>3</v>
      </c>
      <c r="EC134" t="s">
        <v>3</v>
      </c>
      <c r="EE134">
        <v>140625168</v>
      </c>
      <c r="EF134">
        <v>6</v>
      </c>
      <c r="EG134" t="s">
        <v>28</v>
      </c>
      <c r="EH134">
        <v>99</v>
      </c>
      <c r="EI134" t="s">
        <v>368</v>
      </c>
      <c r="EJ134">
        <v>1</v>
      </c>
      <c r="EK134">
        <v>65001</v>
      </c>
      <c r="EL134" t="s">
        <v>369</v>
      </c>
      <c r="EM134" t="s">
        <v>370</v>
      </c>
      <c r="EO134" t="s">
        <v>3</v>
      </c>
      <c r="EQ134">
        <v>0</v>
      </c>
      <c r="ER134">
        <v>263.63</v>
      </c>
      <c r="ES134">
        <v>28.1</v>
      </c>
      <c r="ET134">
        <v>4.5599999999999996</v>
      </c>
      <c r="EU134">
        <v>0.68</v>
      </c>
      <c r="EV134">
        <v>230.97</v>
      </c>
      <c r="EW134">
        <v>28.03</v>
      </c>
      <c r="EX134">
        <v>0.05</v>
      </c>
      <c r="EY134">
        <v>0</v>
      </c>
      <c r="FQ134">
        <v>0</v>
      </c>
      <c r="FR134">
        <f t="shared" si="153"/>
        <v>0</v>
      </c>
      <c r="FS134">
        <v>0</v>
      </c>
      <c r="FX134">
        <v>87</v>
      </c>
      <c r="FY134">
        <v>44</v>
      </c>
      <c r="GA134" t="s">
        <v>3</v>
      </c>
      <c r="GD134">
        <v>1</v>
      </c>
      <c r="GF134">
        <v>-1041403448</v>
      </c>
      <c r="GG134">
        <v>2</v>
      </c>
      <c r="GH134">
        <v>1</v>
      </c>
      <c r="GI134">
        <v>4</v>
      </c>
      <c r="GJ134">
        <v>0</v>
      </c>
      <c r="GK134">
        <v>0</v>
      </c>
      <c r="GL134">
        <f t="shared" si="154"/>
        <v>0</v>
      </c>
      <c r="GM134">
        <f t="shared" si="155"/>
        <v>1463.9</v>
      </c>
      <c r="GN134">
        <f t="shared" si="156"/>
        <v>1463.9</v>
      </c>
      <c r="GO134">
        <f t="shared" si="157"/>
        <v>0</v>
      </c>
      <c r="GP134">
        <f t="shared" si="158"/>
        <v>0</v>
      </c>
      <c r="GR134">
        <v>0</v>
      </c>
      <c r="GS134">
        <v>3</v>
      </c>
      <c r="GT134">
        <v>0</v>
      </c>
      <c r="GU134" t="s">
        <v>3</v>
      </c>
      <c r="GV134">
        <f t="shared" si="159"/>
        <v>0</v>
      </c>
      <c r="GW134">
        <v>1</v>
      </c>
      <c r="GX134">
        <f t="shared" si="160"/>
        <v>0</v>
      </c>
      <c r="HA134">
        <v>0</v>
      </c>
      <c r="HB134">
        <v>0</v>
      </c>
      <c r="HC134">
        <f t="shared" si="161"/>
        <v>0</v>
      </c>
      <c r="HE134" t="s">
        <v>3</v>
      </c>
      <c r="HF134" t="s">
        <v>3</v>
      </c>
      <c r="HM134" t="s">
        <v>3</v>
      </c>
      <c r="HN134" t="s">
        <v>371</v>
      </c>
      <c r="HO134" t="s">
        <v>372</v>
      </c>
      <c r="HP134" t="s">
        <v>369</v>
      </c>
      <c r="HQ134" t="s">
        <v>369</v>
      </c>
      <c r="IK134">
        <v>0</v>
      </c>
    </row>
    <row r="135" spans="1:245" x14ac:dyDescent="0.2">
      <c r="A135">
        <v>18</v>
      </c>
      <c r="B135">
        <v>1</v>
      </c>
      <c r="C135">
        <v>186</v>
      </c>
      <c r="E135" t="s">
        <v>385</v>
      </c>
      <c r="F135" t="s">
        <v>374</v>
      </c>
      <c r="G135" t="s">
        <v>375</v>
      </c>
      <c r="H135" t="s">
        <v>123</v>
      </c>
      <c r="I135">
        <f>I134*J135</f>
        <v>1.52E-2</v>
      </c>
      <c r="J135">
        <v>0.19</v>
      </c>
      <c r="K135">
        <v>0.19</v>
      </c>
      <c r="O135">
        <f t="shared" si="122"/>
        <v>0</v>
      </c>
      <c r="P135">
        <f t="shared" si="123"/>
        <v>0</v>
      </c>
      <c r="Q135">
        <f t="shared" si="124"/>
        <v>0</v>
      </c>
      <c r="R135">
        <f t="shared" si="125"/>
        <v>0</v>
      </c>
      <c r="S135">
        <f t="shared" si="126"/>
        <v>0</v>
      </c>
      <c r="T135">
        <f t="shared" si="127"/>
        <v>0</v>
      </c>
      <c r="U135">
        <f t="shared" si="128"/>
        <v>0</v>
      </c>
      <c r="V135">
        <f t="shared" si="129"/>
        <v>0</v>
      </c>
      <c r="W135">
        <f t="shared" si="130"/>
        <v>0</v>
      </c>
      <c r="X135">
        <f t="shared" si="131"/>
        <v>0</v>
      </c>
      <c r="Y135">
        <f t="shared" si="132"/>
        <v>0</v>
      </c>
      <c r="AA135">
        <v>145833872</v>
      </c>
      <c r="AB135">
        <f t="shared" si="133"/>
        <v>0</v>
      </c>
      <c r="AC135">
        <f t="shared" si="134"/>
        <v>0</v>
      </c>
      <c r="AD135">
        <f t="shared" si="135"/>
        <v>0</v>
      </c>
      <c r="AE135">
        <f t="shared" si="136"/>
        <v>0</v>
      </c>
      <c r="AF135">
        <f t="shared" si="137"/>
        <v>0</v>
      </c>
      <c r="AG135">
        <f t="shared" si="138"/>
        <v>0</v>
      </c>
      <c r="AH135">
        <f t="shared" si="139"/>
        <v>0</v>
      </c>
      <c r="AI135">
        <f t="shared" si="140"/>
        <v>0</v>
      </c>
      <c r="AJ135">
        <f t="shared" si="141"/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87</v>
      </c>
      <c r="AU135">
        <v>44</v>
      </c>
      <c r="AV135">
        <v>1</v>
      </c>
      <c r="AW135">
        <v>1</v>
      </c>
      <c r="AZ135">
        <v>1</v>
      </c>
      <c r="BA135">
        <v>1</v>
      </c>
      <c r="BB135">
        <v>1</v>
      </c>
      <c r="BC135">
        <v>8.98</v>
      </c>
      <c r="BD135" t="s">
        <v>3</v>
      </c>
      <c r="BE135" t="s">
        <v>3</v>
      </c>
      <c r="BF135" t="s">
        <v>3</v>
      </c>
      <c r="BG135" t="s">
        <v>3</v>
      </c>
      <c r="BH135">
        <v>3</v>
      </c>
      <c r="BI135">
        <v>1</v>
      </c>
      <c r="BJ135" t="s">
        <v>3</v>
      </c>
      <c r="BM135">
        <v>65001</v>
      </c>
      <c r="BN135">
        <v>0</v>
      </c>
      <c r="BO135" t="s">
        <v>3</v>
      </c>
      <c r="BP135">
        <v>0</v>
      </c>
      <c r="BQ135">
        <v>6</v>
      </c>
      <c r="BR135">
        <v>0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3</v>
      </c>
      <c r="BZ135">
        <v>87</v>
      </c>
      <c r="CA135">
        <v>44</v>
      </c>
      <c r="CB135" t="s">
        <v>3</v>
      </c>
      <c r="CE135">
        <v>0</v>
      </c>
      <c r="CF135">
        <v>0</v>
      </c>
      <c r="CG135">
        <v>0</v>
      </c>
      <c r="CM135">
        <v>0</v>
      </c>
      <c r="CN135" t="s">
        <v>3</v>
      </c>
      <c r="CO135">
        <v>0</v>
      </c>
      <c r="CP135">
        <f t="shared" si="142"/>
        <v>0</v>
      </c>
      <c r="CQ135">
        <f t="shared" si="143"/>
        <v>0</v>
      </c>
      <c r="CR135">
        <f t="shared" si="144"/>
        <v>0</v>
      </c>
      <c r="CS135">
        <f t="shared" si="145"/>
        <v>0</v>
      </c>
      <c r="CT135">
        <f t="shared" si="146"/>
        <v>0</v>
      </c>
      <c r="CU135">
        <f t="shared" si="147"/>
        <v>0</v>
      </c>
      <c r="CV135">
        <f t="shared" si="148"/>
        <v>0</v>
      </c>
      <c r="CW135">
        <f t="shared" si="149"/>
        <v>0</v>
      </c>
      <c r="CX135">
        <f t="shared" si="150"/>
        <v>0</v>
      </c>
      <c r="CY135">
        <f t="shared" si="151"/>
        <v>0</v>
      </c>
      <c r="CZ135">
        <f t="shared" si="152"/>
        <v>0</v>
      </c>
      <c r="DC135" t="s">
        <v>3</v>
      </c>
      <c r="DD135" t="s">
        <v>3</v>
      </c>
      <c r="DE135" t="s">
        <v>3</v>
      </c>
      <c r="DF135" t="s">
        <v>3</v>
      </c>
      <c r="DG135" t="s">
        <v>3</v>
      </c>
      <c r="DH135" t="s">
        <v>3</v>
      </c>
      <c r="DI135" t="s">
        <v>3</v>
      </c>
      <c r="DJ135" t="s">
        <v>3</v>
      </c>
      <c r="DK135" t="s">
        <v>3</v>
      </c>
      <c r="DL135" t="s">
        <v>3</v>
      </c>
      <c r="DM135" t="s">
        <v>3</v>
      </c>
      <c r="DN135">
        <v>0</v>
      </c>
      <c r="DO135">
        <v>0</v>
      </c>
      <c r="DP135">
        <v>1</v>
      </c>
      <c r="DQ135">
        <v>1</v>
      </c>
      <c r="DU135">
        <v>1009</v>
      </c>
      <c r="DV135" t="s">
        <v>123</v>
      </c>
      <c r="DW135" t="s">
        <v>123</v>
      </c>
      <c r="DX135">
        <v>1000</v>
      </c>
      <c r="DZ135" t="s">
        <v>3</v>
      </c>
      <c r="EA135" t="s">
        <v>3</v>
      </c>
      <c r="EB135" t="s">
        <v>3</v>
      </c>
      <c r="EC135" t="s">
        <v>3</v>
      </c>
      <c r="EE135">
        <v>140625168</v>
      </c>
      <c r="EF135">
        <v>6</v>
      </c>
      <c r="EG135" t="s">
        <v>28</v>
      </c>
      <c r="EH135">
        <v>99</v>
      </c>
      <c r="EI135" t="s">
        <v>368</v>
      </c>
      <c r="EJ135">
        <v>1</v>
      </c>
      <c r="EK135">
        <v>65001</v>
      </c>
      <c r="EL135" t="s">
        <v>369</v>
      </c>
      <c r="EM135" t="s">
        <v>370</v>
      </c>
      <c r="EO135" t="s">
        <v>3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FQ135">
        <v>0</v>
      </c>
      <c r="FR135">
        <f t="shared" si="153"/>
        <v>0</v>
      </c>
      <c r="FS135">
        <v>0</v>
      </c>
      <c r="FX135">
        <v>87</v>
      </c>
      <c r="FY135">
        <v>44</v>
      </c>
      <c r="GA135" t="s">
        <v>3</v>
      </c>
      <c r="GD135">
        <v>1</v>
      </c>
      <c r="GF135">
        <v>-1296435862</v>
      </c>
      <c r="GG135">
        <v>2</v>
      </c>
      <c r="GH135">
        <v>1</v>
      </c>
      <c r="GI135">
        <v>4</v>
      </c>
      <c r="GJ135">
        <v>0</v>
      </c>
      <c r="GK135">
        <v>0</v>
      </c>
      <c r="GL135">
        <f t="shared" si="154"/>
        <v>0</v>
      </c>
      <c r="GM135">
        <f t="shared" si="155"/>
        <v>0</v>
      </c>
      <c r="GN135">
        <f t="shared" si="156"/>
        <v>0</v>
      </c>
      <c r="GO135">
        <f t="shared" si="157"/>
        <v>0</v>
      </c>
      <c r="GP135">
        <f t="shared" si="158"/>
        <v>0</v>
      </c>
      <c r="GR135">
        <v>0</v>
      </c>
      <c r="GS135">
        <v>3</v>
      </c>
      <c r="GT135">
        <v>0</v>
      </c>
      <c r="GU135" t="s">
        <v>3</v>
      </c>
      <c r="GV135">
        <f t="shared" si="159"/>
        <v>0</v>
      </c>
      <c r="GW135">
        <v>1</v>
      </c>
      <c r="GX135">
        <f t="shared" si="160"/>
        <v>0</v>
      </c>
      <c r="HA135">
        <v>0</v>
      </c>
      <c r="HB135">
        <v>0</v>
      </c>
      <c r="HC135">
        <f t="shared" si="161"/>
        <v>0</v>
      </c>
      <c r="HE135" t="s">
        <v>3</v>
      </c>
      <c r="HF135" t="s">
        <v>3</v>
      </c>
      <c r="HM135" t="s">
        <v>3</v>
      </c>
      <c r="HN135" t="s">
        <v>371</v>
      </c>
      <c r="HO135" t="s">
        <v>372</v>
      </c>
      <c r="HP135" t="s">
        <v>369</v>
      </c>
      <c r="HQ135" t="s">
        <v>369</v>
      </c>
      <c r="IK135">
        <v>0</v>
      </c>
    </row>
    <row r="136" spans="1:245" x14ac:dyDescent="0.2">
      <c r="A136">
        <v>17</v>
      </c>
      <c r="B136">
        <v>1</v>
      </c>
      <c r="C136">
        <f>ROW(SmtRes!A187)</f>
        <v>187</v>
      </c>
      <c r="D136">
        <f>ROW(EtalonRes!A197)</f>
        <v>197</v>
      </c>
      <c r="E136" t="s">
        <v>386</v>
      </c>
      <c r="F136" t="s">
        <v>74</v>
      </c>
      <c r="G136" t="s">
        <v>75</v>
      </c>
      <c r="H136" t="s">
        <v>76</v>
      </c>
      <c r="I136">
        <v>61</v>
      </c>
      <c r="J136">
        <v>0</v>
      </c>
      <c r="K136">
        <v>61</v>
      </c>
      <c r="O136">
        <f t="shared" si="122"/>
        <v>8993.2800000000007</v>
      </c>
      <c r="P136">
        <f t="shared" si="123"/>
        <v>0</v>
      </c>
      <c r="Q136">
        <f t="shared" si="124"/>
        <v>0</v>
      </c>
      <c r="R136">
        <f t="shared" si="125"/>
        <v>0</v>
      </c>
      <c r="S136">
        <f t="shared" si="126"/>
        <v>8993.2800000000007</v>
      </c>
      <c r="T136">
        <f t="shared" si="127"/>
        <v>0</v>
      </c>
      <c r="U136">
        <f t="shared" si="128"/>
        <v>35.379999999999995</v>
      </c>
      <c r="V136">
        <f t="shared" si="129"/>
        <v>0</v>
      </c>
      <c r="W136">
        <f t="shared" si="130"/>
        <v>0</v>
      </c>
      <c r="X136">
        <f t="shared" si="131"/>
        <v>8093.95</v>
      </c>
      <c r="Y136">
        <f t="shared" si="132"/>
        <v>4136.91</v>
      </c>
      <c r="AA136">
        <v>145833872</v>
      </c>
      <c r="AB136">
        <f t="shared" si="133"/>
        <v>4.38</v>
      </c>
      <c r="AC136">
        <f t="shared" si="134"/>
        <v>0</v>
      </c>
      <c r="AD136">
        <f t="shared" si="135"/>
        <v>0</v>
      </c>
      <c r="AE136">
        <f t="shared" si="136"/>
        <v>0</v>
      </c>
      <c r="AF136">
        <f t="shared" si="137"/>
        <v>4.38</v>
      </c>
      <c r="AG136">
        <f t="shared" si="138"/>
        <v>0</v>
      </c>
      <c r="AH136">
        <f t="shared" si="139"/>
        <v>0.57999999999999996</v>
      </c>
      <c r="AI136">
        <f t="shared" si="140"/>
        <v>0</v>
      </c>
      <c r="AJ136">
        <f t="shared" si="141"/>
        <v>0</v>
      </c>
      <c r="AK136">
        <v>4.38</v>
      </c>
      <c r="AL136">
        <v>0</v>
      </c>
      <c r="AM136">
        <v>0</v>
      </c>
      <c r="AN136">
        <v>0</v>
      </c>
      <c r="AO136">
        <v>4.38</v>
      </c>
      <c r="AP136">
        <v>0</v>
      </c>
      <c r="AQ136">
        <v>0.57999999999999996</v>
      </c>
      <c r="AR136">
        <v>0</v>
      </c>
      <c r="AS136">
        <v>0</v>
      </c>
      <c r="AT136">
        <v>90</v>
      </c>
      <c r="AU136">
        <v>46</v>
      </c>
      <c r="AV136">
        <v>1</v>
      </c>
      <c r="AW136">
        <v>1</v>
      </c>
      <c r="AZ136">
        <v>1</v>
      </c>
      <c r="BA136">
        <v>33.659999999999997</v>
      </c>
      <c r="BB136">
        <v>12.55</v>
      </c>
      <c r="BC136">
        <v>8.98</v>
      </c>
      <c r="BD136" t="s">
        <v>3</v>
      </c>
      <c r="BE136" t="s">
        <v>3</v>
      </c>
      <c r="BF136" t="s">
        <v>3</v>
      </c>
      <c r="BG136" t="s">
        <v>3</v>
      </c>
      <c r="BH136">
        <v>0</v>
      </c>
      <c r="BI136">
        <v>1</v>
      </c>
      <c r="BJ136" t="s">
        <v>77</v>
      </c>
      <c r="BM136">
        <v>62001</v>
      </c>
      <c r="BN136">
        <v>0</v>
      </c>
      <c r="BO136" t="s">
        <v>3</v>
      </c>
      <c r="BP136">
        <v>0</v>
      </c>
      <c r="BQ136">
        <v>6</v>
      </c>
      <c r="BR136">
        <v>0</v>
      </c>
      <c r="BS136">
        <v>33.659999999999997</v>
      </c>
      <c r="BT136">
        <v>1</v>
      </c>
      <c r="BU136">
        <v>1</v>
      </c>
      <c r="BV136">
        <v>1</v>
      </c>
      <c r="BW136">
        <v>1</v>
      </c>
      <c r="BX136">
        <v>1</v>
      </c>
      <c r="BY136" t="s">
        <v>3</v>
      </c>
      <c r="BZ136">
        <v>90</v>
      </c>
      <c r="CA136">
        <v>46</v>
      </c>
      <c r="CB136" t="s">
        <v>3</v>
      </c>
      <c r="CE136">
        <v>0</v>
      </c>
      <c r="CF136">
        <v>0</v>
      </c>
      <c r="CG136">
        <v>0</v>
      </c>
      <c r="CM136">
        <v>0</v>
      </c>
      <c r="CN136" t="s">
        <v>3</v>
      </c>
      <c r="CO136">
        <v>0</v>
      </c>
      <c r="CP136">
        <f t="shared" si="142"/>
        <v>8993.2800000000007</v>
      </c>
      <c r="CQ136">
        <f t="shared" si="143"/>
        <v>0</v>
      </c>
      <c r="CR136">
        <f t="shared" si="144"/>
        <v>0</v>
      </c>
      <c r="CS136">
        <f t="shared" si="145"/>
        <v>0</v>
      </c>
      <c r="CT136">
        <f t="shared" si="146"/>
        <v>147.43079999999998</v>
      </c>
      <c r="CU136">
        <f t="shared" si="147"/>
        <v>0</v>
      </c>
      <c r="CV136">
        <f t="shared" si="148"/>
        <v>0.57999999999999996</v>
      </c>
      <c r="CW136">
        <f t="shared" si="149"/>
        <v>0</v>
      </c>
      <c r="CX136">
        <f t="shared" si="150"/>
        <v>0</v>
      </c>
      <c r="CY136">
        <f t="shared" si="151"/>
        <v>8093.9520000000011</v>
      </c>
      <c r="CZ136">
        <f t="shared" si="152"/>
        <v>4136.9088000000002</v>
      </c>
      <c r="DC136" t="s">
        <v>3</v>
      </c>
      <c r="DD136" t="s">
        <v>3</v>
      </c>
      <c r="DE136" t="s">
        <v>3</v>
      </c>
      <c r="DF136" t="s">
        <v>3</v>
      </c>
      <c r="DG136" t="s">
        <v>3</v>
      </c>
      <c r="DH136" t="s">
        <v>3</v>
      </c>
      <c r="DI136" t="s">
        <v>3</v>
      </c>
      <c r="DJ136" t="s">
        <v>3</v>
      </c>
      <c r="DK136" t="s">
        <v>3</v>
      </c>
      <c r="DL136" t="s">
        <v>3</v>
      </c>
      <c r="DM136" t="s">
        <v>3</v>
      </c>
      <c r="DN136">
        <v>0</v>
      </c>
      <c r="DO136">
        <v>0</v>
      </c>
      <c r="DP136">
        <v>1</v>
      </c>
      <c r="DQ136">
        <v>1</v>
      </c>
      <c r="DU136">
        <v>1005</v>
      </c>
      <c r="DV136" t="s">
        <v>76</v>
      </c>
      <c r="DW136" t="s">
        <v>76</v>
      </c>
      <c r="DX136">
        <v>1</v>
      </c>
      <c r="DZ136" t="s">
        <v>3</v>
      </c>
      <c r="EA136" t="s">
        <v>3</v>
      </c>
      <c r="EB136" t="s">
        <v>3</v>
      </c>
      <c r="EC136" t="s">
        <v>3</v>
      </c>
      <c r="EE136">
        <v>140625162</v>
      </c>
      <c r="EF136">
        <v>6</v>
      </c>
      <c r="EG136" t="s">
        <v>28</v>
      </c>
      <c r="EH136">
        <v>96</v>
      </c>
      <c r="EI136" t="s">
        <v>78</v>
      </c>
      <c r="EJ136">
        <v>1</v>
      </c>
      <c r="EK136">
        <v>62001</v>
      </c>
      <c r="EL136" t="s">
        <v>78</v>
      </c>
      <c r="EM136" t="s">
        <v>79</v>
      </c>
      <c r="EO136" t="s">
        <v>3</v>
      </c>
      <c r="EQ136">
        <v>0</v>
      </c>
      <c r="ER136">
        <v>4.38</v>
      </c>
      <c r="ES136">
        <v>0</v>
      </c>
      <c r="ET136">
        <v>0</v>
      </c>
      <c r="EU136">
        <v>0</v>
      </c>
      <c r="EV136">
        <v>4.38</v>
      </c>
      <c r="EW136">
        <v>0.57999999999999996</v>
      </c>
      <c r="EX136">
        <v>0</v>
      </c>
      <c r="EY136">
        <v>0</v>
      </c>
      <c r="FQ136">
        <v>0</v>
      </c>
      <c r="FR136">
        <f t="shared" si="153"/>
        <v>0</v>
      </c>
      <c r="FS136">
        <v>0</v>
      </c>
      <c r="FX136">
        <v>90</v>
      </c>
      <c r="FY136">
        <v>46</v>
      </c>
      <c r="GA136" t="s">
        <v>3</v>
      </c>
      <c r="GD136">
        <v>1</v>
      </c>
      <c r="GF136">
        <v>-1473482392</v>
      </c>
      <c r="GG136">
        <v>2</v>
      </c>
      <c r="GH136">
        <v>1</v>
      </c>
      <c r="GI136">
        <v>4</v>
      </c>
      <c r="GJ136">
        <v>0</v>
      </c>
      <c r="GK136">
        <v>0</v>
      </c>
      <c r="GL136">
        <f t="shared" si="154"/>
        <v>0</v>
      </c>
      <c r="GM136">
        <f t="shared" si="155"/>
        <v>21224.14</v>
      </c>
      <c r="GN136">
        <f t="shared" si="156"/>
        <v>21224.14</v>
      </c>
      <c r="GO136">
        <f t="shared" si="157"/>
        <v>0</v>
      </c>
      <c r="GP136">
        <f t="shared" si="158"/>
        <v>0</v>
      </c>
      <c r="GR136">
        <v>0</v>
      </c>
      <c r="GS136">
        <v>3</v>
      </c>
      <c r="GT136">
        <v>0</v>
      </c>
      <c r="GU136" t="s">
        <v>3</v>
      </c>
      <c r="GV136">
        <f t="shared" si="159"/>
        <v>0</v>
      </c>
      <c r="GW136">
        <v>1</v>
      </c>
      <c r="GX136">
        <f t="shared" si="160"/>
        <v>0</v>
      </c>
      <c r="HA136">
        <v>0</v>
      </c>
      <c r="HB136">
        <v>0</v>
      </c>
      <c r="HC136">
        <f t="shared" si="161"/>
        <v>0</v>
      </c>
      <c r="HE136" t="s">
        <v>3</v>
      </c>
      <c r="HF136" t="s">
        <v>3</v>
      </c>
      <c r="HM136" t="s">
        <v>3</v>
      </c>
      <c r="HN136" t="s">
        <v>80</v>
      </c>
      <c r="HO136" t="s">
        <v>81</v>
      </c>
      <c r="HP136" t="s">
        <v>78</v>
      </c>
      <c r="HQ136" t="s">
        <v>78</v>
      </c>
      <c r="IK136">
        <v>0</v>
      </c>
    </row>
    <row r="137" spans="1:245" x14ac:dyDescent="0.2">
      <c r="A137">
        <v>17</v>
      </c>
      <c r="B137">
        <v>1</v>
      </c>
      <c r="C137">
        <f>ROW(SmtRes!A188)</f>
        <v>188</v>
      </c>
      <c r="D137">
        <f>ROW(EtalonRes!A198)</f>
        <v>198</v>
      </c>
      <c r="E137" t="s">
        <v>387</v>
      </c>
      <c r="F137" t="s">
        <v>74</v>
      </c>
      <c r="G137" t="s">
        <v>83</v>
      </c>
      <c r="H137" t="s">
        <v>76</v>
      </c>
      <c r="I137">
        <v>43</v>
      </c>
      <c r="J137">
        <v>0</v>
      </c>
      <c r="K137">
        <v>43</v>
      </c>
      <c r="O137">
        <f t="shared" si="122"/>
        <v>6339.52</v>
      </c>
      <c r="P137">
        <f t="shared" si="123"/>
        <v>0</v>
      </c>
      <c r="Q137">
        <f t="shared" si="124"/>
        <v>0</v>
      </c>
      <c r="R137">
        <f t="shared" si="125"/>
        <v>0</v>
      </c>
      <c r="S137">
        <f t="shared" si="126"/>
        <v>6339.52</v>
      </c>
      <c r="T137">
        <f t="shared" si="127"/>
        <v>0</v>
      </c>
      <c r="U137">
        <f t="shared" si="128"/>
        <v>24.939999999999998</v>
      </c>
      <c r="V137">
        <f t="shared" si="129"/>
        <v>0</v>
      </c>
      <c r="W137">
        <f t="shared" si="130"/>
        <v>0</v>
      </c>
      <c r="X137">
        <f t="shared" si="131"/>
        <v>5705.57</v>
      </c>
      <c r="Y137">
        <f t="shared" si="132"/>
        <v>2916.18</v>
      </c>
      <c r="AA137">
        <v>145833872</v>
      </c>
      <c r="AB137">
        <f t="shared" si="133"/>
        <v>4.38</v>
      </c>
      <c r="AC137">
        <f t="shared" si="134"/>
        <v>0</v>
      </c>
      <c r="AD137">
        <f t="shared" si="135"/>
        <v>0</v>
      </c>
      <c r="AE137">
        <f t="shared" si="136"/>
        <v>0</v>
      </c>
      <c r="AF137">
        <f t="shared" si="137"/>
        <v>4.38</v>
      </c>
      <c r="AG137">
        <f t="shared" si="138"/>
        <v>0</v>
      </c>
      <c r="AH137">
        <f t="shared" si="139"/>
        <v>0.57999999999999996</v>
      </c>
      <c r="AI137">
        <f t="shared" si="140"/>
        <v>0</v>
      </c>
      <c r="AJ137">
        <f t="shared" si="141"/>
        <v>0</v>
      </c>
      <c r="AK137">
        <v>4.38</v>
      </c>
      <c r="AL137">
        <v>0</v>
      </c>
      <c r="AM137">
        <v>0</v>
      </c>
      <c r="AN137">
        <v>0</v>
      </c>
      <c r="AO137">
        <v>4.38</v>
      </c>
      <c r="AP137">
        <v>0</v>
      </c>
      <c r="AQ137">
        <v>0.57999999999999996</v>
      </c>
      <c r="AR137">
        <v>0</v>
      </c>
      <c r="AS137">
        <v>0</v>
      </c>
      <c r="AT137">
        <v>90</v>
      </c>
      <c r="AU137">
        <v>46</v>
      </c>
      <c r="AV137">
        <v>1</v>
      </c>
      <c r="AW137">
        <v>1</v>
      </c>
      <c r="AZ137">
        <v>1</v>
      </c>
      <c r="BA137">
        <v>33.659999999999997</v>
      </c>
      <c r="BB137">
        <v>12.55</v>
      </c>
      <c r="BC137">
        <v>8.98</v>
      </c>
      <c r="BD137" t="s">
        <v>3</v>
      </c>
      <c r="BE137" t="s">
        <v>3</v>
      </c>
      <c r="BF137" t="s">
        <v>3</v>
      </c>
      <c r="BG137" t="s">
        <v>3</v>
      </c>
      <c r="BH137">
        <v>0</v>
      </c>
      <c r="BI137">
        <v>1</v>
      </c>
      <c r="BJ137" t="s">
        <v>77</v>
      </c>
      <c r="BM137">
        <v>62001</v>
      </c>
      <c r="BN137">
        <v>0</v>
      </c>
      <c r="BO137" t="s">
        <v>3</v>
      </c>
      <c r="BP137">
        <v>0</v>
      </c>
      <c r="BQ137">
        <v>6</v>
      </c>
      <c r="BR137">
        <v>0</v>
      </c>
      <c r="BS137">
        <v>33.659999999999997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3</v>
      </c>
      <c r="BZ137">
        <v>90</v>
      </c>
      <c r="CA137">
        <v>46</v>
      </c>
      <c r="CB137" t="s">
        <v>3</v>
      </c>
      <c r="CE137">
        <v>0</v>
      </c>
      <c r="CF137">
        <v>0</v>
      </c>
      <c r="CG137">
        <v>0</v>
      </c>
      <c r="CM137">
        <v>0</v>
      </c>
      <c r="CN137" t="s">
        <v>3</v>
      </c>
      <c r="CO137">
        <v>0</v>
      </c>
      <c r="CP137">
        <f t="shared" si="142"/>
        <v>6339.52</v>
      </c>
      <c r="CQ137">
        <f t="shared" si="143"/>
        <v>0</v>
      </c>
      <c r="CR137">
        <f t="shared" si="144"/>
        <v>0</v>
      </c>
      <c r="CS137">
        <f t="shared" si="145"/>
        <v>0</v>
      </c>
      <c r="CT137">
        <f t="shared" si="146"/>
        <v>147.43079999999998</v>
      </c>
      <c r="CU137">
        <f t="shared" si="147"/>
        <v>0</v>
      </c>
      <c r="CV137">
        <f t="shared" si="148"/>
        <v>0.57999999999999996</v>
      </c>
      <c r="CW137">
        <f t="shared" si="149"/>
        <v>0</v>
      </c>
      <c r="CX137">
        <f t="shared" si="150"/>
        <v>0</v>
      </c>
      <c r="CY137">
        <f t="shared" si="151"/>
        <v>5705.5680000000002</v>
      </c>
      <c r="CZ137">
        <f t="shared" si="152"/>
        <v>2916.1792000000005</v>
      </c>
      <c r="DC137" t="s">
        <v>3</v>
      </c>
      <c r="DD137" t="s">
        <v>3</v>
      </c>
      <c r="DE137" t="s">
        <v>3</v>
      </c>
      <c r="DF137" t="s">
        <v>3</v>
      </c>
      <c r="DG137" t="s">
        <v>3</v>
      </c>
      <c r="DH137" t="s">
        <v>3</v>
      </c>
      <c r="DI137" t="s">
        <v>3</v>
      </c>
      <c r="DJ137" t="s">
        <v>3</v>
      </c>
      <c r="DK137" t="s">
        <v>3</v>
      </c>
      <c r="DL137" t="s">
        <v>3</v>
      </c>
      <c r="DM137" t="s">
        <v>3</v>
      </c>
      <c r="DN137">
        <v>0</v>
      </c>
      <c r="DO137">
        <v>0</v>
      </c>
      <c r="DP137">
        <v>1</v>
      </c>
      <c r="DQ137">
        <v>1</v>
      </c>
      <c r="DU137">
        <v>1005</v>
      </c>
      <c r="DV137" t="s">
        <v>76</v>
      </c>
      <c r="DW137" t="s">
        <v>76</v>
      </c>
      <c r="DX137">
        <v>1</v>
      </c>
      <c r="DZ137" t="s">
        <v>3</v>
      </c>
      <c r="EA137" t="s">
        <v>3</v>
      </c>
      <c r="EB137" t="s">
        <v>3</v>
      </c>
      <c r="EC137" t="s">
        <v>3</v>
      </c>
      <c r="EE137">
        <v>140625162</v>
      </c>
      <c r="EF137">
        <v>6</v>
      </c>
      <c r="EG137" t="s">
        <v>28</v>
      </c>
      <c r="EH137">
        <v>96</v>
      </c>
      <c r="EI137" t="s">
        <v>78</v>
      </c>
      <c r="EJ137">
        <v>1</v>
      </c>
      <c r="EK137">
        <v>62001</v>
      </c>
      <c r="EL137" t="s">
        <v>78</v>
      </c>
      <c r="EM137" t="s">
        <v>79</v>
      </c>
      <c r="EO137" t="s">
        <v>3</v>
      </c>
      <c r="EQ137">
        <v>0</v>
      </c>
      <c r="ER137">
        <v>4.38</v>
      </c>
      <c r="ES137">
        <v>0</v>
      </c>
      <c r="ET137">
        <v>0</v>
      </c>
      <c r="EU137">
        <v>0</v>
      </c>
      <c r="EV137">
        <v>4.38</v>
      </c>
      <c r="EW137">
        <v>0.57999999999999996</v>
      </c>
      <c r="EX137">
        <v>0</v>
      </c>
      <c r="EY137">
        <v>0</v>
      </c>
      <c r="FQ137">
        <v>0</v>
      </c>
      <c r="FR137">
        <f t="shared" si="153"/>
        <v>0</v>
      </c>
      <c r="FS137">
        <v>0</v>
      </c>
      <c r="FX137">
        <v>90</v>
      </c>
      <c r="FY137">
        <v>46</v>
      </c>
      <c r="GA137" t="s">
        <v>3</v>
      </c>
      <c r="GD137">
        <v>1</v>
      </c>
      <c r="GF137">
        <v>1423166579</v>
      </c>
      <c r="GG137">
        <v>2</v>
      </c>
      <c r="GH137">
        <v>1</v>
      </c>
      <c r="GI137">
        <v>4</v>
      </c>
      <c r="GJ137">
        <v>0</v>
      </c>
      <c r="GK137">
        <v>0</v>
      </c>
      <c r="GL137">
        <f t="shared" si="154"/>
        <v>0</v>
      </c>
      <c r="GM137">
        <f t="shared" si="155"/>
        <v>14961.27</v>
      </c>
      <c r="GN137">
        <f t="shared" si="156"/>
        <v>14961.27</v>
      </c>
      <c r="GO137">
        <f t="shared" si="157"/>
        <v>0</v>
      </c>
      <c r="GP137">
        <f t="shared" si="158"/>
        <v>0</v>
      </c>
      <c r="GR137">
        <v>0</v>
      </c>
      <c r="GS137">
        <v>3</v>
      </c>
      <c r="GT137">
        <v>0</v>
      </c>
      <c r="GU137" t="s">
        <v>3</v>
      </c>
      <c r="GV137">
        <f t="shared" si="159"/>
        <v>0</v>
      </c>
      <c r="GW137">
        <v>1</v>
      </c>
      <c r="GX137">
        <f t="shared" si="160"/>
        <v>0</v>
      </c>
      <c r="HA137">
        <v>0</v>
      </c>
      <c r="HB137">
        <v>0</v>
      </c>
      <c r="HC137">
        <f t="shared" si="161"/>
        <v>0</v>
      </c>
      <c r="HE137" t="s">
        <v>3</v>
      </c>
      <c r="HF137" t="s">
        <v>3</v>
      </c>
      <c r="HM137" t="s">
        <v>3</v>
      </c>
      <c r="HN137" t="s">
        <v>80</v>
      </c>
      <c r="HO137" t="s">
        <v>81</v>
      </c>
      <c r="HP137" t="s">
        <v>78</v>
      </c>
      <c r="HQ137" t="s">
        <v>78</v>
      </c>
      <c r="IK137">
        <v>0</v>
      </c>
    </row>
    <row r="138" spans="1:245" x14ac:dyDescent="0.2">
      <c r="A138">
        <v>17</v>
      </c>
      <c r="B138">
        <v>1</v>
      </c>
      <c r="C138">
        <f>ROW(SmtRes!A193)</f>
        <v>193</v>
      </c>
      <c r="D138">
        <f>ROW(EtalonRes!A204)</f>
        <v>204</v>
      </c>
      <c r="E138" t="s">
        <v>388</v>
      </c>
      <c r="F138" t="s">
        <v>85</v>
      </c>
      <c r="G138" t="s">
        <v>86</v>
      </c>
      <c r="H138" t="s">
        <v>36</v>
      </c>
      <c r="I138">
        <f>ROUND(8.5/100,9)</f>
        <v>8.5000000000000006E-2</v>
      </c>
      <c r="J138">
        <v>0</v>
      </c>
      <c r="K138">
        <f>ROUND(8.5/100,9)</f>
        <v>8.5000000000000006E-2</v>
      </c>
      <c r="O138">
        <f t="shared" si="122"/>
        <v>1697.49</v>
      </c>
      <c r="P138">
        <f t="shared" si="123"/>
        <v>111.4</v>
      </c>
      <c r="Q138">
        <f t="shared" si="124"/>
        <v>0.7</v>
      </c>
      <c r="R138">
        <f t="shared" si="125"/>
        <v>0.34</v>
      </c>
      <c r="S138">
        <f t="shared" si="126"/>
        <v>1585.39</v>
      </c>
      <c r="T138">
        <f t="shared" si="127"/>
        <v>0</v>
      </c>
      <c r="U138">
        <f t="shared" si="128"/>
        <v>5.3890000000000002</v>
      </c>
      <c r="V138">
        <f t="shared" si="129"/>
        <v>8.5000000000000006E-4</v>
      </c>
      <c r="W138">
        <f t="shared" si="130"/>
        <v>0</v>
      </c>
      <c r="X138">
        <f t="shared" si="131"/>
        <v>1427.16</v>
      </c>
      <c r="Y138">
        <f t="shared" si="132"/>
        <v>729.44</v>
      </c>
      <c r="AA138">
        <v>145833872</v>
      </c>
      <c r="AB138">
        <f t="shared" si="133"/>
        <v>700.73</v>
      </c>
      <c r="AC138">
        <f t="shared" si="134"/>
        <v>145.94999999999999</v>
      </c>
      <c r="AD138">
        <f t="shared" si="135"/>
        <v>0.66</v>
      </c>
      <c r="AE138">
        <f t="shared" si="136"/>
        <v>0.12</v>
      </c>
      <c r="AF138">
        <f t="shared" si="137"/>
        <v>554.12</v>
      </c>
      <c r="AG138">
        <f t="shared" si="138"/>
        <v>0</v>
      </c>
      <c r="AH138">
        <f t="shared" si="139"/>
        <v>63.4</v>
      </c>
      <c r="AI138">
        <f t="shared" si="140"/>
        <v>0.01</v>
      </c>
      <c r="AJ138">
        <f t="shared" si="141"/>
        <v>0</v>
      </c>
      <c r="AK138">
        <v>700.73</v>
      </c>
      <c r="AL138">
        <v>145.94999999999999</v>
      </c>
      <c r="AM138">
        <v>0.66</v>
      </c>
      <c r="AN138">
        <v>0.12</v>
      </c>
      <c r="AO138">
        <v>554.12</v>
      </c>
      <c r="AP138">
        <v>0</v>
      </c>
      <c r="AQ138">
        <v>63.4</v>
      </c>
      <c r="AR138">
        <v>0.01</v>
      </c>
      <c r="AS138">
        <v>0</v>
      </c>
      <c r="AT138">
        <v>90</v>
      </c>
      <c r="AU138">
        <v>46</v>
      </c>
      <c r="AV138">
        <v>1</v>
      </c>
      <c r="AW138">
        <v>1</v>
      </c>
      <c r="AZ138">
        <v>1</v>
      </c>
      <c r="BA138">
        <v>33.659999999999997</v>
      </c>
      <c r="BB138">
        <v>12.55</v>
      </c>
      <c r="BC138">
        <v>8.98</v>
      </c>
      <c r="BD138" t="s">
        <v>3</v>
      </c>
      <c r="BE138" t="s">
        <v>3</v>
      </c>
      <c r="BF138" t="s">
        <v>3</v>
      </c>
      <c r="BG138" t="s">
        <v>3</v>
      </c>
      <c r="BH138">
        <v>0</v>
      </c>
      <c r="BI138">
        <v>1</v>
      </c>
      <c r="BJ138" t="s">
        <v>87</v>
      </c>
      <c r="BM138">
        <v>62001</v>
      </c>
      <c r="BN138">
        <v>0</v>
      </c>
      <c r="BO138" t="s">
        <v>3</v>
      </c>
      <c r="BP138">
        <v>0</v>
      </c>
      <c r="BQ138">
        <v>6</v>
      </c>
      <c r="BR138">
        <v>0</v>
      </c>
      <c r="BS138">
        <v>33.659999999999997</v>
      </c>
      <c r="BT138">
        <v>1</v>
      </c>
      <c r="BU138">
        <v>1</v>
      </c>
      <c r="BV138">
        <v>1</v>
      </c>
      <c r="BW138">
        <v>1</v>
      </c>
      <c r="BX138">
        <v>1</v>
      </c>
      <c r="BY138" t="s">
        <v>3</v>
      </c>
      <c r="BZ138">
        <v>90</v>
      </c>
      <c r="CA138">
        <v>46</v>
      </c>
      <c r="CB138" t="s">
        <v>3</v>
      </c>
      <c r="CE138">
        <v>0</v>
      </c>
      <c r="CF138">
        <v>0</v>
      </c>
      <c r="CG138">
        <v>0</v>
      </c>
      <c r="CM138">
        <v>0</v>
      </c>
      <c r="CN138" t="s">
        <v>3</v>
      </c>
      <c r="CO138">
        <v>0</v>
      </c>
      <c r="CP138">
        <f t="shared" si="142"/>
        <v>1697.49</v>
      </c>
      <c r="CQ138">
        <f t="shared" si="143"/>
        <v>1310.6309999999999</v>
      </c>
      <c r="CR138">
        <f t="shared" si="144"/>
        <v>8.2830000000000013</v>
      </c>
      <c r="CS138">
        <f t="shared" si="145"/>
        <v>4.0391999999999992</v>
      </c>
      <c r="CT138">
        <f t="shared" si="146"/>
        <v>18651.679199999999</v>
      </c>
      <c r="CU138">
        <f t="shared" si="147"/>
        <v>0</v>
      </c>
      <c r="CV138">
        <f t="shared" si="148"/>
        <v>63.4</v>
      </c>
      <c r="CW138">
        <f t="shared" si="149"/>
        <v>0.01</v>
      </c>
      <c r="CX138">
        <f t="shared" si="150"/>
        <v>0</v>
      </c>
      <c r="CY138">
        <f t="shared" si="151"/>
        <v>1427.1570000000002</v>
      </c>
      <c r="CZ138">
        <f t="shared" si="152"/>
        <v>729.43579999999997</v>
      </c>
      <c r="DC138" t="s">
        <v>3</v>
      </c>
      <c r="DD138" t="s">
        <v>3</v>
      </c>
      <c r="DE138" t="s">
        <v>3</v>
      </c>
      <c r="DF138" t="s">
        <v>3</v>
      </c>
      <c r="DG138" t="s">
        <v>3</v>
      </c>
      <c r="DH138" t="s">
        <v>3</v>
      </c>
      <c r="DI138" t="s">
        <v>3</v>
      </c>
      <c r="DJ138" t="s">
        <v>3</v>
      </c>
      <c r="DK138" t="s">
        <v>3</v>
      </c>
      <c r="DL138" t="s">
        <v>3</v>
      </c>
      <c r="DM138" t="s">
        <v>3</v>
      </c>
      <c r="DN138">
        <v>0</v>
      </c>
      <c r="DO138">
        <v>0</v>
      </c>
      <c r="DP138">
        <v>1</v>
      </c>
      <c r="DQ138">
        <v>1</v>
      </c>
      <c r="DU138">
        <v>1005</v>
      </c>
      <c r="DV138" t="s">
        <v>36</v>
      </c>
      <c r="DW138" t="s">
        <v>36</v>
      </c>
      <c r="DX138">
        <v>100</v>
      </c>
      <c r="DZ138" t="s">
        <v>3</v>
      </c>
      <c r="EA138" t="s">
        <v>3</v>
      </c>
      <c r="EB138" t="s">
        <v>3</v>
      </c>
      <c r="EC138" t="s">
        <v>3</v>
      </c>
      <c r="EE138">
        <v>140625162</v>
      </c>
      <c r="EF138">
        <v>6</v>
      </c>
      <c r="EG138" t="s">
        <v>28</v>
      </c>
      <c r="EH138">
        <v>96</v>
      </c>
      <c r="EI138" t="s">
        <v>78</v>
      </c>
      <c r="EJ138">
        <v>1</v>
      </c>
      <c r="EK138">
        <v>62001</v>
      </c>
      <c r="EL138" t="s">
        <v>78</v>
      </c>
      <c r="EM138" t="s">
        <v>79</v>
      </c>
      <c r="EO138" t="s">
        <v>3</v>
      </c>
      <c r="EQ138">
        <v>0</v>
      </c>
      <c r="ER138">
        <v>700.73</v>
      </c>
      <c r="ES138">
        <v>145.94999999999999</v>
      </c>
      <c r="ET138">
        <v>0.66</v>
      </c>
      <c r="EU138">
        <v>0.12</v>
      </c>
      <c r="EV138">
        <v>554.12</v>
      </c>
      <c r="EW138">
        <v>63.4</v>
      </c>
      <c r="EX138">
        <v>0.01</v>
      </c>
      <c r="EY138">
        <v>0</v>
      </c>
      <c r="FQ138">
        <v>0</v>
      </c>
      <c r="FR138">
        <f t="shared" si="153"/>
        <v>0</v>
      </c>
      <c r="FS138">
        <v>0</v>
      </c>
      <c r="FX138">
        <v>90</v>
      </c>
      <c r="FY138">
        <v>46</v>
      </c>
      <c r="GA138" t="s">
        <v>3</v>
      </c>
      <c r="GD138">
        <v>1</v>
      </c>
      <c r="GF138">
        <v>1212062172</v>
      </c>
      <c r="GG138">
        <v>2</v>
      </c>
      <c r="GH138">
        <v>1</v>
      </c>
      <c r="GI138">
        <v>4</v>
      </c>
      <c r="GJ138">
        <v>0</v>
      </c>
      <c r="GK138">
        <v>0</v>
      </c>
      <c r="GL138">
        <f t="shared" si="154"/>
        <v>0</v>
      </c>
      <c r="GM138">
        <f t="shared" si="155"/>
        <v>3854.09</v>
      </c>
      <c r="GN138">
        <f t="shared" si="156"/>
        <v>3854.09</v>
      </c>
      <c r="GO138">
        <f t="shared" si="157"/>
        <v>0</v>
      </c>
      <c r="GP138">
        <f t="shared" si="158"/>
        <v>0</v>
      </c>
      <c r="GR138">
        <v>0</v>
      </c>
      <c r="GS138">
        <v>3</v>
      </c>
      <c r="GT138">
        <v>0</v>
      </c>
      <c r="GU138" t="s">
        <v>3</v>
      </c>
      <c r="GV138">
        <f t="shared" si="159"/>
        <v>0</v>
      </c>
      <c r="GW138">
        <v>1</v>
      </c>
      <c r="GX138">
        <f t="shared" si="160"/>
        <v>0</v>
      </c>
      <c r="HA138">
        <v>0</v>
      </c>
      <c r="HB138">
        <v>0</v>
      </c>
      <c r="HC138">
        <f t="shared" si="161"/>
        <v>0</v>
      </c>
      <c r="HE138" t="s">
        <v>3</v>
      </c>
      <c r="HF138" t="s">
        <v>3</v>
      </c>
      <c r="HM138" t="s">
        <v>3</v>
      </c>
      <c r="HN138" t="s">
        <v>80</v>
      </c>
      <c r="HO138" t="s">
        <v>81</v>
      </c>
      <c r="HP138" t="s">
        <v>78</v>
      </c>
      <c r="HQ138" t="s">
        <v>78</v>
      </c>
      <c r="IK138">
        <v>0</v>
      </c>
    </row>
    <row r="139" spans="1:245" x14ac:dyDescent="0.2">
      <c r="A139">
        <v>18</v>
      </c>
      <c r="B139">
        <v>1</v>
      </c>
      <c r="C139">
        <v>193</v>
      </c>
      <c r="E139" t="s">
        <v>389</v>
      </c>
      <c r="F139" t="s">
        <v>390</v>
      </c>
      <c r="G139" t="s">
        <v>391</v>
      </c>
      <c r="H139" t="s">
        <v>123</v>
      </c>
      <c r="I139">
        <f>I138*J139</f>
        <v>-7.310000000000001E-4</v>
      </c>
      <c r="J139">
        <v>-8.6E-3</v>
      </c>
      <c r="K139">
        <v>-8.6E-3</v>
      </c>
      <c r="O139">
        <f t="shared" si="122"/>
        <v>-111.27</v>
      </c>
      <c r="P139">
        <f t="shared" si="123"/>
        <v>-111.27</v>
      </c>
      <c r="Q139">
        <f t="shared" si="124"/>
        <v>0</v>
      </c>
      <c r="R139">
        <f t="shared" si="125"/>
        <v>0</v>
      </c>
      <c r="S139">
        <f t="shared" si="126"/>
        <v>0</v>
      </c>
      <c r="T139">
        <f t="shared" si="127"/>
        <v>0</v>
      </c>
      <c r="U139">
        <f t="shared" si="128"/>
        <v>0</v>
      </c>
      <c r="V139">
        <f t="shared" si="129"/>
        <v>0</v>
      </c>
      <c r="W139">
        <f t="shared" si="130"/>
        <v>0</v>
      </c>
      <c r="X139">
        <f t="shared" si="131"/>
        <v>0</v>
      </c>
      <c r="Y139">
        <f t="shared" si="132"/>
        <v>0</v>
      </c>
      <c r="AA139">
        <v>145833872</v>
      </c>
      <c r="AB139">
        <f t="shared" si="133"/>
        <v>16950</v>
      </c>
      <c r="AC139">
        <f t="shared" si="134"/>
        <v>16950</v>
      </c>
      <c r="AD139">
        <f t="shared" si="135"/>
        <v>0</v>
      </c>
      <c r="AE139">
        <f t="shared" si="136"/>
        <v>0</v>
      </c>
      <c r="AF139">
        <f t="shared" si="137"/>
        <v>0</v>
      </c>
      <c r="AG139">
        <f t="shared" si="138"/>
        <v>0</v>
      </c>
      <c r="AH139">
        <f t="shared" si="139"/>
        <v>0</v>
      </c>
      <c r="AI139">
        <f t="shared" si="140"/>
        <v>0</v>
      </c>
      <c r="AJ139">
        <f t="shared" si="141"/>
        <v>0</v>
      </c>
      <c r="AK139">
        <v>16950</v>
      </c>
      <c r="AL139">
        <v>16950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90</v>
      </c>
      <c r="AU139">
        <v>46</v>
      </c>
      <c r="AV139">
        <v>1</v>
      </c>
      <c r="AW139">
        <v>1</v>
      </c>
      <c r="AZ139">
        <v>1</v>
      </c>
      <c r="BA139">
        <v>1</v>
      </c>
      <c r="BB139">
        <v>1</v>
      </c>
      <c r="BC139">
        <v>8.98</v>
      </c>
      <c r="BD139" t="s">
        <v>3</v>
      </c>
      <c r="BE139" t="s">
        <v>3</v>
      </c>
      <c r="BF139" t="s">
        <v>3</v>
      </c>
      <c r="BG139" t="s">
        <v>3</v>
      </c>
      <c r="BH139">
        <v>3</v>
      </c>
      <c r="BI139">
        <v>1</v>
      </c>
      <c r="BJ139" t="s">
        <v>392</v>
      </c>
      <c r="BM139">
        <v>62001</v>
      </c>
      <c r="BN139">
        <v>0</v>
      </c>
      <c r="BO139" t="s">
        <v>3</v>
      </c>
      <c r="BP139">
        <v>0</v>
      </c>
      <c r="BQ139">
        <v>6</v>
      </c>
      <c r="BR139">
        <v>1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3</v>
      </c>
      <c r="BZ139">
        <v>90</v>
      </c>
      <c r="CA139">
        <v>46</v>
      </c>
      <c r="CB139" t="s">
        <v>3</v>
      </c>
      <c r="CE139">
        <v>0</v>
      </c>
      <c r="CF139">
        <v>0</v>
      </c>
      <c r="CG139">
        <v>0</v>
      </c>
      <c r="CM139">
        <v>0</v>
      </c>
      <c r="CN139" t="s">
        <v>3</v>
      </c>
      <c r="CO139">
        <v>0</v>
      </c>
      <c r="CP139">
        <f t="shared" si="142"/>
        <v>-111.27</v>
      </c>
      <c r="CQ139">
        <f t="shared" si="143"/>
        <v>152211</v>
      </c>
      <c r="CR139">
        <f t="shared" si="144"/>
        <v>0</v>
      </c>
      <c r="CS139">
        <f t="shared" si="145"/>
        <v>0</v>
      </c>
      <c r="CT139">
        <f t="shared" si="146"/>
        <v>0</v>
      </c>
      <c r="CU139">
        <f t="shared" si="147"/>
        <v>0</v>
      </c>
      <c r="CV139">
        <f t="shared" si="148"/>
        <v>0</v>
      </c>
      <c r="CW139">
        <f t="shared" si="149"/>
        <v>0</v>
      </c>
      <c r="CX139">
        <f t="shared" si="150"/>
        <v>0</v>
      </c>
      <c r="CY139">
        <f t="shared" si="151"/>
        <v>0</v>
      </c>
      <c r="CZ139">
        <f t="shared" si="152"/>
        <v>0</v>
      </c>
      <c r="DC139" t="s">
        <v>3</v>
      </c>
      <c r="DD139" t="s">
        <v>3</v>
      </c>
      <c r="DE139" t="s">
        <v>3</v>
      </c>
      <c r="DF139" t="s">
        <v>3</v>
      </c>
      <c r="DG139" t="s">
        <v>3</v>
      </c>
      <c r="DH139" t="s">
        <v>3</v>
      </c>
      <c r="DI139" t="s">
        <v>3</v>
      </c>
      <c r="DJ139" t="s">
        <v>3</v>
      </c>
      <c r="DK139" t="s">
        <v>3</v>
      </c>
      <c r="DL139" t="s">
        <v>3</v>
      </c>
      <c r="DM139" t="s">
        <v>3</v>
      </c>
      <c r="DN139">
        <v>0</v>
      </c>
      <c r="DO139">
        <v>0</v>
      </c>
      <c r="DP139">
        <v>1</v>
      </c>
      <c r="DQ139">
        <v>1</v>
      </c>
      <c r="DU139">
        <v>1009</v>
      </c>
      <c r="DV139" t="s">
        <v>123</v>
      </c>
      <c r="DW139" t="s">
        <v>123</v>
      </c>
      <c r="DX139">
        <v>1000</v>
      </c>
      <c r="DZ139" t="s">
        <v>3</v>
      </c>
      <c r="EA139" t="s">
        <v>3</v>
      </c>
      <c r="EB139" t="s">
        <v>3</v>
      </c>
      <c r="EC139" t="s">
        <v>3</v>
      </c>
      <c r="EE139">
        <v>140625162</v>
      </c>
      <c r="EF139">
        <v>6</v>
      </c>
      <c r="EG139" t="s">
        <v>28</v>
      </c>
      <c r="EH139">
        <v>96</v>
      </c>
      <c r="EI139" t="s">
        <v>78</v>
      </c>
      <c r="EJ139">
        <v>1</v>
      </c>
      <c r="EK139">
        <v>62001</v>
      </c>
      <c r="EL139" t="s">
        <v>78</v>
      </c>
      <c r="EM139" t="s">
        <v>79</v>
      </c>
      <c r="EO139" t="s">
        <v>3</v>
      </c>
      <c r="EQ139">
        <v>0</v>
      </c>
      <c r="ER139">
        <v>16950</v>
      </c>
      <c r="ES139">
        <v>16950</v>
      </c>
      <c r="ET139">
        <v>0</v>
      </c>
      <c r="EU139">
        <v>0</v>
      </c>
      <c r="EV139">
        <v>0</v>
      </c>
      <c r="EW139">
        <v>0</v>
      </c>
      <c r="EX139">
        <v>0</v>
      </c>
      <c r="FQ139">
        <v>0</v>
      </c>
      <c r="FR139">
        <f t="shared" si="153"/>
        <v>0</v>
      </c>
      <c r="FS139">
        <v>0</v>
      </c>
      <c r="FX139">
        <v>90</v>
      </c>
      <c r="FY139">
        <v>46</v>
      </c>
      <c r="GA139" t="s">
        <v>3</v>
      </c>
      <c r="GD139">
        <v>1</v>
      </c>
      <c r="GF139">
        <v>859929720</v>
      </c>
      <c r="GG139">
        <v>2</v>
      </c>
      <c r="GH139">
        <v>1</v>
      </c>
      <c r="GI139">
        <v>4</v>
      </c>
      <c r="GJ139">
        <v>0</v>
      </c>
      <c r="GK139">
        <v>0</v>
      </c>
      <c r="GL139">
        <f t="shared" si="154"/>
        <v>0</v>
      </c>
      <c r="GM139">
        <f t="shared" si="155"/>
        <v>-111.27</v>
      </c>
      <c r="GN139">
        <f t="shared" si="156"/>
        <v>-111.27</v>
      </c>
      <c r="GO139">
        <f t="shared" si="157"/>
        <v>0</v>
      </c>
      <c r="GP139">
        <f t="shared" si="158"/>
        <v>0</v>
      </c>
      <c r="GR139">
        <v>0</v>
      </c>
      <c r="GS139">
        <v>3</v>
      </c>
      <c r="GT139">
        <v>0</v>
      </c>
      <c r="GU139" t="s">
        <v>3</v>
      </c>
      <c r="GV139">
        <f t="shared" si="159"/>
        <v>0</v>
      </c>
      <c r="GW139">
        <v>1</v>
      </c>
      <c r="GX139">
        <f t="shared" si="160"/>
        <v>0</v>
      </c>
      <c r="HA139">
        <v>0</v>
      </c>
      <c r="HB139">
        <v>0</v>
      </c>
      <c r="HC139">
        <f t="shared" si="161"/>
        <v>0</v>
      </c>
      <c r="HE139" t="s">
        <v>3</v>
      </c>
      <c r="HF139" t="s">
        <v>3</v>
      </c>
      <c r="HM139" t="s">
        <v>3</v>
      </c>
      <c r="HN139" t="s">
        <v>80</v>
      </c>
      <c r="HO139" t="s">
        <v>81</v>
      </c>
      <c r="HP139" t="s">
        <v>78</v>
      </c>
      <c r="HQ139" t="s">
        <v>78</v>
      </c>
      <c r="IK139">
        <v>0</v>
      </c>
    </row>
    <row r="140" spans="1:245" x14ac:dyDescent="0.2">
      <c r="A140">
        <v>17</v>
      </c>
      <c r="B140">
        <v>1</v>
      </c>
      <c r="E140" t="s">
        <v>393</v>
      </c>
      <c r="F140" t="s">
        <v>89</v>
      </c>
      <c r="G140" t="s">
        <v>90</v>
      </c>
      <c r="H140" t="s">
        <v>91</v>
      </c>
      <c r="I140">
        <f>ROUND(I138*0.3*100,9)</f>
        <v>2.5499999999999998</v>
      </c>
      <c r="J140">
        <v>0</v>
      </c>
      <c r="K140">
        <f>ROUND(I138*0.3*100,9)</f>
        <v>2.5499999999999998</v>
      </c>
      <c r="O140">
        <f t="shared" si="122"/>
        <v>744.45</v>
      </c>
      <c r="P140">
        <f t="shared" si="123"/>
        <v>744.45</v>
      </c>
      <c r="Q140">
        <f t="shared" si="124"/>
        <v>0</v>
      </c>
      <c r="R140">
        <f t="shared" si="125"/>
        <v>0</v>
      </c>
      <c r="S140">
        <f t="shared" si="126"/>
        <v>0</v>
      </c>
      <c r="T140">
        <f t="shared" si="127"/>
        <v>0</v>
      </c>
      <c r="U140">
        <f t="shared" si="128"/>
        <v>0</v>
      </c>
      <c r="V140">
        <f t="shared" si="129"/>
        <v>0</v>
      </c>
      <c r="W140">
        <f t="shared" si="130"/>
        <v>0</v>
      </c>
      <c r="X140">
        <f t="shared" si="131"/>
        <v>0</v>
      </c>
      <c r="Y140">
        <f t="shared" si="132"/>
        <v>0</v>
      </c>
      <c r="AA140">
        <v>145833872</v>
      </c>
      <c r="AB140">
        <f t="shared" si="133"/>
        <v>32.51</v>
      </c>
      <c r="AC140">
        <f t="shared" si="134"/>
        <v>32.51</v>
      </c>
      <c r="AD140">
        <f t="shared" si="135"/>
        <v>0</v>
      </c>
      <c r="AE140">
        <f t="shared" si="136"/>
        <v>0</v>
      </c>
      <c r="AF140">
        <f t="shared" si="137"/>
        <v>0</v>
      </c>
      <c r="AG140">
        <f t="shared" si="138"/>
        <v>0</v>
      </c>
      <c r="AH140">
        <f t="shared" si="139"/>
        <v>0</v>
      </c>
      <c r="AI140">
        <f t="shared" si="140"/>
        <v>0</v>
      </c>
      <c r="AJ140">
        <f t="shared" si="141"/>
        <v>0</v>
      </c>
      <c r="AK140">
        <v>32.51</v>
      </c>
      <c r="AL140">
        <v>32.51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109</v>
      </c>
      <c r="AU140">
        <v>57</v>
      </c>
      <c r="AV140">
        <v>1</v>
      </c>
      <c r="AW140">
        <v>1</v>
      </c>
      <c r="AZ140">
        <v>1</v>
      </c>
      <c r="BA140">
        <v>1</v>
      </c>
      <c r="BB140">
        <v>1</v>
      </c>
      <c r="BC140">
        <v>8.98</v>
      </c>
      <c r="BD140" t="s">
        <v>3</v>
      </c>
      <c r="BE140" t="s">
        <v>3</v>
      </c>
      <c r="BF140" t="s">
        <v>3</v>
      </c>
      <c r="BG140" t="s">
        <v>3</v>
      </c>
      <c r="BH140">
        <v>3</v>
      </c>
      <c r="BI140">
        <v>1</v>
      </c>
      <c r="BJ140" t="s">
        <v>3</v>
      </c>
      <c r="BM140">
        <v>12001</v>
      </c>
      <c r="BN140">
        <v>0</v>
      </c>
      <c r="BO140" t="s">
        <v>3</v>
      </c>
      <c r="BP140">
        <v>0</v>
      </c>
      <c r="BQ140">
        <v>2</v>
      </c>
      <c r="BR140">
        <v>0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 t="s">
        <v>3</v>
      </c>
      <c r="BZ140">
        <v>109</v>
      </c>
      <c r="CA140">
        <v>57</v>
      </c>
      <c r="CB140" t="s">
        <v>3</v>
      </c>
      <c r="CE140">
        <v>0</v>
      </c>
      <c r="CF140">
        <v>0</v>
      </c>
      <c r="CG140">
        <v>0</v>
      </c>
      <c r="CM140">
        <v>0</v>
      </c>
      <c r="CN140" t="s">
        <v>3</v>
      </c>
      <c r="CO140">
        <v>0</v>
      </c>
      <c r="CP140">
        <f t="shared" si="142"/>
        <v>744.45</v>
      </c>
      <c r="CQ140">
        <f t="shared" si="143"/>
        <v>291.93979999999999</v>
      </c>
      <c r="CR140">
        <f t="shared" si="144"/>
        <v>0</v>
      </c>
      <c r="CS140">
        <f t="shared" si="145"/>
        <v>0</v>
      </c>
      <c r="CT140">
        <f t="shared" si="146"/>
        <v>0</v>
      </c>
      <c r="CU140">
        <f t="shared" si="147"/>
        <v>0</v>
      </c>
      <c r="CV140">
        <f t="shared" si="148"/>
        <v>0</v>
      </c>
      <c r="CW140">
        <f t="shared" si="149"/>
        <v>0</v>
      </c>
      <c r="CX140">
        <f t="shared" si="150"/>
        <v>0</v>
      </c>
      <c r="CY140">
        <f t="shared" si="151"/>
        <v>0</v>
      </c>
      <c r="CZ140">
        <f t="shared" si="152"/>
        <v>0</v>
      </c>
      <c r="DC140" t="s">
        <v>3</v>
      </c>
      <c r="DD140" t="s">
        <v>3</v>
      </c>
      <c r="DE140" t="s">
        <v>3</v>
      </c>
      <c r="DF140" t="s">
        <v>3</v>
      </c>
      <c r="DG140" t="s">
        <v>3</v>
      </c>
      <c r="DH140" t="s">
        <v>3</v>
      </c>
      <c r="DI140" t="s">
        <v>3</v>
      </c>
      <c r="DJ140" t="s">
        <v>3</v>
      </c>
      <c r="DK140" t="s">
        <v>3</v>
      </c>
      <c r="DL140" t="s">
        <v>3</v>
      </c>
      <c r="DM140" t="s">
        <v>3</v>
      </c>
      <c r="DN140">
        <v>0</v>
      </c>
      <c r="DO140">
        <v>0</v>
      </c>
      <c r="DP140">
        <v>1</v>
      </c>
      <c r="DQ140">
        <v>1</v>
      </c>
      <c r="DU140">
        <v>1009</v>
      </c>
      <c r="DV140" t="s">
        <v>91</v>
      </c>
      <c r="DW140" t="s">
        <v>91</v>
      </c>
      <c r="DX140">
        <v>1</v>
      </c>
      <c r="DZ140" t="s">
        <v>3</v>
      </c>
      <c r="EA140" t="s">
        <v>3</v>
      </c>
      <c r="EB140" t="s">
        <v>3</v>
      </c>
      <c r="EC140" t="s">
        <v>3</v>
      </c>
      <c r="EE140">
        <v>140625032</v>
      </c>
      <c r="EF140">
        <v>2</v>
      </c>
      <c r="EG140" t="s">
        <v>38</v>
      </c>
      <c r="EH140">
        <v>12</v>
      </c>
      <c r="EI140" t="s">
        <v>92</v>
      </c>
      <c r="EJ140">
        <v>1</v>
      </c>
      <c r="EK140">
        <v>12001</v>
      </c>
      <c r="EL140" t="s">
        <v>92</v>
      </c>
      <c r="EM140" t="s">
        <v>93</v>
      </c>
      <c r="EO140" t="s">
        <v>3</v>
      </c>
      <c r="EQ140">
        <v>0</v>
      </c>
      <c r="ER140">
        <v>38.989999999999995</v>
      </c>
      <c r="ES140">
        <v>32.51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5</v>
      </c>
      <c r="FC140">
        <v>1</v>
      </c>
      <c r="FD140">
        <v>18</v>
      </c>
      <c r="FF140">
        <v>327</v>
      </c>
      <c r="FQ140">
        <v>0</v>
      </c>
      <c r="FR140">
        <f t="shared" si="153"/>
        <v>0</v>
      </c>
      <c r="FS140">
        <v>0</v>
      </c>
      <c r="FX140">
        <v>109</v>
      </c>
      <c r="FY140">
        <v>57</v>
      </c>
      <c r="GA140" t="s">
        <v>94</v>
      </c>
      <c r="GD140">
        <v>1</v>
      </c>
      <c r="GF140">
        <v>-1127905002</v>
      </c>
      <c r="GG140">
        <v>2</v>
      </c>
      <c r="GH140">
        <v>3</v>
      </c>
      <c r="GI140">
        <v>4</v>
      </c>
      <c r="GJ140">
        <v>0</v>
      </c>
      <c r="GK140">
        <v>0</v>
      </c>
      <c r="GL140">
        <f t="shared" si="154"/>
        <v>0</v>
      </c>
      <c r="GM140">
        <f t="shared" si="155"/>
        <v>744.45</v>
      </c>
      <c r="GN140">
        <f t="shared" si="156"/>
        <v>744.45</v>
      </c>
      <c r="GO140">
        <f t="shared" si="157"/>
        <v>0</v>
      </c>
      <c r="GP140">
        <f t="shared" si="158"/>
        <v>0</v>
      </c>
      <c r="GR140">
        <v>1</v>
      </c>
      <c r="GS140">
        <v>1</v>
      </c>
      <c r="GT140">
        <v>0</v>
      </c>
      <c r="GU140" t="s">
        <v>3</v>
      </c>
      <c r="GV140">
        <f t="shared" si="159"/>
        <v>0</v>
      </c>
      <c r="GW140">
        <v>1</v>
      </c>
      <c r="GX140">
        <f t="shared" si="160"/>
        <v>0</v>
      </c>
      <c r="HA140">
        <v>0</v>
      </c>
      <c r="HB140">
        <v>0</v>
      </c>
      <c r="HC140">
        <f t="shared" si="161"/>
        <v>0</v>
      </c>
      <c r="HE140" t="s">
        <v>60</v>
      </c>
      <c r="HF140" t="s">
        <v>33</v>
      </c>
      <c r="HM140" t="s">
        <v>3</v>
      </c>
      <c r="HN140" t="s">
        <v>95</v>
      </c>
      <c r="HO140" t="s">
        <v>96</v>
      </c>
      <c r="HP140" t="s">
        <v>92</v>
      </c>
      <c r="HQ140" t="s">
        <v>92</v>
      </c>
      <c r="IK140">
        <v>0</v>
      </c>
    </row>
    <row r="141" spans="1:245" x14ac:dyDescent="0.2">
      <c r="A141">
        <v>17</v>
      </c>
      <c r="B141">
        <v>1</v>
      </c>
      <c r="C141">
        <f>ROW(SmtRes!A198)</f>
        <v>198</v>
      </c>
      <c r="D141">
        <f>ROW(EtalonRes!A210)</f>
        <v>210</v>
      </c>
      <c r="E141" t="s">
        <v>394</v>
      </c>
      <c r="F141" t="s">
        <v>98</v>
      </c>
      <c r="G141" t="s">
        <v>99</v>
      </c>
      <c r="H141" t="s">
        <v>36</v>
      </c>
      <c r="I141">
        <f>ROUND(61/100,9)</f>
        <v>0.61</v>
      </c>
      <c r="J141">
        <v>0</v>
      </c>
      <c r="K141">
        <f>ROUND(61/100,9)</f>
        <v>0.61</v>
      </c>
      <c r="O141">
        <f t="shared" si="122"/>
        <v>1066.57</v>
      </c>
      <c r="P141">
        <f t="shared" si="123"/>
        <v>0.99</v>
      </c>
      <c r="Q141">
        <f t="shared" si="124"/>
        <v>9.3800000000000008</v>
      </c>
      <c r="R141">
        <f t="shared" si="125"/>
        <v>6.78</v>
      </c>
      <c r="S141">
        <f t="shared" si="126"/>
        <v>1056.2</v>
      </c>
      <c r="T141">
        <f t="shared" si="127"/>
        <v>0</v>
      </c>
      <c r="U141">
        <f t="shared" si="128"/>
        <v>3.2619750000000001</v>
      </c>
      <c r="V141">
        <f t="shared" si="129"/>
        <v>1.525E-2</v>
      </c>
      <c r="W141">
        <f t="shared" si="130"/>
        <v>0</v>
      </c>
      <c r="X141">
        <f t="shared" si="131"/>
        <v>956.68</v>
      </c>
      <c r="Y141">
        <f t="shared" si="132"/>
        <v>442.73</v>
      </c>
      <c r="AA141">
        <v>145833872</v>
      </c>
      <c r="AB141">
        <f t="shared" si="133"/>
        <v>52.84</v>
      </c>
      <c r="AC141">
        <f t="shared" si="134"/>
        <v>0.18</v>
      </c>
      <c r="AD141">
        <f>ROUND(((((ET141*1.25))-((EU141*1.25)))+AE141),2)</f>
        <v>1.22</v>
      </c>
      <c r="AE141">
        <f>ROUND(((EU141*1.25)),2)</f>
        <v>0.33</v>
      </c>
      <c r="AF141">
        <f>ROUND(((EV141*1.15)),2)</f>
        <v>51.44</v>
      </c>
      <c r="AG141">
        <f t="shared" si="138"/>
        <v>0</v>
      </c>
      <c r="AH141">
        <f>((EW141*1.15))</f>
        <v>5.3475000000000001</v>
      </c>
      <c r="AI141">
        <f>((EX141*1.25))</f>
        <v>2.5000000000000001E-2</v>
      </c>
      <c r="AJ141">
        <f t="shared" si="141"/>
        <v>0</v>
      </c>
      <c r="AK141">
        <v>45.88</v>
      </c>
      <c r="AL141">
        <v>0.18</v>
      </c>
      <c r="AM141">
        <v>0.97</v>
      </c>
      <c r="AN141">
        <v>0.26</v>
      </c>
      <c r="AO141">
        <v>44.73</v>
      </c>
      <c r="AP141">
        <v>0</v>
      </c>
      <c r="AQ141">
        <v>4.6500000000000004</v>
      </c>
      <c r="AR141">
        <v>0.02</v>
      </c>
      <c r="AS141">
        <v>0</v>
      </c>
      <c r="AT141">
        <v>90</v>
      </c>
      <c r="AU141">
        <v>41.65</v>
      </c>
      <c r="AV141">
        <v>1</v>
      </c>
      <c r="AW141">
        <v>1</v>
      </c>
      <c r="AZ141">
        <v>1</v>
      </c>
      <c r="BA141">
        <v>33.659999999999997</v>
      </c>
      <c r="BB141">
        <v>12.55</v>
      </c>
      <c r="BC141">
        <v>8.98</v>
      </c>
      <c r="BD141" t="s">
        <v>3</v>
      </c>
      <c r="BE141" t="s">
        <v>3</v>
      </c>
      <c r="BF141" t="s">
        <v>3</v>
      </c>
      <c r="BG141" t="s">
        <v>3</v>
      </c>
      <c r="BH141">
        <v>0</v>
      </c>
      <c r="BI141">
        <v>1</v>
      </c>
      <c r="BJ141" t="s">
        <v>100</v>
      </c>
      <c r="BM141">
        <v>15001</v>
      </c>
      <c r="BN141">
        <v>0</v>
      </c>
      <c r="BO141" t="s">
        <v>3</v>
      </c>
      <c r="BP141">
        <v>0</v>
      </c>
      <c r="BQ141">
        <v>2</v>
      </c>
      <c r="BR141">
        <v>0</v>
      </c>
      <c r="BS141">
        <v>33.659999999999997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</v>
      </c>
      <c r="BZ141">
        <v>100</v>
      </c>
      <c r="CA141">
        <v>49</v>
      </c>
      <c r="CB141" t="s">
        <v>3</v>
      </c>
      <c r="CE141">
        <v>0</v>
      </c>
      <c r="CF141">
        <v>0</v>
      </c>
      <c r="CG141">
        <v>0</v>
      </c>
      <c r="CM141">
        <v>0</v>
      </c>
      <c r="CN141" t="s">
        <v>922</v>
      </c>
      <c r="CO141">
        <v>0</v>
      </c>
      <c r="CP141">
        <f t="shared" si="142"/>
        <v>1066.57</v>
      </c>
      <c r="CQ141">
        <f t="shared" si="143"/>
        <v>1.6164000000000001</v>
      </c>
      <c r="CR141">
        <f>((((ET141*1.25))*BB141-((EU141*1.25))*BS141)+AE141*BS141)</f>
        <v>15.385175</v>
      </c>
      <c r="CS141">
        <f t="shared" si="145"/>
        <v>11.107799999999999</v>
      </c>
      <c r="CT141">
        <f t="shared" si="146"/>
        <v>1731.4703999999997</v>
      </c>
      <c r="CU141">
        <f t="shared" si="147"/>
        <v>0</v>
      </c>
      <c r="CV141">
        <f t="shared" si="148"/>
        <v>5.3475000000000001</v>
      </c>
      <c r="CW141">
        <f t="shared" si="149"/>
        <v>2.5000000000000001E-2</v>
      </c>
      <c r="CX141">
        <f t="shared" si="150"/>
        <v>0</v>
      </c>
      <c r="CY141">
        <f t="shared" si="151"/>
        <v>956.68200000000002</v>
      </c>
      <c r="CZ141">
        <f t="shared" si="152"/>
        <v>442.73116999999996</v>
      </c>
      <c r="DC141" t="s">
        <v>3</v>
      </c>
      <c r="DD141" t="s">
        <v>3</v>
      </c>
      <c r="DE141" t="s">
        <v>17</v>
      </c>
      <c r="DF141" t="s">
        <v>17</v>
      </c>
      <c r="DG141" t="s">
        <v>18</v>
      </c>
      <c r="DH141" t="s">
        <v>3</v>
      </c>
      <c r="DI141" t="s">
        <v>18</v>
      </c>
      <c r="DJ141" t="s">
        <v>17</v>
      </c>
      <c r="DK141" t="s">
        <v>3</v>
      </c>
      <c r="DL141" t="s">
        <v>19</v>
      </c>
      <c r="DM141" t="s">
        <v>20</v>
      </c>
      <c r="DN141">
        <v>0</v>
      </c>
      <c r="DO141">
        <v>0</v>
      </c>
      <c r="DP141">
        <v>1</v>
      </c>
      <c r="DQ141">
        <v>1</v>
      </c>
      <c r="DU141">
        <v>1005</v>
      </c>
      <c r="DV141" t="s">
        <v>36</v>
      </c>
      <c r="DW141" t="s">
        <v>36</v>
      </c>
      <c r="DX141">
        <v>100</v>
      </c>
      <c r="DZ141" t="s">
        <v>3</v>
      </c>
      <c r="EA141" t="s">
        <v>3</v>
      </c>
      <c r="EB141" t="s">
        <v>3</v>
      </c>
      <c r="EC141" t="s">
        <v>3</v>
      </c>
      <c r="EE141">
        <v>140625061</v>
      </c>
      <c r="EF141">
        <v>2</v>
      </c>
      <c r="EG141" t="s">
        <v>38</v>
      </c>
      <c r="EH141">
        <v>15</v>
      </c>
      <c r="EI141" t="s">
        <v>101</v>
      </c>
      <c r="EJ141">
        <v>1</v>
      </c>
      <c r="EK141">
        <v>15001</v>
      </c>
      <c r="EL141" t="s">
        <v>101</v>
      </c>
      <c r="EM141" t="s">
        <v>102</v>
      </c>
      <c r="EO141" t="s">
        <v>21</v>
      </c>
      <c r="EQ141">
        <v>0</v>
      </c>
      <c r="ER141">
        <v>45.88</v>
      </c>
      <c r="ES141">
        <v>0.18</v>
      </c>
      <c r="ET141">
        <v>0.97</v>
      </c>
      <c r="EU141">
        <v>0.26</v>
      </c>
      <c r="EV141">
        <v>44.73</v>
      </c>
      <c r="EW141">
        <v>4.6500000000000004</v>
      </c>
      <c r="EX141">
        <v>0.02</v>
      </c>
      <c r="EY141">
        <v>0</v>
      </c>
      <c r="FQ141">
        <v>0</v>
      </c>
      <c r="FR141">
        <f t="shared" si="153"/>
        <v>0</v>
      </c>
      <c r="FS141">
        <v>0</v>
      </c>
      <c r="FX141">
        <v>90</v>
      </c>
      <c r="FY141">
        <v>41.65</v>
      </c>
      <c r="GA141" t="s">
        <v>3</v>
      </c>
      <c r="GD141">
        <v>1</v>
      </c>
      <c r="GF141">
        <v>-556044347</v>
      </c>
      <c r="GG141">
        <v>2</v>
      </c>
      <c r="GH141">
        <v>1</v>
      </c>
      <c r="GI141">
        <v>4</v>
      </c>
      <c r="GJ141">
        <v>0</v>
      </c>
      <c r="GK141">
        <v>0</v>
      </c>
      <c r="GL141">
        <f t="shared" si="154"/>
        <v>0</v>
      </c>
      <c r="GM141">
        <f t="shared" si="155"/>
        <v>2465.98</v>
      </c>
      <c r="GN141">
        <f t="shared" si="156"/>
        <v>2465.98</v>
      </c>
      <c r="GO141">
        <f t="shared" si="157"/>
        <v>0</v>
      </c>
      <c r="GP141">
        <f t="shared" si="158"/>
        <v>0</v>
      </c>
      <c r="GR141">
        <v>0</v>
      </c>
      <c r="GS141">
        <v>3</v>
      </c>
      <c r="GT141">
        <v>0</v>
      </c>
      <c r="GU141" t="s">
        <v>3</v>
      </c>
      <c r="GV141">
        <f t="shared" si="159"/>
        <v>0</v>
      </c>
      <c r="GW141">
        <v>1</v>
      </c>
      <c r="GX141">
        <f t="shared" si="160"/>
        <v>0</v>
      </c>
      <c r="HA141">
        <v>0</v>
      </c>
      <c r="HB141">
        <v>0</v>
      </c>
      <c r="HC141">
        <f t="shared" si="161"/>
        <v>0</v>
      </c>
      <c r="HE141" t="s">
        <v>3</v>
      </c>
      <c r="HF141" t="s">
        <v>3</v>
      </c>
      <c r="HM141" t="s">
        <v>3</v>
      </c>
      <c r="HN141" t="s">
        <v>103</v>
      </c>
      <c r="HO141" t="s">
        <v>104</v>
      </c>
      <c r="HP141" t="s">
        <v>101</v>
      </c>
      <c r="HQ141" t="s">
        <v>101</v>
      </c>
      <c r="IK141">
        <v>0</v>
      </c>
    </row>
    <row r="142" spans="1:245" x14ac:dyDescent="0.2">
      <c r="A142">
        <v>17</v>
      </c>
      <c r="B142">
        <v>1</v>
      </c>
      <c r="E142" t="s">
        <v>395</v>
      </c>
      <c r="F142" t="s">
        <v>89</v>
      </c>
      <c r="G142" t="s">
        <v>396</v>
      </c>
      <c r="H142" t="s">
        <v>91</v>
      </c>
      <c r="I142">
        <f>ROUND(I141*0.103*100,9)</f>
        <v>6.2830000000000004</v>
      </c>
      <c r="J142">
        <v>0</v>
      </c>
      <c r="K142">
        <f>ROUND(I141*0.103*100,9)</f>
        <v>6.2830000000000004</v>
      </c>
      <c r="O142">
        <f t="shared" si="122"/>
        <v>512.30999999999995</v>
      </c>
      <c r="P142">
        <f t="shared" si="123"/>
        <v>512.30999999999995</v>
      </c>
      <c r="Q142">
        <f t="shared" si="124"/>
        <v>0</v>
      </c>
      <c r="R142">
        <f t="shared" si="125"/>
        <v>0</v>
      </c>
      <c r="S142">
        <f t="shared" si="126"/>
        <v>0</v>
      </c>
      <c r="T142">
        <f t="shared" si="127"/>
        <v>0</v>
      </c>
      <c r="U142">
        <f t="shared" si="128"/>
        <v>0</v>
      </c>
      <c r="V142">
        <f t="shared" si="129"/>
        <v>0</v>
      </c>
      <c r="W142">
        <f t="shared" si="130"/>
        <v>0</v>
      </c>
      <c r="X142">
        <f t="shared" si="131"/>
        <v>0</v>
      </c>
      <c r="Y142">
        <f t="shared" si="132"/>
        <v>0</v>
      </c>
      <c r="AA142">
        <v>145833872</v>
      </c>
      <c r="AB142">
        <f t="shared" si="133"/>
        <v>9.08</v>
      </c>
      <c r="AC142">
        <f t="shared" si="134"/>
        <v>9.08</v>
      </c>
      <c r="AD142">
        <f>ROUND((((ET142)-(EU142))+AE142),2)</f>
        <v>0</v>
      </c>
      <c r="AE142">
        <f>ROUND((EU142),2)</f>
        <v>0</v>
      </c>
      <c r="AF142">
        <f>ROUND((EV142),2)</f>
        <v>0</v>
      </c>
      <c r="AG142">
        <f t="shared" si="138"/>
        <v>0</v>
      </c>
      <c r="AH142">
        <f>(EW142)</f>
        <v>0</v>
      </c>
      <c r="AI142">
        <f>(EX142)</f>
        <v>0</v>
      </c>
      <c r="AJ142">
        <f t="shared" si="141"/>
        <v>0</v>
      </c>
      <c r="AK142">
        <v>9.08</v>
      </c>
      <c r="AL142">
        <v>9.08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109</v>
      </c>
      <c r="AU142">
        <v>57</v>
      </c>
      <c r="AV142">
        <v>1</v>
      </c>
      <c r="AW142">
        <v>1</v>
      </c>
      <c r="AZ142">
        <v>1</v>
      </c>
      <c r="BA142">
        <v>1</v>
      </c>
      <c r="BB142">
        <v>1</v>
      </c>
      <c r="BC142">
        <v>8.98</v>
      </c>
      <c r="BD142" t="s">
        <v>3</v>
      </c>
      <c r="BE142" t="s">
        <v>3</v>
      </c>
      <c r="BF142" t="s">
        <v>3</v>
      </c>
      <c r="BG142" t="s">
        <v>3</v>
      </c>
      <c r="BH142">
        <v>3</v>
      </c>
      <c r="BI142">
        <v>1</v>
      </c>
      <c r="BJ142" t="s">
        <v>3</v>
      </c>
      <c r="BM142">
        <v>12001</v>
      </c>
      <c r="BN142">
        <v>0</v>
      </c>
      <c r="BO142" t="s">
        <v>3</v>
      </c>
      <c r="BP142">
        <v>0</v>
      </c>
      <c r="BQ142">
        <v>2</v>
      </c>
      <c r="BR142">
        <v>0</v>
      </c>
      <c r="BS142">
        <v>1</v>
      </c>
      <c r="BT142">
        <v>1</v>
      </c>
      <c r="BU142">
        <v>1</v>
      </c>
      <c r="BV142">
        <v>1</v>
      </c>
      <c r="BW142">
        <v>1</v>
      </c>
      <c r="BX142">
        <v>1</v>
      </c>
      <c r="BY142" t="s">
        <v>3</v>
      </c>
      <c r="BZ142">
        <v>109</v>
      </c>
      <c r="CA142">
        <v>57</v>
      </c>
      <c r="CB142" t="s">
        <v>3</v>
      </c>
      <c r="CE142">
        <v>0</v>
      </c>
      <c r="CF142">
        <v>0</v>
      </c>
      <c r="CG142">
        <v>0</v>
      </c>
      <c r="CM142">
        <v>0</v>
      </c>
      <c r="CN142" t="s">
        <v>3</v>
      </c>
      <c r="CO142">
        <v>0</v>
      </c>
      <c r="CP142">
        <f t="shared" si="142"/>
        <v>512.30999999999995</v>
      </c>
      <c r="CQ142">
        <f t="shared" si="143"/>
        <v>81.53840000000001</v>
      </c>
      <c r="CR142">
        <f>(((ET142)*BB142-(EU142)*BS142)+AE142*BS142)</f>
        <v>0</v>
      </c>
      <c r="CS142">
        <f t="shared" si="145"/>
        <v>0</v>
      </c>
      <c r="CT142">
        <f t="shared" si="146"/>
        <v>0</v>
      </c>
      <c r="CU142">
        <f t="shared" si="147"/>
        <v>0</v>
      </c>
      <c r="CV142">
        <f t="shared" si="148"/>
        <v>0</v>
      </c>
      <c r="CW142">
        <f t="shared" si="149"/>
        <v>0</v>
      </c>
      <c r="CX142">
        <f t="shared" si="150"/>
        <v>0</v>
      </c>
      <c r="CY142">
        <f t="shared" si="151"/>
        <v>0</v>
      </c>
      <c r="CZ142">
        <f t="shared" si="152"/>
        <v>0</v>
      </c>
      <c r="DC142" t="s">
        <v>3</v>
      </c>
      <c r="DD142" t="s">
        <v>3</v>
      </c>
      <c r="DE142" t="s">
        <v>3</v>
      </c>
      <c r="DF142" t="s">
        <v>3</v>
      </c>
      <c r="DG142" t="s">
        <v>3</v>
      </c>
      <c r="DH142" t="s">
        <v>3</v>
      </c>
      <c r="DI142" t="s">
        <v>3</v>
      </c>
      <c r="DJ142" t="s">
        <v>3</v>
      </c>
      <c r="DK142" t="s">
        <v>3</v>
      </c>
      <c r="DL142" t="s">
        <v>3</v>
      </c>
      <c r="DM142" t="s">
        <v>3</v>
      </c>
      <c r="DN142">
        <v>0</v>
      </c>
      <c r="DO142">
        <v>0</v>
      </c>
      <c r="DP142">
        <v>1</v>
      </c>
      <c r="DQ142">
        <v>1</v>
      </c>
      <c r="DU142">
        <v>1009</v>
      </c>
      <c r="DV142" t="s">
        <v>91</v>
      </c>
      <c r="DW142" t="s">
        <v>91</v>
      </c>
      <c r="DX142">
        <v>1</v>
      </c>
      <c r="DZ142" t="s">
        <v>3</v>
      </c>
      <c r="EA142" t="s">
        <v>3</v>
      </c>
      <c r="EB142" t="s">
        <v>3</v>
      </c>
      <c r="EC142" t="s">
        <v>3</v>
      </c>
      <c r="EE142">
        <v>140625032</v>
      </c>
      <c r="EF142">
        <v>2</v>
      </c>
      <c r="EG142" t="s">
        <v>38</v>
      </c>
      <c r="EH142">
        <v>12</v>
      </c>
      <c r="EI142" t="s">
        <v>92</v>
      </c>
      <c r="EJ142">
        <v>1</v>
      </c>
      <c r="EK142">
        <v>12001</v>
      </c>
      <c r="EL142" t="s">
        <v>92</v>
      </c>
      <c r="EM142" t="s">
        <v>93</v>
      </c>
      <c r="EO142" t="s">
        <v>3</v>
      </c>
      <c r="EQ142">
        <v>0</v>
      </c>
      <c r="ER142">
        <v>9.08</v>
      </c>
      <c r="ES142">
        <v>9.08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5</v>
      </c>
      <c r="FC142">
        <v>1</v>
      </c>
      <c r="FD142">
        <v>18</v>
      </c>
      <c r="FF142">
        <v>91.33</v>
      </c>
      <c r="FQ142">
        <v>0</v>
      </c>
      <c r="FR142">
        <f t="shared" si="153"/>
        <v>0</v>
      </c>
      <c r="FS142">
        <v>0</v>
      </c>
      <c r="FX142">
        <v>109</v>
      </c>
      <c r="FY142">
        <v>57</v>
      </c>
      <c r="GA142" t="s">
        <v>397</v>
      </c>
      <c r="GD142">
        <v>1</v>
      </c>
      <c r="GF142">
        <v>263612749</v>
      </c>
      <c r="GG142">
        <v>2</v>
      </c>
      <c r="GH142">
        <v>3</v>
      </c>
      <c r="GI142">
        <v>4</v>
      </c>
      <c r="GJ142">
        <v>0</v>
      </c>
      <c r="GK142">
        <v>0</v>
      </c>
      <c r="GL142">
        <f t="shared" si="154"/>
        <v>0</v>
      </c>
      <c r="GM142">
        <f t="shared" si="155"/>
        <v>512.30999999999995</v>
      </c>
      <c r="GN142">
        <f t="shared" si="156"/>
        <v>512.30999999999995</v>
      </c>
      <c r="GO142">
        <f t="shared" si="157"/>
        <v>0</v>
      </c>
      <c r="GP142">
        <f t="shared" si="158"/>
        <v>0</v>
      </c>
      <c r="GR142">
        <v>1</v>
      </c>
      <c r="GS142">
        <v>1</v>
      </c>
      <c r="GT142">
        <v>0</v>
      </c>
      <c r="GU142" t="s">
        <v>3</v>
      </c>
      <c r="GV142">
        <f t="shared" si="159"/>
        <v>0</v>
      </c>
      <c r="GW142">
        <v>1</v>
      </c>
      <c r="GX142">
        <f t="shared" si="160"/>
        <v>0</v>
      </c>
      <c r="HA142">
        <v>0</v>
      </c>
      <c r="HB142">
        <v>0</v>
      </c>
      <c r="HC142">
        <f t="shared" si="161"/>
        <v>0</v>
      </c>
      <c r="HE142" t="s">
        <v>60</v>
      </c>
      <c r="HF142" t="s">
        <v>33</v>
      </c>
      <c r="HM142" t="s">
        <v>3</v>
      </c>
      <c r="HN142" t="s">
        <v>95</v>
      </c>
      <c r="HO142" t="s">
        <v>96</v>
      </c>
      <c r="HP142" t="s">
        <v>92</v>
      </c>
      <c r="HQ142" t="s">
        <v>92</v>
      </c>
      <c r="IK142">
        <v>0</v>
      </c>
    </row>
    <row r="143" spans="1:245" x14ac:dyDescent="0.2">
      <c r="A143">
        <v>17</v>
      </c>
      <c r="B143">
        <v>1</v>
      </c>
      <c r="C143">
        <f>ROW(SmtRes!A204)</f>
        <v>204</v>
      </c>
      <c r="D143">
        <f>ROW(EtalonRes!A216)</f>
        <v>216</v>
      </c>
      <c r="E143" t="s">
        <v>398</v>
      </c>
      <c r="F143" t="s">
        <v>399</v>
      </c>
      <c r="G143" t="s">
        <v>400</v>
      </c>
      <c r="H143" t="s">
        <v>36</v>
      </c>
      <c r="I143">
        <f>ROUND(43/100,9)</f>
        <v>0.43</v>
      </c>
      <c r="J143">
        <v>0</v>
      </c>
      <c r="K143">
        <f>ROUND(43/100,9)</f>
        <v>0.43</v>
      </c>
      <c r="O143">
        <f t="shared" si="122"/>
        <v>5032.04</v>
      </c>
      <c r="P143">
        <f t="shared" si="123"/>
        <v>32.979999999999997</v>
      </c>
      <c r="Q143">
        <f t="shared" si="124"/>
        <v>294.20999999999998</v>
      </c>
      <c r="R143">
        <f t="shared" si="125"/>
        <v>310.32</v>
      </c>
      <c r="S143">
        <f t="shared" si="126"/>
        <v>4704.8500000000004</v>
      </c>
      <c r="T143">
        <f t="shared" si="127"/>
        <v>0</v>
      </c>
      <c r="U143">
        <f t="shared" si="128"/>
        <v>17.604199999999999</v>
      </c>
      <c r="V143">
        <f t="shared" si="129"/>
        <v>0.68262499999999993</v>
      </c>
      <c r="W143">
        <f t="shared" si="130"/>
        <v>0</v>
      </c>
      <c r="X143">
        <f t="shared" si="131"/>
        <v>5055.29</v>
      </c>
      <c r="Y143">
        <f t="shared" si="132"/>
        <v>2770.88</v>
      </c>
      <c r="AA143">
        <v>145833872</v>
      </c>
      <c r="AB143">
        <f t="shared" si="133"/>
        <v>388.12</v>
      </c>
      <c r="AC143">
        <f t="shared" si="134"/>
        <v>8.5399999999999991</v>
      </c>
      <c r="AD143">
        <f>ROUND(((((ET143*1.25))-((EU143*1.25)))+AE143),2)</f>
        <v>54.52</v>
      </c>
      <c r="AE143">
        <f>ROUND(((EU143*1.25)),2)</f>
        <v>21.44</v>
      </c>
      <c r="AF143">
        <f>ROUND(((EV143*1.15)),2)</f>
        <v>325.06</v>
      </c>
      <c r="AG143">
        <f t="shared" si="138"/>
        <v>0</v>
      </c>
      <c r="AH143">
        <f>((EW143*1.15))</f>
        <v>40.94</v>
      </c>
      <c r="AI143">
        <f>((EX143*1.25))</f>
        <v>1.5874999999999999</v>
      </c>
      <c r="AJ143">
        <f t="shared" si="141"/>
        <v>0</v>
      </c>
      <c r="AK143">
        <v>334.81</v>
      </c>
      <c r="AL143">
        <v>8.5399999999999991</v>
      </c>
      <c r="AM143">
        <v>43.61</v>
      </c>
      <c r="AN143">
        <v>17.149999999999999</v>
      </c>
      <c r="AO143">
        <v>282.66000000000003</v>
      </c>
      <c r="AP143">
        <v>0</v>
      </c>
      <c r="AQ143">
        <v>35.6</v>
      </c>
      <c r="AR143">
        <v>1.27</v>
      </c>
      <c r="AS143">
        <v>0</v>
      </c>
      <c r="AT143">
        <v>100.8</v>
      </c>
      <c r="AU143">
        <v>55.25</v>
      </c>
      <c r="AV143">
        <v>1</v>
      </c>
      <c r="AW143">
        <v>1</v>
      </c>
      <c r="AZ143">
        <v>1</v>
      </c>
      <c r="BA143">
        <v>33.659999999999997</v>
      </c>
      <c r="BB143">
        <v>12.55</v>
      </c>
      <c r="BC143">
        <v>8.98</v>
      </c>
      <c r="BD143" t="s">
        <v>3</v>
      </c>
      <c r="BE143" t="s">
        <v>3</v>
      </c>
      <c r="BF143" t="s">
        <v>3</v>
      </c>
      <c r="BG143" t="s">
        <v>3</v>
      </c>
      <c r="BH143">
        <v>0</v>
      </c>
      <c r="BI143">
        <v>1</v>
      </c>
      <c r="BJ143" t="s">
        <v>401</v>
      </c>
      <c r="BM143">
        <v>11001</v>
      </c>
      <c r="BN143">
        <v>0</v>
      </c>
      <c r="BO143" t="s">
        <v>3</v>
      </c>
      <c r="BP143">
        <v>0</v>
      </c>
      <c r="BQ143">
        <v>2</v>
      </c>
      <c r="BR143">
        <v>0</v>
      </c>
      <c r="BS143">
        <v>33.659999999999997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3</v>
      </c>
      <c r="BZ143">
        <v>112</v>
      </c>
      <c r="CA143">
        <v>65</v>
      </c>
      <c r="CB143" t="s">
        <v>3</v>
      </c>
      <c r="CE143">
        <v>0</v>
      </c>
      <c r="CF143">
        <v>0</v>
      </c>
      <c r="CG143">
        <v>0</v>
      </c>
      <c r="CM143">
        <v>0</v>
      </c>
      <c r="CN143" t="s">
        <v>922</v>
      </c>
      <c r="CO143">
        <v>0</v>
      </c>
      <c r="CP143">
        <f t="shared" si="142"/>
        <v>5032.04</v>
      </c>
      <c r="CQ143">
        <f t="shared" si="143"/>
        <v>76.6892</v>
      </c>
      <c r="CR143">
        <f>((((ET143*1.25))*BB143-((EU143*1.25))*BS143)+AE143*BS143)</f>
        <v>684.21602500000006</v>
      </c>
      <c r="CS143">
        <f t="shared" si="145"/>
        <v>721.67039999999997</v>
      </c>
      <c r="CT143">
        <f t="shared" si="146"/>
        <v>10941.5196</v>
      </c>
      <c r="CU143">
        <f t="shared" si="147"/>
        <v>0</v>
      </c>
      <c r="CV143">
        <f t="shared" si="148"/>
        <v>40.94</v>
      </c>
      <c r="CW143">
        <f t="shared" si="149"/>
        <v>1.5874999999999999</v>
      </c>
      <c r="CX143">
        <f t="shared" si="150"/>
        <v>0</v>
      </c>
      <c r="CY143">
        <f t="shared" si="151"/>
        <v>5055.2913600000002</v>
      </c>
      <c r="CZ143">
        <f t="shared" si="152"/>
        <v>2770.881425</v>
      </c>
      <c r="DC143" t="s">
        <v>3</v>
      </c>
      <c r="DD143" t="s">
        <v>3</v>
      </c>
      <c r="DE143" t="s">
        <v>17</v>
      </c>
      <c r="DF143" t="s">
        <v>17</v>
      </c>
      <c r="DG143" t="s">
        <v>18</v>
      </c>
      <c r="DH143" t="s">
        <v>3</v>
      </c>
      <c r="DI143" t="s">
        <v>18</v>
      </c>
      <c r="DJ143" t="s">
        <v>17</v>
      </c>
      <c r="DK143" t="s">
        <v>3</v>
      </c>
      <c r="DL143" t="s">
        <v>19</v>
      </c>
      <c r="DM143" t="s">
        <v>20</v>
      </c>
      <c r="DN143">
        <v>0</v>
      </c>
      <c r="DO143">
        <v>0</v>
      </c>
      <c r="DP143">
        <v>1</v>
      </c>
      <c r="DQ143">
        <v>1</v>
      </c>
      <c r="DU143">
        <v>1005</v>
      </c>
      <c r="DV143" t="s">
        <v>36</v>
      </c>
      <c r="DW143" t="s">
        <v>36</v>
      </c>
      <c r="DX143">
        <v>100</v>
      </c>
      <c r="DZ143" t="s">
        <v>3</v>
      </c>
      <c r="EA143" t="s">
        <v>3</v>
      </c>
      <c r="EB143" t="s">
        <v>3</v>
      </c>
      <c r="EC143" t="s">
        <v>3</v>
      </c>
      <c r="EE143">
        <v>140625030</v>
      </c>
      <c r="EF143">
        <v>2</v>
      </c>
      <c r="EG143" t="s">
        <v>38</v>
      </c>
      <c r="EH143">
        <v>11</v>
      </c>
      <c r="EI143" t="s">
        <v>56</v>
      </c>
      <c r="EJ143">
        <v>1</v>
      </c>
      <c r="EK143">
        <v>11001</v>
      </c>
      <c r="EL143" t="s">
        <v>56</v>
      </c>
      <c r="EM143" t="s">
        <v>177</v>
      </c>
      <c r="EO143" t="s">
        <v>21</v>
      </c>
      <c r="EQ143">
        <v>0</v>
      </c>
      <c r="ER143">
        <v>334.81</v>
      </c>
      <c r="ES143">
        <v>8.5399999999999991</v>
      </c>
      <c r="ET143">
        <v>43.61</v>
      </c>
      <c r="EU143">
        <v>17.149999999999999</v>
      </c>
      <c r="EV143">
        <v>282.66000000000003</v>
      </c>
      <c r="EW143">
        <v>35.6</v>
      </c>
      <c r="EX143">
        <v>1.27</v>
      </c>
      <c r="EY143">
        <v>0</v>
      </c>
      <c r="FQ143">
        <v>0</v>
      </c>
      <c r="FR143">
        <f t="shared" si="153"/>
        <v>0</v>
      </c>
      <c r="FS143">
        <v>0</v>
      </c>
      <c r="FX143">
        <v>100.8</v>
      </c>
      <c r="FY143">
        <v>55.25</v>
      </c>
      <c r="GA143" t="s">
        <v>3</v>
      </c>
      <c r="GD143">
        <v>1</v>
      </c>
      <c r="GF143">
        <v>-1909740145</v>
      </c>
      <c r="GG143">
        <v>2</v>
      </c>
      <c r="GH143">
        <v>1</v>
      </c>
      <c r="GI143">
        <v>4</v>
      </c>
      <c r="GJ143">
        <v>0</v>
      </c>
      <c r="GK143">
        <v>0</v>
      </c>
      <c r="GL143">
        <f t="shared" si="154"/>
        <v>0</v>
      </c>
      <c r="GM143">
        <f t="shared" si="155"/>
        <v>12858.21</v>
      </c>
      <c r="GN143">
        <f t="shared" si="156"/>
        <v>12858.21</v>
      </c>
      <c r="GO143">
        <f t="shared" si="157"/>
        <v>0</v>
      </c>
      <c r="GP143">
        <f t="shared" si="158"/>
        <v>0</v>
      </c>
      <c r="GR143">
        <v>0</v>
      </c>
      <c r="GS143">
        <v>3</v>
      </c>
      <c r="GT143">
        <v>0</v>
      </c>
      <c r="GU143" t="s">
        <v>3</v>
      </c>
      <c r="GV143">
        <f t="shared" si="159"/>
        <v>0</v>
      </c>
      <c r="GW143">
        <v>1</v>
      </c>
      <c r="GX143">
        <f t="shared" si="160"/>
        <v>0</v>
      </c>
      <c r="HA143">
        <v>0</v>
      </c>
      <c r="HB143">
        <v>0</v>
      </c>
      <c r="HC143">
        <f t="shared" si="161"/>
        <v>0</v>
      </c>
      <c r="HE143" t="s">
        <v>3</v>
      </c>
      <c r="HF143" t="s">
        <v>3</v>
      </c>
      <c r="HM143" t="s">
        <v>3</v>
      </c>
      <c r="HN143" t="s">
        <v>178</v>
      </c>
      <c r="HO143" t="s">
        <v>179</v>
      </c>
      <c r="HP143" t="s">
        <v>56</v>
      </c>
      <c r="HQ143" t="s">
        <v>56</v>
      </c>
      <c r="IK143">
        <v>0</v>
      </c>
    </row>
    <row r="144" spans="1:245" x14ac:dyDescent="0.2">
      <c r="A144">
        <v>18</v>
      </c>
      <c r="B144">
        <v>1</v>
      </c>
      <c r="C144">
        <v>204</v>
      </c>
      <c r="E144" t="s">
        <v>402</v>
      </c>
      <c r="F144" t="s">
        <v>403</v>
      </c>
      <c r="G144" t="s">
        <v>404</v>
      </c>
      <c r="H144" t="s">
        <v>127</v>
      </c>
      <c r="I144">
        <f>I143*J144</f>
        <v>0.87719999999999998</v>
      </c>
      <c r="J144">
        <v>2.04</v>
      </c>
      <c r="K144">
        <v>2.04</v>
      </c>
      <c r="O144">
        <f t="shared" si="122"/>
        <v>0</v>
      </c>
      <c r="P144">
        <f t="shared" si="123"/>
        <v>0</v>
      </c>
      <c r="Q144">
        <f t="shared" si="124"/>
        <v>0</v>
      </c>
      <c r="R144">
        <f t="shared" si="125"/>
        <v>0</v>
      </c>
      <c r="S144">
        <f t="shared" si="126"/>
        <v>0</v>
      </c>
      <c r="T144">
        <f t="shared" si="127"/>
        <v>0</v>
      </c>
      <c r="U144">
        <f t="shared" si="128"/>
        <v>0</v>
      </c>
      <c r="V144">
        <f t="shared" si="129"/>
        <v>0</v>
      </c>
      <c r="W144">
        <f t="shared" si="130"/>
        <v>0</v>
      </c>
      <c r="X144">
        <f t="shared" si="131"/>
        <v>0</v>
      </c>
      <c r="Y144">
        <f t="shared" si="132"/>
        <v>0</v>
      </c>
      <c r="AA144">
        <v>145833872</v>
      </c>
      <c r="AB144">
        <f t="shared" si="133"/>
        <v>0</v>
      </c>
      <c r="AC144">
        <f t="shared" si="134"/>
        <v>0</v>
      </c>
      <c r="AD144">
        <f>ROUND((((ET144)-(EU144))+AE144),2)</f>
        <v>0</v>
      </c>
      <c r="AE144">
        <f>ROUND((EU144),2)</f>
        <v>0</v>
      </c>
      <c r="AF144">
        <f>ROUND((EV144),2)</f>
        <v>0</v>
      </c>
      <c r="AG144">
        <f t="shared" si="138"/>
        <v>0</v>
      </c>
      <c r="AH144">
        <f>(EW144)</f>
        <v>0</v>
      </c>
      <c r="AI144">
        <f>(EX144)</f>
        <v>0</v>
      </c>
      <c r="AJ144">
        <f t="shared" si="141"/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112</v>
      </c>
      <c r="AU144">
        <v>65</v>
      </c>
      <c r="AV144">
        <v>1</v>
      </c>
      <c r="AW144">
        <v>1</v>
      </c>
      <c r="AZ144">
        <v>1</v>
      </c>
      <c r="BA144">
        <v>1</v>
      </c>
      <c r="BB144">
        <v>1</v>
      </c>
      <c r="BC144">
        <v>8.98</v>
      </c>
      <c r="BD144" t="s">
        <v>3</v>
      </c>
      <c r="BE144" t="s">
        <v>3</v>
      </c>
      <c r="BF144" t="s">
        <v>3</v>
      </c>
      <c r="BG144" t="s">
        <v>3</v>
      </c>
      <c r="BH144">
        <v>3</v>
      </c>
      <c r="BI144">
        <v>1</v>
      </c>
      <c r="BJ144" t="s">
        <v>3</v>
      </c>
      <c r="BM144">
        <v>11001</v>
      </c>
      <c r="BN144">
        <v>0</v>
      </c>
      <c r="BO144" t="s">
        <v>3</v>
      </c>
      <c r="BP144">
        <v>0</v>
      </c>
      <c r="BQ144">
        <v>2</v>
      </c>
      <c r="BR144">
        <v>0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 t="s">
        <v>3</v>
      </c>
      <c r="BZ144">
        <v>112</v>
      </c>
      <c r="CA144">
        <v>65</v>
      </c>
      <c r="CB144" t="s">
        <v>3</v>
      </c>
      <c r="CE144">
        <v>0</v>
      </c>
      <c r="CF144">
        <v>0</v>
      </c>
      <c r="CG144">
        <v>0</v>
      </c>
      <c r="CM144">
        <v>0</v>
      </c>
      <c r="CN144" t="s">
        <v>3</v>
      </c>
      <c r="CO144">
        <v>0</v>
      </c>
      <c r="CP144">
        <f t="shared" si="142"/>
        <v>0</v>
      </c>
      <c r="CQ144">
        <f t="shared" si="143"/>
        <v>0</v>
      </c>
      <c r="CR144">
        <f>(((ET144)*BB144-(EU144)*BS144)+AE144*BS144)</f>
        <v>0</v>
      </c>
      <c r="CS144">
        <f t="shared" si="145"/>
        <v>0</v>
      </c>
      <c r="CT144">
        <f t="shared" si="146"/>
        <v>0</v>
      </c>
      <c r="CU144">
        <f t="shared" si="147"/>
        <v>0</v>
      </c>
      <c r="CV144">
        <f t="shared" si="148"/>
        <v>0</v>
      </c>
      <c r="CW144">
        <f t="shared" si="149"/>
        <v>0</v>
      </c>
      <c r="CX144">
        <f t="shared" si="150"/>
        <v>0</v>
      </c>
      <c r="CY144">
        <f t="shared" si="151"/>
        <v>0</v>
      </c>
      <c r="CZ144">
        <f t="shared" si="152"/>
        <v>0</v>
      </c>
      <c r="DC144" t="s">
        <v>3</v>
      </c>
      <c r="DD144" t="s">
        <v>3</v>
      </c>
      <c r="DE144" t="s">
        <v>3</v>
      </c>
      <c r="DF144" t="s">
        <v>3</v>
      </c>
      <c r="DG144" t="s">
        <v>3</v>
      </c>
      <c r="DH144" t="s">
        <v>3</v>
      </c>
      <c r="DI144" t="s">
        <v>3</v>
      </c>
      <c r="DJ144" t="s">
        <v>3</v>
      </c>
      <c r="DK144" t="s">
        <v>3</v>
      </c>
      <c r="DL144" t="s">
        <v>3</v>
      </c>
      <c r="DM144" t="s">
        <v>3</v>
      </c>
      <c r="DN144">
        <v>0</v>
      </c>
      <c r="DO144">
        <v>0</v>
      </c>
      <c r="DP144">
        <v>1</v>
      </c>
      <c r="DQ144">
        <v>1</v>
      </c>
      <c r="DU144">
        <v>1007</v>
      </c>
      <c r="DV144" t="s">
        <v>127</v>
      </c>
      <c r="DW144" t="s">
        <v>127</v>
      </c>
      <c r="DX144">
        <v>1</v>
      </c>
      <c r="DZ144" t="s">
        <v>3</v>
      </c>
      <c r="EA144" t="s">
        <v>3</v>
      </c>
      <c r="EB144" t="s">
        <v>3</v>
      </c>
      <c r="EC144" t="s">
        <v>3</v>
      </c>
      <c r="EE144">
        <v>140625030</v>
      </c>
      <c r="EF144">
        <v>2</v>
      </c>
      <c r="EG144" t="s">
        <v>38</v>
      </c>
      <c r="EH144">
        <v>11</v>
      </c>
      <c r="EI144" t="s">
        <v>56</v>
      </c>
      <c r="EJ144">
        <v>1</v>
      </c>
      <c r="EK144">
        <v>11001</v>
      </c>
      <c r="EL144" t="s">
        <v>56</v>
      </c>
      <c r="EM144" t="s">
        <v>177</v>
      </c>
      <c r="EO144" t="s">
        <v>3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FQ144">
        <v>0</v>
      </c>
      <c r="FR144">
        <f t="shared" si="153"/>
        <v>0</v>
      </c>
      <c r="FS144">
        <v>0</v>
      </c>
      <c r="FX144">
        <v>112</v>
      </c>
      <c r="FY144">
        <v>65</v>
      </c>
      <c r="GA144" t="s">
        <v>3</v>
      </c>
      <c r="GD144">
        <v>1</v>
      </c>
      <c r="GF144">
        <v>-2113302258</v>
      </c>
      <c r="GG144">
        <v>2</v>
      </c>
      <c r="GH144">
        <v>1</v>
      </c>
      <c r="GI144">
        <v>4</v>
      </c>
      <c r="GJ144">
        <v>0</v>
      </c>
      <c r="GK144">
        <v>0</v>
      </c>
      <c r="GL144">
        <f t="shared" si="154"/>
        <v>0</v>
      </c>
      <c r="GM144">
        <f t="shared" si="155"/>
        <v>0</v>
      </c>
      <c r="GN144">
        <f t="shared" si="156"/>
        <v>0</v>
      </c>
      <c r="GO144">
        <f t="shared" si="157"/>
        <v>0</v>
      </c>
      <c r="GP144">
        <f t="shared" si="158"/>
        <v>0</v>
      </c>
      <c r="GR144">
        <v>0</v>
      </c>
      <c r="GS144">
        <v>3</v>
      </c>
      <c r="GT144">
        <v>0</v>
      </c>
      <c r="GU144" t="s">
        <v>3</v>
      </c>
      <c r="GV144">
        <f t="shared" si="159"/>
        <v>0</v>
      </c>
      <c r="GW144">
        <v>1</v>
      </c>
      <c r="GX144">
        <f t="shared" si="160"/>
        <v>0</v>
      </c>
      <c r="HA144">
        <v>0</v>
      </c>
      <c r="HB144">
        <v>0</v>
      </c>
      <c r="HC144">
        <f t="shared" si="161"/>
        <v>0</v>
      </c>
      <c r="HE144" t="s">
        <v>3</v>
      </c>
      <c r="HF144" t="s">
        <v>3</v>
      </c>
      <c r="HM144" t="s">
        <v>3</v>
      </c>
      <c r="HN144" t="s">
        <v>178</v>
      </c>
      <c r="HO144" t="s">
        <v>179</v>
      </c>
      <c r="HP144" t="s">
        <v>56</v>
      </c>
      <c r="HQ144" t="s">
        <v>56</v>
      </c>
      <c r="IK144">
        <v>0</v>
      </c>
    </row>
    <row r="145" spans="1:245" x14ac:dyDescent="0.2">
      <c r="A145">
        <v>17</v>
      </c>
      <c r="B145">
        <v>1</v>
      </c>
      <c r="C145">
        <f>ROW(SmtRes!A209)</f>
        <v>209</v>
      </c>
      <c r="D145">
        <f>ROW(EtalonRes!A221)</f>
        <v>221</v>
      </c>
      <c r="E145" t="s">
        <v>405</v>
      </c>
      <c r="F145" t="s">
        <v>406</v>
      </c>
      <c r="G145" t="s">
        <v>407</v>
      </c>
      <c r="H145" t="s">
        <v>36</v>
      </c>
      <c r="I145">
        <f>ROUND(43/100,9)</f>
        <v>0.43</v>
      </c>
      <c r="J145">
        <v>0</v>
      </c>
      <c r="K145">
        <f>ROUND(43/100,9)</f>
        <v>0.43</v>
      </c>
      <c r="O145">
        <f t="shared" si="122"/>
        <v>109.04</v>
      </c>
      <c r="P145">
        <f t="shared" si="123"/>
        <v>0</v>
      </c>
      <c r="Q145">
        <f t="shared" si="124"/>
        <v>51</v>
      </c>
      <c r="R145">
        <f t="shared" si="125"/>
        <v>51.38</v>
      </c>
      <c r="S145">
        <f t="shared" si="126"/>
        <v>58.04</v>
      </c>
      <c r="T145">
        <f t="shared" si="127"/>
        <v>0</v>
      </c>
      <c r="U145">
        <f t="shared" si="128"/>
        <v>0.21758</v>
      </c>
      <c r="V145">
        <f t="shared" si="129"/>
        <v>0.112875</v>
      </c>
      <c r="W145">
        <f t="shared" si="130"/>
        <v>0</v>
      </c>
      <c r="X145">
        <f t="shared" si="131"/>
        <v>110.3</v>
      </c>
      <c r="Y145">
        <f t="shared" si="132"/>
        <v>60.45</v>
      </c>
      <c r="AA145">
        <v>145833872</v>
      </c>
      <c r="AB145">
        <f t="shared" si="133"/>
        <v>13.46</v>
      </c>
      <c r="AC145">
        <f t="shared" si="134"/>
        <v>0</v>
      </c>
      <c r="AD145">
        <f>ROUND(((((ET145*1.25))-((EU145*1.25)))+AE145),2)</f>
        <v>9.4499999999999993</v>
      </c>
      <c r="AE145">
        <f>ROUND(((EU145*1.25)),2)</f>
        <v>3.55</v>
      </c>
      <c r="AF145">
        <f>ROUND(((EV145*1.15)),2)</f>
        <v>4.01</v>
      </c>
      <c r="AG145">
        <f t="shared" si="138"/>
        <v>0</v>
      </c>
      <c r="AH145">
        <f>((EW145*1.15))</f>
        <v>0.50600000000000001</v>
      </c>
      <c r="AI145">
        <f>((EX145*1.25))</f>
        <v>0.26250000000000001</v>
      </c>
      <c r="AJ145">
        <f t="shared" si="141"/>
        <v>0</v>
      </c>
      <c r="AK145">
        <v>11.05</v>
      </c>
      <c r="AL145">
        <v>0</v>
      </c>
      <c r="AM145">
        <v>7.56</v>
      </c>
      <c r="AN145">
        <v>2.84</v>
      </c>
      <c r="AO145">
        <v>3.49</v>
      </c>
      <c r="AP145">
        <v>0</v>
      </c>
      <c r="AQ145">
        <v>0.44</v>
      </c>
      <c r="AR145">
        <v>0.21</v>
      </c>
      <c r="AS145">
        <v>0</v>
      </c>
      <c r="AT145">
        <v>100.8</v>
      </c>
      <c r="AU145">
        <v>55.25</v>
      </c>
      <c r="AV145">
        <v>1</v>
      </c>
      <c r="AW145">
        <v>1</v>
      </c>
      <c r="AZ145">
        <v>1</v>
      </c>
      <c r="BA145">
        <v>33.659999999999997</v>
      </c>
      <c r="BB145">
        <v>12.55</v>
      </c>
      <c r="BC145">
        <v>8.98</v>
      </c>
      <c r="BD145" t="s">
        <v>3</v>
      </c>
      <c r="BE145" t="s">
        <v>3</v>
      </c>
      <c r="BF145" t="s">
        <v>3</v>
      </c>
      <c r="BG145" t="s">
        <v>3</v>
      </c>
      <c r="BH145">
        <v>0</v>
      </c>
      <c r="BI145">
        <v>1</v>
      </c>
      <c r="BJ145" t="s">
        <v>408</v>
      </c>
      <c r="BM145">
        <v>11001</v>
      </c>
      <c r="BN145">
        <v>0</v>
      </c>
      <c r="BO145" t="s">
        <v>3</v>
      </c>
      <c r="BP145">
        <v>0</v>
      </c>
      <c r="BQ145">
        <v>2</v>
      </c>
      <c r="BR145">
        <v>0</v>
      </c>
      <c r="BS145">
        <v>33.659999999999997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</v>
      </c>
      <c r="BZ145">
        <v>112</v>
      </c>
      <c r="CA145">
        <v>65</v>
      </c>
      <c r="CB145" t="s">
        <v>3</v>
      </c>
      <c r="CE145">
        <v>0</v>
      </c>
      <c r="CF145">
        <v>0</v>
      </c>
      <c r="CG145">
        <v>0</v>
      </c>
      <c r="CM145">
        <v>0</v>
      </c>
      <c r="CN145" t="s">
        <v>922</v>
      </c>
      <c r="CO145">
        <v>0</v>
      </c>
      <c r="CP145">
        <f t="shared" si="142"/>
        <v>109.03999999999999</v>
      </c>
      <c r="CQ145">
        <f t="shared" si="143"/>
        <v>0</v>
      </c>
      <c r="CR145">
        <f>((((ET145*1.25))*BB145-((EU145*1.25))*BS145)+AE145*BS145)</f>
        <v>118.5975</v>
      </c>
      <c r="CS145">
        <f t="shared" si="145"/>
        <v>119.49299999999998</v>
      </c>
      <c r="CT145">
        <f t="shared" si="146"/>
        <v>134.97659999999999</v>
      </c>
      <c r="CU145">
        <f t="shared" si="147"/>
        <v>0</v>
      </c>
      <c r="CV145">
        <f t="shared" si="148"/>
        <v>0.50600000000000001</v>
      </c>
      <c r="CW145">
        <f t="shared" si="149"/>
        <v>0.26250000000000001</v>
      </c>
      <c r="CX145">
        <f t="shared" si="150"/>
        <v>0</v>
      </c>
      <c r="CY145">
        <f t="shared" si="151"/>
        <v>110.29536</v>
      </c>
      <c r="CZ145">
        <f t="shared" si="152"/>
        <v>60.454549999999998</v>
      </c>
      <c r="DC145" t="s">
        <v>3</v>
      </c>
      <c r="DD145" t="s">
        <v>3</v>
      </c>
      <c r="DE145" t="s">
        <v>17</v>
      </c>
      <c r="DF145" t="s">
        <v>17</v>
      </c>
      <c r="DG145" t="s">
        <v>18</v>
      </c>
      <c r="DH145" t="s">
        <v>3</v>
      </c>
      <c r="DI145" t="s">
        <v>18</v>
      </c>
      <c r="DJ145" t="s">
        <v>17</v>
      </c>
      <c r="DK145" t="s">
        <v>3</v>
      </c>
      <c r="DL145" t="s">
        <v>19</v>
      </c>
      <c r="DM145" t="s">
        <v>20</v>
      </c>
      <c r="DN145">
        <v>0</v>
      </c>
      <c r="DO145">
        <v>0</v>
      </c>
      <c r="DP145">
        <v>1</v>
      </c>
      <c r="DQ145">
        <v>1</v>
      </c>
      <c r="DU145">
        <v>1005</v>
      </c>
      <c r="DV145" t="s">
        <v>36</v>
      </c>
      <c r="DW145" t="s">
        <v>36</v>
      </c>
      <c r="DX145">
        <v>100</v>
      </c>
      <c r="DZ145" t="s">
        <v>3</v>
      </c>
      <c r="EA145" t="s">
        <v>3</v>
      </c>
      <c r="EB145" t="s">
        <v>3</v>
      </c>
      <c r="EC145" t="s">
        <v>3</v>
      </c>
      <c r="EE145">
        <v>140625030</v>
      </c>
      <c r="EF145">
        <v>2</v>
      </c>
      <c r="EG145" t="s">
        <v>38</v>
      </c>
      <c r="EH145">
        <v>11</v>
      </c>
      <c r="EI145" t="s">
        <v>56</v>
      </c>
      <c r="EJ145">
        <v>1</v>
      </c>
      <c r="EK145">
        <v>11001</v>
      </c>
      <c r="EL145" t="s">
        <v>56</v>
      </c>
      <c r="EM145" t="s">
        <v>177</v>
      </c>
      <c r="EO145" t="s">
        <v>21</v>
      </c>
      <c r="EQ145">
        <v>0</v>
      </c>
      <c r="ER145">
        <v>11.05</v>
      </c>
      <c r="ES145">
        <v>0</v>
      </c>
      <c r="ET145">
        <v>7.56</v>
      </c>
      <c r="EU145">
        <v>2.84</v>
      </c>
      <c r="EV145">
        <v>3.49</v>
      </c>
      <c r="EW145">
        <v>0.44</v>
      </c>
      <c r="EX145">
        <v>0.21</v>
      </c>
      <c r="EY145">
        <v>0</v>
      </c>
      <c r="FQ145">
        <v>0</v>
      </c>
      <c r="FR145">
        <f t="shared" si="153"/>
        <v>0</v>
      </c>
      <c r="FS145">
        <v>0</v>
      </c>
      <c r="FX145">
        <v>100.8</v>
      </c>
      <c r="FY145">
        <v>55.25</v>
      </c>
      <c r="GA145" t="s">
        <v>3</v>
      </c>
      <c r="GD145">
        <v>1</v>
      </c>
      <c r="GF145">
        <v>-665409826</v>
      </c>
      <c r="GG145">
        <v>2</v>
      </c>
      <c r="GH145">
        <v>1</v>
      </c>
      <c r="GI145">
        <v>4</v>
      </c>
      <c r="GJ145">
        <v>0</v>
      </c>
      <c r="GK145">
        <v>0</v>
      </c>
      <c r="GL145">
        <f t="shared" si="154"/>
        <v>0</v>
      </c>
      <c r="GM145">
        <f t="shared" si="155"/>
        <v>279.79000000000002</v>
      </c>
      <c r="GN145">
        <f t="shared" si="156"/>
        <v>279.79000000000002</v>
      </c>
      <c r="GO145">
        <f t="shared" si="157"/>
        <v>0</v>
      </c>
      <c r="GP145">
        <f t="shared" si="158"/>
        <v>0</v>
      </c>
      <c r="GR145">
        <v>0</v>
      </c>
      <c r="GS145">
        <v>3</v>
      </c>
      <c r="GT145">
        <v>0</v>
      </c>
      <c r="GU145" t="s">
        <v>3</v>
      </c>
      <c r="GV145">
        <f t="shared" si="159"/>
        <v>0</v>
      </c>
      <c r="GW145">
        <v>1</v>
      </c>
      <c r="GX145">
        <f t="shared" si="160"/>
        <v>0</v>
      </c>
      <c r="HA145">
        <v>0</v>
      </c>
      <c r="HB145">
        <v>0</v>
      </c>
      <c r="HC145">
        <f t="shared" si="161"/>
        <v>0</v>
      </c>
      <c r="HE145" t="s">
        <v>3</v>
      </c>
      <c r="HF145" t="s">
        <v>3</v>
      </c>
      <c r="HM145" t="s">
        <v>3</v>
      </c>
      <c r="HN145" t="s">
        <v>178</v>
      </c>
      <c r="HO145" t="s">
        <v>179</v>
      </c>
      <c r="HP145" t="s">
        <v>56</v>
      </c>
      <c r="HQ145" t="s">
        <v>56</v>
      </c>
      <c r="IK145">
        <v>0</v>
      </c>
    </row>
    <row r="146" spans="1:245" x14ac:dyDescent="0.2">
      <c r="A146">
        <v>18</v>
      </c>
      <c r="B146">
        <v>1</v>
      </c>
      <c r="C146">
        <v>209</v>
      </c>
      <c r="E146" t="s">
        <v>409</v>
      </c>
      <c r="F146" t="s">
        <v>403</v>
      </c>
      <c r="G146" t="s">
        <v>404</v>
      </c>
      <c r="H146" t="s">
        <v>127</v>
      </c>
      <c r="I146">
        <f>I145*J146</f>
        <v>0.21929999999999999</v>
      </c>
      <c r="J146">
        <v>0.51</v>
      </c>
      <c r="K146">
        <v>0.51</v>
      </c>
      <c r="O146">
        <f t="shared" si="122"/>
        <v>0</v>
      </c>
      <c r="P146">
        <f t="shared" si="123"/>
        <v>0</v>
      </c>
      <c r="Q146">
        <f t="shared" si="124"/>
        <v>0</v>
      </c>
      <c r="R146">
        <f t="shared" si="125"/>
        <v>0</v>
      </c>
      <c r="S146">
        <f t="shared" si="126"/>
        <v>0</v>
      </c>
      <c r="T146">
        <f t="shared" si="127"/>
        <v>0</v>
      </c>
      <c r="U146">
        <f t="shared" si="128"/>
        <v>0</v>
      </c>
      <c r="V146">
        <f t="shared" si="129"/>
        <v>0</v>
      </c>
      <c r="W146">
        <f t="shared" si="130"/>
        <v>0</v>
      </c>
      <c r="X146">
        <f t="shared" si="131"/>
        <v>0</v>
      </c>
      <c r="Y146">
        <f t="shared" si="132"/>
        <v>0</v>
      </c>
      <c r="AA146">
        <v>145833872</v>
      </c>
      <c r="AB146">
        <f t="shared" si="133"/>
        <v>0</v>
      </c>
      <c r="AC146">
        <f t="shared" si="134"/>
        <v>0</v>
      </c>
      <c r="AD146">
        <f>ROUND((((ET146)-(EU146))+AE146),2)</f>
        <v>0</v>
      </c>
      <c r="AE146">
        <f t="shared" ref="AE146:AF148" si="162">ROUND((EU146),2)</f>
        <v>0</v>
      </c>
      <c r="AF146">
        <f t="shared" si="162"/>
        <v>0</v>
      </c>
      <c r="AG146">
        <f t="shared" si="138"/>
        <v>0</v>
      </c>
      <c r="AH146">
        <f t="shared" ref="AH146:AI148" si="163">(EW146)</f>
        <v>0</v>
      </c>
      <c r="AI146">
        <f t="shared" si="163"/>
        <v>0</v>
      </c>
      <c r="AJ146">
        <f t="shared" si="141"/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112</v>
      </c>
      <c r="AU146">
        <v>65</v>
      </c>
      <c r="AV146">
        <v>1</v>
      </c>
      <c r="AW146">
        <v>1</v>
      </c>
      <c r="AZ146">
        <v>1</v>
      </c>
      <c r="BA146">
        <v>1</v>
      </c>
      <c r="BB146">
        <v>1</v>
      </c>
      <c r="BC146">
        <v>8.98</v>
      </c>
      <c r="BD146" t="s">
        <v>3</v>
      </c>
      <c r="BE146" t="s">
        <v>3</v>
      </c>
      <c r="BF146" t="s">
        <v>3</v>
      </c>
      <c r="BG146" t="s">
        <v>3</v>
      </c>
      <c r="BH146">
        <v>3</v>
      </c>
      <c r="BI146">
        <v>1</v>
      </c>
      <c r="BJ146" t="s">
        <v>3</v>
      </c>
      <c r="BM146">
        <v>11001</v>
      </c>
      <c r="BN146">
        <v>0</v>
      </c>
      <c r="BO146" t="s">
        <v>3</v>
      </c>
      <c r="BP146">
        <v>0</v>
      </c>
      <c r="BQ146">
        <v>2</v>
      </c>
      <c r="BR146">
        <v>0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 t="s">
        <v>3</v>
      </c>
      <c r="BZ146">
        <v>112</v>
      </c>
      <c r="CA146">
        <v>65</v>
      </c>
      <c r="CB146" t="s">
        <v>3</v>
      </c>
      <c r="CE146">
        <v>0</v>
      </c>
      <c r="CF146">
        <v>0</v>
      </c>
      <c r="CG146">
        <v>0</v>
      </c>
      <c r="CM146">
        <v>0</v>
      </c>
      <c r="CN146" t="s">
        <v>3</v>
      </c>
      <c r="CO146">
        <v>0</v>
      </c>
      <c r="CP146">
        <f t="shared" si="142"/>
        <v>0</v>
      </c>
      <c r="CQ146">
        <f t="shared" si="143"/>
        <v>0</v>
      </c>
      <c r="CR146">
        <f>(((ET146)*BB146-(EU146)*BS146)+AE146*BS146)</f>
        <v>0</v>
      </c>
      <c r="CS146">
        <f t="shared" si="145"/>
        <v>0</v>
      </c>
      <c r="CT146">
        <f t="shared" si="146"/>
        <v>0</v>
      </c>
      <c r="CU146">
        <f t="shared" si="147"/>
        <v>0</v>
      </c>
      <c r="CV146">
        <f t="shared" si="148"/>
        <v>0</v>
      </c>
      <c r="CW146">
        <f t="shared" si="149"/>
        <v>0</v>
      </c>
      <c r="CX146">
        <f t="shared" si="150"/>
        <v>0</v>
      </c>
      <c r="CY146">
        <f t="shared" si="151"/>
        <v>0</v>
      </c>
      <c r="CZ146">
        <f t="shared" si="152"/>
        <v>0</v>
      </c>
      <c r="DC146" t="s">
        <v>3</v>
      </c>
      <c r="DD146" t="s">
        <v>3</v>
      </c>
      <c r="DE146" t="s">
        <v>3</v>
      </c>
      <c r="DF146" t="s">
        <v>3</v>
      </c>
      <c r="DG146" t="s">
        <v>3</v>
      </c>
      <c r="DH146" t="s">
        <v>3</v>
      </c>
      <c r="DI146" t="s">
        <v>3</v>
      </c>
      <c r="DJ146" t="s">
        <v>3</v>
      </c>
      <c r="DK146" t="s">
        <v>3</v>
      </c>
      <c r="DL146" t="s">
        <v>3</v>
      </c>
      <c r="DM146" t="s">
        <v>3</v>
      </c>
      <c r="DN146">
        <v>0</v>
      </c>
      <c r="DO146">
        <v>0</v>
      </c>
      <c r="DP146">
        <v>1</v>
      </c>
      <c r="DQ146">
        <v>1</v>
      </c>
      <c r="DU146">
        <v>1007</v>
      </c>
      <c r="DV146" t="s">
        <v>127</v>
      </c>
      <c r="DW146" t="s">
        <v>127</v>
      </c>
      <c r="DX146">
        <v>1</v>
      </c>
      <c r="DZ146" t="s">
        <v>3</v>
      </c>
      <c r="EA146" t="s">
        <v>3</v>
      </c>
      <c r="EB146" t="s">
        <v>3</v>
      </c>
      <c r="EC146" t="s">
        <v>3</v>
      </c>
      <c r="EE146">
        <v>140625030</v>
      </c>
      <c r="EF146">
        <v>2</v>
      </c>
      <c r="EG146" t="s">
        <v>38</v>
      </c>
      <c r="EH146">
        <v>11</v>
      </c>
      <c r="EI146" t="s">
        <v>56</v>
      </c>
      <c r="EJ146">
        <v>1</v>
      </c>
      <c r="EK146">
        <v>11001</v>
      </c>
      <c r="EL146" t="s">
        <v>56</v>
      </c>
      <c r="EM146" t="s">
        <v>177</v>
      </c>
      <c r="EO146" t="s">
        <v>3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FQ146">
        <v>0</v>
      </c>
      <c r="FR146">
        <f t="shared" si="153"/>
        <v>0</v>
      </c>
      <c r="FS146">
        <v>0</v>
      </c>
      <c r="FX146">
        <v>112</v>
      </c>
      <c r="FY146">
        <v>65</v>
      </c>
      <c r="GA146" t="s">
        <v>3</v>
      </c>
      <c r="GD146">
        <v>1</v>
      </c>
      <c r="GF146">
        <v>-2113302258</v>
      </c>
      <c r="GG146">
        <v>2</v>
      </c>
      <c r="GH146">
        <v>1</v>
      </c>
      <c r="GI146">
        <v>4</v>
      </c>
      <c r="GJ146">
        <v>0</v>
      </c>
      <c r="GK146">
        <v>0</v>
      </c>
      <c r="GL146">
        <f t="shared" si="154"/>
        <v>0</v>
      </c>
      <c r="GM146">
        <f t="shared" si="155"/>
        <v>0</v>
      </c>
      <c r="GN146">
        <f t="shared" si="156"/>
        <v>0</v>
      </c>
      <c r="GO146">
        <f t="shared" si="157"/>
        <v>0</v>
      </c>
      <c r="GP146">
        <f t="shared" si="158"/>
        <v>0</v>
      </c>
      <c r="GR146">
        <v>0</v>
      </c>
      <c r="GS146">
        <v>3</v>
      </c>
      <c r="GT146">
        <v>0</v>
      </c>
      <c r="GU146" t="s">
        <v>3</v>
      </c>
      <c r="GV146">
        <f t="shared" si="159"/>
        <v>0</v>
      </c>
      <c r="GW146">
        <v>1</v>
      </c>
      <c r="GX146">
        <f t="shared" si="160"/>
        <v>0</v>
      </c>
      <c r="HA146">
        <v>0</v>
      </c>
      <c r="HB146">
        <v>0</v>
      </c>
      <c r="HC146">
        <f t="shared" si="161"/>
        <v>0</v>
      </c>
      <c r="HE146" t="s">
        <v>3</v>
      </c>
      <c r="HF146" t="s">
        <v>3</v>
      </c>
      <c r="HM146" t="s">
        <v>3</v>
      </c>
      <c r="HN146" t="s">
        <v>178</v>
      </c>
      <c r="HO146" t="s">
        <v>179</v>
      </c>
      <c r="HP146" t="s">
        <v>56</v>
      </c>
      <c r="HQ146" t="s">
        <v>56</v>
      </c>
      <c r="IK146">
        <v>0</v>
      </c>
    </row>
    <row r="147" spans="1:245" x14ac:dyDescent="0.2">
      <c r="A147">
        <v>17</v>
      </c>
      <c r="B147">
        <v>1</v>
      </c>
      <c r="C147">
        <f>ROW(SmtRes!A212)</f>
        <v>212</v>
      </c>
      <c r="D147">
        <f>ROW(EtalonRes!A224)</f>
        <v>224</v>
      </c>
      <c r="E147" t="s">
        <v>410</v>
      </c>
      <c r="F147" t="s">
        <v>130</v>
      </c>
      <c r="G147" t="s">
        <v>131</v>
      </c>
      <c r="H147" t="s">
        <v>127</v>
      </c>
      <c r="I147">
        <f>ROUND(I144+I146,9)</f>
        <v>1.0965</v>
      </c>
      <c r="J147">
        <v>0</v>
      </c>
      <c r="K147">
        <f>ROUND(I144+I146,9)</f>
        <v>1.0965</v>
      </c>
      <c r="O147">
        <f t="shared" si="122"/>
        <v>1149.9000000000001</v>
      </c>
      <c r="P147">
        <f t="shared" si="123"/>
        <v>0</v>
      </c>
      <c r="Q147">
        <f t="shared" si="124"/>
        <v>142.31</v>
      </c>
      <c r="R147">
        <f t="shared" si="125"/>
        <v>326</v>
      </c>
      <c r="S147">
        <f t="shared" si="126"/>
        <v>1007.59</v>
      </c>
      <c r="T147">
        <f t="shared" si="127"/>
        <v>0</v>
      </c>
      <c r="U147">
        <f t="shared" si="128"/>
        <v>3.0153750000000001</v>
      </c>
      <c r="V147">
        <f t="shared" si="129"/>
        <v>0.75658499999999995</v>
      </c>
      <c r="W147">
        <f t="shared" si="130"/>
        <v>0</v>
      </c>
      <c r="X147">
        <f t="shared" si="131"/>
        <v>973.52</v>
      </c>
      <c r="Y147">
        <f t="shared" si="132"/>
        <v>453.42</v>
      </c>
      <c r="AA147">
        <v>145833872</v>
      </c>
      <c r="AB147">
        <f t="shared" si="133"/>
        <v>30</v>
      </c>
      <c r="AC147">
        <f t="shared" si="134"/>
        <v>0</v>
      </c>
      <c r="AD147">
        <f>ROUND((((ET147)-(EU147))+AE147),2)</f>
        <v>8.5500000000000007</v>
      </c>
      <c r="AE147">
        <f t="shared" si="162"/>
        <v>6.94</v>
      </c>
      <c r="AF147">
        <f t="shared" si="162"/>
        <v>21.45</v>
      </c>
      <c r="AG147">
        <f t="shared" si="138"/>
        <v>0</v>
      </c>
      <c r="AH147">
        <f t="shared" si="163"/>
        <v>2.75</v>
      </c>
      <c r="AI147">
        <f t="shared" si="163"/>
        <v>0.69</v>
      </c>
      <c r="AJ147">
        <f t="shared" si="141"/>
        <v>0</v>
      </c>
      <c r="AK147">
        <v>30</v>
      </c>
      <c r="AL147">
        <v>0</v>
      </c>
      <c r="AM147">
        <v>8.5500000000000007</v>
      </c>
      <c r="AN147">
        <v>6.94</v>
      </c>
      <c r="AO147">
        <v>21.45</v>
      </c>
      <c r="AP147">
        <v>0</v>
      </c>
      <c r="AQ147">
        <v>2.75</v>
      </c>
      <c r="AR147">
        <v>0.69</v>
      </c>
      <c r="AS147">
        <v>0</v>
      </c>
      <c r="AT147">
        <v>73</v>
      </c>
      <c r="AU147">
        <v>34</v>
      </c>
      <c r="AV147">
        <v>1</v>
      </c>
      <c r="AW147">
        <v>1</v>
      </c>
      <c r="AZ147">
        <v>1</v>
      </c>
      <c r="BA147">
        <v>42.84</v>
      </c>
      <c r="BB147">
        <v>15.18</v>
      </c>
      <c r="BC147">
        <v>8.98</v>
      </c>
      <c r="BD147" t="s">
        <v>3</v>
      </c>
      <c r="BE147" t="s">
        <v>3</v>
      </c>
      <c r="BF147" t="s">
        <v>3</v>
      </c>
      <c r="BG147" t="s">
        <v>3</v>
      </c>
      <c r="BH147">
        <v>0</v>
      </c>
      <c r="BI147">
        <v>1</v>
      </c>
      <c r="BJ147" t="s">
        <v>132</v>
      </c>
      <c r="BM147">
        <v>69002</v>
      </c>
      <c r="BN147">
        <v>0</v>
      </c>
      <c r="BO147" t="s">
        <v>3</v>
      </c>
      <c r="BP147">
        <v>0</v>
      </c>
      <c r="BQ147">
        <v>6</v>
      </c>
      <c r="BR147">
        <v>0</v>
      </c>
      <c r="BS147">
        <v>42.84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</v>
      </c>
      <c r="BZ147">
        <v>73</v>
      </c>
      <c r="CA147">
        <v>34</v>
      </c>
      <c r="CB147" t="s">
        <v>3</v>
      </c>
      <c r="CE147">
        <v>0</v>
      </c>
      <c r="CF147">
        <v>0</v>
      </c>
      <c r="CG147">
        <v>0</v>
      </c>
      <c r="CM147">
        <v>0</v>
      </c>
      <c r="CN147" t="s">
        <v>3</v>
      </c>
      <c r="CO147">
        <v>0</v>
      </c>
      <c r="CP147">
        <f t="shared" si="142"/>
        <v>1149.9000000000001</v>
      </c>
      <c r="CQ147">
        <f t="shared" si="143"/>
        <v>0</v>
      </c>
      <c r="CR147">
        <f>(((ET147)*BB147-(EU147)*BS147)+AE147*BS147)</f>
        <v>129.78900000000002</v>
      </c>
      <c r="CS147">
        <f t="shared" si="145"/>
        <v>297.30960000000005</v>
      </c>
      <c r="CT147">
        <f t="shared" si="146"/>
        <v>918.91800000000001</v>
      </c>
      <c r="CU147">
        <f t="shared" si="147"/>
        <v>0</v>
      </c>
      <c r="CV147">
        <f t="shared" si="148"/>
        <v>2.75</v>
      </c>
      <c r="CW147">
        <f t="shared" si="149"/>
        <v>0.69</v>
      </c>
      <c r="CX147">
        <f t="shared" si="150"/>
        <v>0</v>
      </c>
      <c r="CY147">
        <f t="shared" si="151"/>
        <v>973.52070000000003</v>
      </c>
      <c r="CZ147">
        <f t="shared" si="152"/>
        <v>453.42060000000004</v>
      </c>
      <c r="DC147" t="s">
        <v>3</v>
      </c>
      <c r="DD147" t="s">
        <v>3</v>
      </c>
      <c r="DE147" t="s">
        <v>3</v>
      </c>
      <c r="DF147" t="s">
        <v>3</v>
      </c>
      <c r="DG147" t="s">
        <v>3</v>
      </c>
      <c r="DH147" t="s">
        <v>3</v>
      </c>
      <c r="DI147" t="s">
        <v>3</v>
      </c>
      <c r="DJ147" t="s">
        <v>3</v>
      </c>
      <c r="DK147" t="s">
        <v>3</v>
      </c>
      <c r="DL147" t="s">
        <v>3</v>
      </c>
      <c r="DM147" t="s">
        <v>3</v>
      </c>
      <c r="DN147">
        <v>0</v>
      </c>
      <c r="DO147">
        <v>0</v>
      </c>
      <c r="DP147">
        <v>1</v>
      </c>
      <c r="DQ147">
        <v>1</v>
      </c>
      <c r="DU147">
        <v>1007</v>
      </c>
      <c r="DV147" t="s">
        <v>127</v>
      </c>
      <c r="DW147" t="s">
        <v>127</v>
      </c>
      <c r="DX147">
        <v>1</v>
      </c>
      <c r="DZ147" t="s">
        <v>3</v>
      </c>
      <c r="EA147" t="s">
        <v>3</v>
      </c>
      <c r="EB147" t="s">
        <v>3</v>
      </c>
      <c r="EC147" t="s">
        <v>3</v>
      </c>
      <c r="EE147">
        <v>140625220</v>
      </c>
      <c r="EF147">
        <v>6</v>
      </c>
      <c r="EG147" t="s">
        <v>28</v>
      </c>
      <c r="EH147">
        <v>108</v>
      </c>
      <c r="EI147" t="s">
        <v>133</v>
      </c>
      <c r="EJ147">
        <v>1</v>
      </c>
      <c r="EK147">
        <v>69002</v>
      </c>
      <c r="EL147" t="s">
        <v>133</v>
      </c>
      <c r="EM147" t="s">
        <v>134</v>
      </c>
      <c r="EO147" t="s">
        <v>3</v>
      </c>
      <c r="EQ147">
        <v>0</v>
      </c>
      <c r="ER147">
        <v>30</v>
      </c>
      <c r="ES147">
        <v>0</v>
      </c>
      <c r="ET147">
        <v>8.5500000000000007</v>
      </c>
      <c r="EU147">
        <v>6.94</v>
      </c>
      <c r="EV147">
        <v>21.45</v>
      </c>
      <c r="EW147">
        <v>2.75</v>
      </c>
      <c r="EX147">
        <v>0.69</v>
      </c>
      <c r="EY147">
        <v>0</v>
      </c>
      <c r="FQ147">
        <v>0</v>
      </c>
      <c r="FR147">
        <f t="shared" si="153"/>
        <v>0</v>
      </c>
      <c r="FS147">
        <v>0</v>
      </c>
      <c r="FX147">
        <v>73</v>
      </c>
      <c r="FY147">
        <v>34</v>
      </c>
      <c r="GA147" t="s">
        <v>3</v>
      </c>
      <c r="GD147">
        <v>1</v>
      </c>
      <c r="GF147">
        <v>-12376620</v>
      </c>
      <c r="GG147">
        <v>2</v>
      </c>
      <c r="GH147">
        <v>1</v>
      </c>
      <c r="GI147">
        <v>4</v>
      </c>
      <c r="GJ147">
        <v>0</v>
      </c>
      <c r="GK147">
        <v>0</v>
      </c>
      <c r="GL147">
        <f t="shared" si="154"/>
        <v>0</v>
      </c>
      <c r="GM147">
        <f t="shared" si="155"/>
        <v>2576.84</v>
      </c>
      <c r="GN147">
        <f t="shared" si="156"/>
        <v>2576.84</v>
      </c>
      <c r="GO147">
        <f t="shared" si="157"/>
        <v>0</v>
      </c>
      <c r="GP147">
        <f t="shared" si="158"/>
        <v>0</v>
      </c>
      <c r="GR147">
        <v>0</v>
      </c>
      <c r="GS147">
        <v>3</v>
      </c>
      <c r="GT147">
        <v>0</v>
      </c>
      <c r="GU147" t="s">
        <v>3</v>
      </c>
      <c r="GV147">
        <f t="shared" si="159"/>
        <v>0</v>
      </c>
      <c r="GW147">
        <v>1</v>
      </c>
      <c r="GX147">
        <f t="shared" si="160"/>
        <v>0</v>
      </c>
      <c r="HA147">
        <v>0</v>
      </c>
      <c r="HB147">
        <v>0</v>
      </c>
      <c r="HC147">
        <f t="shared" si="161"/>
        <v>0</v>
      </c>
      <c r="HE147" t="s">
        <v>3</v>
      </c>
      <c r="HF147" t="s">
        <v>3</v>
      </c>
      <c r="HM147" t="s">
        <v>3</v>
      </c>
      <c r="HN147" t="s">
        <v>135</v>
      </c>
      <c r="HO147" t="s">
        <v>136</v>
      </c>
      <c r="HP147" t="s">
        <v>137</v>
      </c>
      <c r="HQ147" t="s">
        <v>137</v>
      </c>
      <c r="IK147">
        <v>0</v>
      </c>
    </row>
    <row r="148" spans="1:245" x14ac:dyDescent="0.2">
      <c r="A148">
        <v>17</v>
      </c>
      <c r="B148">
        <v>1</v>
      </c>
      <c r="E148" t="s">
        <v>411</v>
      </c>
      <c r="F148" t="s">
        <v>89</v>
      </c>
      <c r="G148" t="s">
        <v>412</v>
      </c>
      <c r="H148" t="s">
        <v>91</v>
      </c>
      <c r="I148">
        <f>ROUND(I143*100*18*2.5,9)</f>
        <v>1935</v>
      </c>
      <c r="J148">
        <v>0</v>
      </c>
      <c r="K148">
        <f>ROUND(I143*100*18*2.5,9)</f>
        <v>1935</v>
      </c>
      <c r="O148">
        <f t="shared" si="122"/>
        <v>157776.79999999999</v>
      </c>
      <c r="P148">
        <f t="shared" si="123"/>
        <v>157776.79999999999</v>
      </c>
      <c r="Q148">
        <f t="shared" si="124"/>
        <v>0</v>
      </c>
      <c r="R148">
        <f t="shared" si="125"/>
        <v>0</v>
      </c>
      <c r="S148">
        <f t="shared" si="126"/>
        <v>0</v>
      </c>
      <c r="T148">
        <f t="shared" si="127"/>
        <v>0</v>
      </c>
      <c r="U148">
        <f t="shared" si="128"/>
        <v>0</v>
      </c>
      <c r="V148">
        <f t="shared" si="129"/>
        <v>0</v>
      </c>
      <c r="W148">
        <f t="shared" si="130"/>
        <v>0</v>
      </c>
      <c r="X148">
        <f t="shared" si="131"/>
        <v>0</v>
      </c>
      <c r="Y148">
        <f t="shared" si="132"/>
        <v>0</v>
      </c>
      <c r="AA148">
        <v>145833872</v>
      </c>
      <c r="AB148">
        <f t="shared" si="133"/>
        <v>9.08</v>
      </c>
      <c r="AC148">
        <f t="shared" si="134"/>
        <v>9.08</v>
      </c>
      <c r="AD148">
        <f>ROUND((((ET148)-(EU148))+AE148),2)</f>
        <v>0</v>
      </c>
      <c r="AE148">
        <f t="shared" si="162"/>
        <v>0</v>
      </c>
      <c r="AF148">
        <f t="shared" si="162"/>
        <v>0</v>
      </c>
      <c r="AG148">
        <f t="shared" si="138"/>
        <v>0</v>
      </c>
      <c r="AH148">
        <f t="shared" si="163"/>
        <v>0</v>
      </c>
      <c r="AI148">
        <f t="shared" si="163"/>
        <v>0</v>
      </c>
      <c r="AJ148">
        <f t="shared" si="141"/>
        <v>0</v>
      </c>
      <c r="AK148">
        <v>9.08</v>
      </c>
      <c r="AL148">
        <v>9.08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109</v>
      </c>
      <c r="AU148">
        <v>57</v>
      </c>
      <c r="AV148">
        <v>1</v>
      </c>
      <c r="AW148">
        <v>1</v>
      </c>
      <c r="AZ148">
        <v>1</v>
      </c>
      <c r="BA148">
        <v>1</v>
      </c>
      <c r="BB148">
        <v>1</v>
      </c>
      <c r="BC148">
        <v>8.98</v>
      </c>
      <c r="BD148" t="s">
        <v>3</v>
      </c>
      <c r="BE148" t="s">
        <v>3</v>
      </c>
      <c r="BF148" t="s">
        <v>3</v>
      </c>
      <c r="BG148" t="s">
        <v>3</v>
      </c>
      <c r="BH148">
        <v>3</v>
      </c>
      <c r="BI148">
        <v>1</v>
      </c>
      <c r="BJ148" t="s">
        <v>3</v>
      </c>
      <c r="BM148">
        <v>12001</v>
      </c>
      <c r="BN148">
        <v>0</v>
      </c>
      <c r="BO148" t="s">
        <v>3</v>
      </c>
      <c r="BP148">
        <v>0</v>
      </c>
      <c r="BQ148">
        <v>2</v>
      </c>
      <c r="BR148">
        <v>0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1</v>
      </c>
      <c r="BY148" t="s">
        <v>3</v>
      </c>
      <c r="BZ148">
        <v>109</v>
      </c>
      <c r="CA148">
        <v>57</v>
      </c>
      <c r="CB148" t="s">
        <v>3</v>
      </c>
      <c r="CE148">
        <v>0</v>
      </c>
      <c r="CF148">
        <v>0</v>
      </c>
      <c r="CG148">
        <v>0</v>
      </c>
      <c r="CM148">
        <v>0</v>
      </c>
      <c r="CN148" t="s">
        <v>3</v>
      </c>
      <c r="CO148">
        <v>0</v>
      </c>
      <c r="CP148">
        <f t="shared" si="142"/>
        <v>157776.79999999999</v>
      </c>
      <c r="CQ148">
        <f t="shared" si="143"/>
        <v>81.53840000000001</v>
      </c>
      <c r="CR148">
        <f>(((ET148)*BB148-(EU148)*BS148)+AE148*BS148)</f>
        <v>0</v>
      </c>
      <c r="CS148">
        <f t="shared" si="145"/>
        <v>0</v>
      </c>
      <c r="CT148">
        <f t="shared" si="146"/>
        <v>0</v>
      </c>
      <c r="CU148">
        <f t="shared" si="147"/>
        <v>0</v>
      </c>
      <c r="CV148">
        <f t="shared" si="148"/>
        <v>0</v>
      </c>
      <c r="CW148">
        <f t="shared" si="149"/>
        <v>0</v>
      </c>
      <c r="CX148">
        <f t="shared" si="150"/>
        <v>0</v>
      </c>
      <c r="CY148">
        <f t="shared" si="151"/>
        <v>0</v>
      </c>
      <c r="CZ148">
        <f t="shared" si="152"/>
        <v>0</v>
      </c>
      <c r="DC148" t="s">
        <v>3</v>
      </c>
      <c r="DD148" t="s">
        <v>3</v>
      </c>
      <c r="DE148" t="s">
        <v>3</v>
      </c>
      <c r="DF148" t="s">
        <v>3</v>
      </c>
      <c r="DG148" t="s">
        <v>3</v>
      </c>
      <c r="DH148" t="s">
        <v>3</v>
      </c>
      <c r="DI148" t="s">
        <v>3</v>
      </c>
      <c r="DJ148" t="s">
        <v>3</v>
      </c>
      <c r="DK148" t="s">
        <v>3</v>
      </c>
      <c r="DL148" t="s">
        <v>3</v>
      </c>
      <c r="DM148" t="s">
        <v>3</v>
      </c>
      <c r="DN148">
        <v>0</v>
      </c>
      <c r="DO148">
        <v>0</v>
      </c>
      <c r="DP148">
        <v>1</v>
      </c>
      <c r="DQ148">
        <v>1</v>
      </c>
      <c r="DU148">
        <v>1009</v>
      </c>
      <c r="DV148" t="s">
        <v>91</v>
      </c>
      <c r="DW148" t="s">
        <v>91</v>
      </c>
      <c r="DX148">
        <v>1</v>
      </c>
      <c r="DZ148" t="s">
        <v>3</v>
      </c>
      <c r="EA148" t="s">
        <v>3</v>
      </c>
      <c r="EB148" t="s">
        <v>3</v>
      </c>
      <c r="EC148" t="s">
        <v>3</v>
      </c>
      <c r="EE148">
        <v>140625032</v>
      </c>
      <c r="EF148">
        <v>2</v>
      </c>
      <c r="EG148" t="s">
        <v>38</v>
      </c>
      <c r="EH148">
        <v>12</v>
      </c>
      <c r="EI148" t="s">
        <v>92</v>
      </c>
      <c r="EJ148">
        <v>1</v>
      </c>
      <c r="EK148">
        <v>12001</v>
      </c>
      <c r="EL148" t="s">
        <v>92</v>
      </c>
      <c r="EM148" t="s">
        <v>93</v>
      </c>
      <c r="EO148" t="s">
        <v>3</v>
      </c>
      <c r="EQ148">
        <v>0</v>
      </c>
      <c r="ER148">
        <v>10.89</v>
      </c>
      <c r="ES148">
        <v>9.08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5</v>
      </c>
      <c r="FC148">
        <v>1</v>
      </c>
      <c r="FD148">
        <v>18</v>
      </c>
      <c r="FF148">
        <v>91.33</v>
      </c>
      <c r="FQ148">
        <v>0</v>
      </c>
      <c r="FR148">
        <f t="shared" si="153"/>
        <v>0</v>
      </c>
      <c r="FS148">
        <v>0</v>
      </c>
      <c r="FX148">
        <v>109</v>
      </c>
      <c r="FY148">
        <v>57</v>
      </c>
      <c r="GA148" t="s">
        <v>397</v>
      </c>
      <c r="GD148">
        <v>1</v>
      </c>
      <c r="GF148">
        <v>1064374535</v>
      </c>
      <c r="GG148">
        <v>2</v>
      </c>
      <c r="GH148">
        <v>3</v>
      </c>
      <c r="GI148">
        <v>4</v>
      </c>
      <c r="GJ148">
        <v>0</v>
      </c>
      <c r="GK148">
        <v>0</v>
      </c>
      <c r="GL148">
        <f t="shared" si="154"/>
        <v>0</v>
      </c>
      <c r="GM148">
        <f t="shared" si="155"/>
        <v>157776.79999999999</v>
      </c>
      <c r="GN148">
        <f t="shared" si="156"/>
        <v>157776.79999999999</v>
      </c>
      <c r="GO148">
        <f t="shared" si="157"/>
        <v>0</v>
      </c>
      <c r="GP148">
        <f t="shared" si="158"/>
        <v>0</v>
      </c>
      <c r="GR148">
        <v>1</v>
      </c>
      <c r="GS148">
        <v>1</v>
      </c>
      <c r="GT148">
        <v>0</v>
      </c>
      <c r="GU148" t="s">
        <v>3</v>
      </c>
      <c r="GV148">
        <f t="shared" si="159"/>
        <v>0</v>
      </c>
      <c r="GW148">
        <v>1</v>
      </c>
      <c r="GX148">
        <f t="shared" si="160"/>
        <v>0</v>
      </c>
      <c r="HA148">
        <v>0</v>
      </c>
      <c r="HB148">
        <v>0</v>
      </c>
      <c r="HC148">
        <f t="shared" si="161"/>
        <v>0</v>
      </c>
      <c r="HE148" t="s">
        <v>60</v>
      </c>
      <c r="HF148" t="s">
        <v>33</v>
      </c>
      <c r="HM148" t="s">
        <v>3</v>
      </c>
      <c r="HN148" t="s">
        <v>95</v>
      </c>
      <c r="HO148" t="s">
        <v>96</v>
      </c>
      <c r="HP148" t="s">
        <v>92</v>
      </c>
      <c r="HQ148" t="s">
        <v>92</v>
      </c>
      <c r="IK148">
        <v>0</v>
      </c>
    </row>
    <row r="149" spans="1:245" x14ac:dyDescent="0.2">
      <c r="A149">
        <v>17</v>
      </c>
      <c r="B149">
        <v>1</v>
      </c>
      <c r="C149">
        <f>ROW(SmtRes!A223)</f>
        <v>223</v>
      </c>
      <c r="D149">
        <f>ROW(EtalonRes!A235)</f>
        <v>235</v>
      </c>
      <c r="E149" t="s">
        <v>413</v>
      </c>
      <c r="F149" t="s">
        <v>414</v>
      </c>
      <c r="G149" t="s">
        <v>415</v>
      </c>
      <c r="H149" t="s">
        <v>36</v>
      </c>
      <c r="I149">
        <f>ROUND(43/100,9)</f>
        <v>0.43</v>
      </c>
      <c r="J149">
        <v>0</v>
      </c>
      <c r="K149">
        <f>ROUND(43/100,9)</f>
        <v>0.43</v>
      </c>
      <c r="O149">
        <f t="shared" si="122"/>
        <v>48729.55</v>
      </c>
      <c r="P149">
        <f t="shared" si="123"/>
        <v>30346.36</v>
      </c>
      <c r="Q149">
        <f t="shared" si="124"/>
        <v>958.04</v>
      </c>
      <c r="R149">
        <f t="shared" si="125"/>
        <v>969.89</v>
      </c>
      <c r="S149">
        <f t="shared" si="126"/>
        <v>17425.150000000001</v>
      </c>
      <c r="T149">
        <f t="shared" si="127"/>
        <v>0</v>
      </c>
      <c r="U149">
        <f t="shared" si="128"/>
        <v>59.23120999999999</v>
      </c>
      <c r="V149">
        <f t="shared" si="129"/>
        <v>2.4187500000000002</v>
      </c>
      <c r="W149">
        <f t="shared" si="130"/>
        <v>0</v>
      </c>
      <c r="X149">
        <f t="shared" si="131"/>
        <v>18542.2</v>
      </c>
      <c r="Y149">
        <f t="shared" si="132"/>
        <v>10163.26</v>
      </c>
      <c r="AA149">
        <v>145833872</v>
      </c>
      <c r="AB149">
        <f t="shared" si="133"/>
        <v>9240.35</v>
      </c>
      <c r="AC149">
        <f t="shared" si="134"/>
        <v>7858.9</v>
      </c>
      <c r="AD149">
        <f>ROUND(((((ET149*1.25))-((EU149*1.25)))+AE149),2)</f>
        <v>177.54</v>
      </c>
      <c r="AE149">
        <f>ROUND(((EU149*1.25)),2)</f>
        <v>67.010000000000005</v>
      </c>
      <c r="AF149">
        <f>ROUND(((EV149*1.15)),2)</f>
        <v>1203.9100000000001</v>
      </c>
      <c r="AG149">
        <f t="shared" si="138"/>
        <v>0</v>
      </c>
      <c r="AH149">
        <f>((EW149*1.15))</f>
        <v>137.74699999999999</v>
      </c>
      <c r="AI149">
        <f>((EX149*1.25))</f>
        <v>5.625</v>
      </c>
      <c r="AJ149">
        <f t="shared" si="141"/>
        <v>0</v>
      </c>
      <c r="AK149">
        <v>9047.81</v>
      </c>
      <c r="AL149">
        <v>7858.9</v>
      </c>
      <c r="AM149">
        <v>142.03</v>
      </c>
      <c r="AN149">
        <v>53.61</v>
      </c>
      <c r="AO149">
        <v>1046.8800000000001</v>
      </c>
      <c r="AP149">
        <v>0</v>
      </c>
      <c r="AQ149">
        <v>119.78</v>
      </c>
      <c r="AR149">
        <v>4.5</v>
      </c>
      <c r="AS149">
        <v>0</v>
      </c>
      <c r="AT149">
        <v>100.8</v>
      </c>
      <c r="AU149">
        <v>55.25</v>
      </c>
      <c r="AV149">
        <v>1</v>
      </c>
      <c r="AW149">
        <v>1</v>
      </c>
      <c r="AZ149">
        <v>1</v>
      </c>
      <c r="BA149">
        <v>33.659999999999997</v>
      </c>
      <c r="BB149">
        <v>12.55</v>
      </c>
      <c r="BC149">
        <v>8.98</v>
      </c>
      <c r="BD149" t="s">
        <v>3</v>
      </c>
      <c r="BE149" t="s">
        <v>3</v>
      </c>
      <c r="BF149" t="s">
        <v>3</v>
      </c>
      <c r="BG149" t="s">
        <v>3</v>
      </c>
      <c r="BH149">
        <v>0</v>
      </c>
      <c r="BI149">
        <v>1</v>
      </c>
      <c r="BJ149" t="s">
        <v>416</v>
      </c>
      <c r="BM149">
        <v>11001</v>
      </c>
      <c r="BN149">
        <v>0</v>
      </c>
      <c r="BO149" t="s">
        <v>3</v>
      </c>
      <c r="BP149">
        <v>0</v>
      </c>
      <c r="BQ149">
        <v>2</v>
      </c>
      <c r="BR149">
        <v>0</v>
      </c>
      <c r="BS149">
        <v>33.659999999999997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</v>
      </c>
      <c r="BZ149">
        <v>112</v>
      </c>
      <c r="CA149">
        <v>65</v>
      </c>
      <c r="CB149" t="s">
        <v>3</v>
      </c>
      <c r="CE149">
        <v>0</v>
      </c>
      <c r="CF149">
        <v>0</v>
      </c>
      <c r="CG149">
        <v>0</v>
      </c>
      <c r="CM149">
        <v>0</v>
      </c>
      <c r="CN149" t="s">
        <v>922</v>
      </c>
      <c r="CO149">
        <v>0</v>
      </c>
      <c r="CP149">
        <f t="shared" si="142"/>
        <v>48729.55</v>
      </c>
      <c r="CQ149">
        <f t="shared" si="143"/>
        <v>70572.922000000006</v>
      </c>
      <c r="CR149">
        <f>((((ET149*1.25))*BB149-((EU149*1.25))*BS149)+AE149*BS149)</f>
        <v>2228.0114749999998</v>
      </c>
      <c r="CS149">
        <f t="shared" si="145"/>
        <v>2255.5565999999999</v>
      </c>
      <c r="CT149">
        <f t="shared" si="146"/>
        <v>40523.6106</v>
      </c>
      <c r="CU149">
        <f t="shared" si="147"/>
        <v>0</v>
      </c>
      <c r="CV149">
        <f t="shared" si="148"/>
        <v>137.74699999999999</v>
      </c>
      <c r="CW149">
        <f t="shared" si="149"/>
        <v>5.625</v>
      </c>
      <c r="CX149">
        <f t="shared" si="150"/>
        <v>0</v>
      </c>
      <c r="CY149">
        <f t="shared" si="151"/>
        <v>18542.20032</v>
      </c>
      <c r="CZ149">
        <f t="shared" si="152"/>
        <v>10163.259600000001</v>
      </c>
      <c r="DC149" t="s">
        <v>3</v>
      </c>
      <c r="DD149" t="s">
        <v>3</v>
      </c>
      <c r="DE149" t="s">
        <v>17</v>
      </c>
      <c r="DF149" t="s">
        <v>17</v>
      </c>
      <c r="DG149" t="s">
        <v>18</v>
      </c>
      <c r="DH149" t="s">
        <v>3</v>
      </c>
      <c r="DI149" t="s">
        <v>18</v>
      </c>
      <c r="DJ149" t="s">
        <v>17</v>
      </c>
      <c r="DK149" t="s">
        <v>3</v>
      </c>
      <c r="DL149" t="s">
        <v>19</v>
      </c>
      <c r="DM149" t="s">
        <v>20</v>
      </c>
      <c r="DN149">
        <v>0</v>
      </c>
      <c r="DO149">
        <v>0</v>
      </c>
      <c r="DP149">
        <v>1</v>
      </c>
      <c r="DQ149">
        <v>1</v>
      </c>
      <c r="DU149">
        <v>1005</v>
      </c>
      <c r="DV149" t="s">
        <v>36</v>
      </c>
      <c r="DW149" t="s">
        <v>36</v>
      </c>
      <c r="DX149">
        <v>100</v>
      </c>
      <c r="DZ149" t="s">
        <v>3</v>
      </c>
      <c r="EA149" t="s">
        <v>3</v>
      </c>
      <c r="EB149" t="s">
        <v>3</v>
      </c>
      <c r="EC149" t="s">
        <v>3</v>
      </c>
      <c r="EE149">
        <v>140625030</v>
      </c>
      <c r="EF149">
        <v>2</v>
      </c>
      <c r="EG149" t="s">
        <v>38</v>
      </c>
      <c r="EH149">
        <v>11</v>
      </c>
      <c r="EI149" t="s">
        <v>56</v>
      </c>
      <c r="EJ149">
        <v>1</v>
      </c>
      <c r="EK149">
        <v>11001</v>
      </c>
      <c r="EL149" t="s">
        <v>56</v>
      </c>
      <c r="EM149" t="s">
        <v>177</v>
      </c>
      <c r="EO149" t="s">
        <v>21</v>
      </c>
      <c r="EQ149">
        <v>0</v>
      </c>
      <c r="ER149">
        <v>9047.81</v>
      </c>
      <c r="ES149">
        <v>7858.9</v>
      </c>
      <c r="ET149">
        <v>142.03</v>
      </c>
      <c r="EU149">
        <v>53.61</v>
      </c>
      <c r="EV149">
        <v>1046.8800000000001</v>
      </c>
      <c r="EW149">
        <v>119.78</v>
      </c>
      <c r="EX149">
        <v>4.5</v>
      </c>
      <c r="EY149">
        <v>0</v>
      </c>
      <c r="FQ149">
        <v>0</v>
      </c>
      <c r="FR149">
        <f t="shared" si="153"/>
        <v>0</v>
      </c>
      <c r="FS149">
        <v>0</v>
      </c>
      <c r="FX149">
        <v>100.8</v>
      </c>
      <c r="FY149">
        <v>55.25</v>
      </c>
      <c r="GA149" t="s">
        <v>3</v>
      </c>
      <c r="GD149">
        <v>1</v>
      </c>
      <c r="GF149">
        <v>-518158177</v>
      </c>
      <c r="GG149">
        <v>2</v>
      </c>
      <c r="GH149">
        <v>1</v>
      </c>
      <c r="GI149">
        <v>4</v>
      </c>
      <c r="GJ149">
        <v>0</v>
      </c>
      <c r="GK149">
        <v>0</v>
      </c>
      <c r="GL149">
        <f t="shared" si="154"/>
        <v>0</v>
      </c>
      <c r="GM149">
        <f t="shared" si="155"/>
        <v>77435.009999999995</v>
      </c>
      <c r="GN149">
        <f t="shared" si="156"/>
        <v>77435.009999999995</v>
      </c>
      <c r="GO149">
        <f t="shared" si="157"/>
        <v>0</v>
      </c>
      <c r="GP149">
        <f t="shared" si="158"/>
        <v>0</v>
      </c>
      <c r="GR149">
        <v>0</v>
      </c>
      <c r="GS149">
        <v>3</v>
      </c>
      <c r="GT149">
        <v>0</v>
      </c>
      <c r="GU149" t="s">
        <v>3</v>
      </c>
      <c r="GV149">
        <f t="shared" si="159"/>
        <v>0</v>
      </c>
      <c r="GW149">
        <v>1</v>
      </c>
      <c r="GX149">
        <f t="shared" si="160"/>
        <v>0</v>
      </c>
      <c r="HA149">
        <v>0</v>
      </c>
      <c r="HB149">
        <v>0</v>
      </c>
      <c r="HC149">
        <f t="shared" si="161"/>
        <v>0</v>
      </c>
      <c r="HE149" t="s">
        <v>3</v>
      </c>
      <c r="HF149" t="s">
        <v>3</v>
      </c>
      <c r="HM149" t="s">
        <v>3</v>
      </c>
      <c r="HN149" t="s">
        <v>178</v>
      </c>
      <c r="HO149" t="s">
        <v>179</v>
      </c>
      <c r="HP149" t="s">
        <v>56</v>
      </c>
      <c r="HQ149" t="s">
        <v>56</v>
      </c>
      <c r="IK149">
        <v>0</v>
      </c>
    </row>
    <row r="150" spans="1:245" x14ac:dyDescent="0.2">
      <c r="A150">
        <v>18</v>
      </c>
      <c r="B150">
        <v>1</v>
      </c>
      <c r="C150">
        <v>221</v>
      </c>
      <c r="E150" t="s">
        <v>417</v>
      </c>
      <c r="F150" t="s">
        <v>418</v>
      </c>
      <c r="G150" t="s">
        <v>419</v>
      </c>
      <c r="H150" t="s">
        <v>123</v>
      </c>
      <c r="I150">
        <f>I149*J150</f>
        <v>-2.1499999999999998E-2</v>
      </c>
      <c r="J150">
        <v>-4.9999999999999996E-2</v>
      </c>
      <c r="K150">
        <v>-0.05</v>
      </c>
      <c r="O150">
        <f t="shared" si="122"/>
        <v>-1257.46</v>
      </c>
      <c r="P150">
        <f t="shared" si="123"/>
        <v>-1257.46</v>
      </c>
      <c r="Q150">
        <f t="shared" si="124"/>
        <v>0</v>
      </c>
      <c r="R150">
        <f t="shared" si="125"/>
        <v>0</v>
      </c>
      <c r="S150">
        <f t="shared" si="126"/>
        <v>0</v>
      </c>
      <c r="T150">
        <f t="shared" si="127"/>
        <v>0</v>
      </c>
      <c r="U150">
        <f t="shared" si="128"/>
        <v>0</v>
      </c>
      <c r="V150">
        <f t="shared" si="129"/>
        <v>0</v>
      </c>
      <c r="W150">
        <f t="shared" si="130"/>
        <v>0</v>
      </c>
      <c r="X150">
        <f t="shared" si="131"/>
        <v>0</v>
      </c>
      <c r="Y150">
        <f t="shared" si="132"/>
        <v>0</v>
      </c>
      <c r="AA150">
        <v>145833872</v>
      </c>
      <c r="AB150">
        <f t="shared" si="133"/>
        <v>6513</v>
      </c>
      <c r="AC150">
        <f t="shared" si="134"/>
        <v>6513</v>
      </c>
      <c r="AD150">
        <f t="shared" ref="AD150:AD155" si="164">ROUND((((ET150)-(EU150))+AE150),2)</f>
        <v>0</v>
      </c>
      <c r="AE150">
        <f t="shared" ref="AE150:AF155" si="165">ROUND((EU150),2)</f>
        <v>0</v>
      </c>
      <c r="AF150">
        <f t="shared" si="165"/>
        <v>0</v>
      </c>
      <c r="AG150">
        <f t="shared" si="138"/>
        <v>0</v>
      </c>
      <c r="AH150">
        <f t="shared" ref="AH150:AI155" si="166">(EW150)</f>
        <v>0</v>
      </c>
      <c r="AI150">
        <f t="shared" si="166"/>
        <v>0</v>
      </c>
      <c r="AJ150">
        <f t="shared" si="141"/>
        <v>0</v>
      </c>
      <c r="AK150">
        <v>6513</v>
      </c>
      <c r="AL150">
        <v>6513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112</v>
      </c>
      <c r="AU150">
        <v>65</v>
      </c>
      <c r="AV150">
        <v>1</v>
      </c>
      <c r="AW150">
        <v>1</v>
      </c>
      <c r="AZ150">
        <v>1</v>
      </c>
      <c r="BA150">
        <v>1</v>
      </c>
      <c r="BB150">
        <v>1</v>
      </c>
      <c r="BC150">
        <v>8.98</v>
      </c>
      <c r="BD150" t="s">
        <v>3</v>
      </c>
      <c r="BE150" t="s">
        <v>3</v>
      </c>
      <c r="BF150" t="s">
        <v>3</v>
      </c>
      <c r="BG150" t="s">
        <v>3</v>
      </c>
      <c r="BH150">
        <v>3</v>
      </c>
      <c r="BI150">
        <v>1</v>
      </c>
      <c r="BJ150" t="s">
        <v>420</v>
      </c>
      <c r="BM150">
        <v>11001</v>
      </c>
      <c r="BN150">
        <v>0</v>
      </c>
      <c r="BO150" t="s">
        <v>3</v>
      </c>
      <c r="BP150">
        <v>0</v>
      </c>
      <c r="BQ150">
        <v>2</v>
      </c>
      <c r="BR150">
        <v>1</v>
      </c>
      <c r="BS150">
        <v>1</v>
      </c>
      <c r="BT150">
        <v>1</v>
      </c>
      <c r="BU150">
        <v>1</v>
      </c>
      <c r="BV150">
        <v>1</v>
      </c>
      <c r="BW150">
        <v>1</v>
      </c>
      <c r="BX150">
        <v>1</v>
      </c>
      <c r="BY150" t="s">
        <v>3</v>
      </c>
      <c r="BZ150">
        <v>112</v>
      </c>
      <c r="CA150">
        <v>65</v>
      </c>
      <c r="CB150" t="s">
        <v>3</v>
      </c>
      <c r="CE150">
        <v>0</v>
      </c>
      <c r="CF150">
        <v>0</v>
      </c>
      <c r="CG150">
        <v>0</v>
      </c>
      <c r="CM150">
        <v>0</v>
      </c>
      <c r="CN150" t="s">
        <v>3</v>
      </c>
      <c r="CO150">
        <v>0</v>
      </c>
      <c r="CP150">
        <f t="shared" si="142"/>
        <v>-1257.46</v>
      </c>
      <c r="CQ150">
        <f t="shared" si="143"/>
        <v>58486.740000000005</v>
      </c>
      <c r="CR150">
        <f t="shared" ref="CR150:CR155" si="167">(((ET150)*BB150-(EU150)*BS150)+AE150*BS150)</f>
        <v>0</v>
      </c>
      <c r="CS150">
        <f t="shared" si="145"/>
        <v>0</v>
      </c>
      <c r="CT150">
        <f t="shared" si="146"/>
        <v>0</v>
      </c>
      <c r="CU150">
        <f t="shared" si="147"/>
        <v>0</v>
      </c>
      <c r="CV150">
        <f t="shared" si="148"/>
        <v>0</v>
      </c>
      <c r="CW150">
        <f t="shared" si="149"/>
        <v>0</v>
      </c>
      <c r="CX150">
        <f t="shared" si="150"/>
        <v>0</v>
      </c>
      <c r="CY150">
        <f t="shared" si="151"/>
        <v>0</v>
      </c>
      <c r="CZ150">
        <f t="shared" si="152"/>
        <v>0</v>
      </c>
      <c r="DC150" t="s">
        <v>3</v>
      </c>
      <c r="DD150" t="s">
        <v>3</v>
      </c>
      <c r="DE150" t="s">
        <v>3</v>
      </c>
      <c r="DF150" t="s">
        <v>3</v>
      </c>
      <c r="DG150" t="s">
        <v>3</v>
      </c>
      <c r="DH150" t="s">
        <v>3</v>
      </c>
      <c r="DI150" t="s">
        <v>3</v>
      </c>
      <c r="DJ150" t="s">
        <v>3</v>
      </c>
      <c r="DK150" t="s">
        <v>3</v>
      </c>
      <c r="DL150" t="s">
        <v>3</v>
      </c>
      <c r="DM150" t="s">
        <v>3</v>
      </c>
      <c r="DN150">
        <v>0</v>
      </c>
      <c r="DO150">
        <v>0</v>
      </c>
      <c r="DP150">
        <v>1</v>
      </c>
      <c r="DQ150">
        <v>1</v>
      </c>
      <c r="DU150">
        <v>1009</v>
      </c>
      <c r="DV150" t="s">
        <v>123</v>
      </c>
      <c r="DW150" t="s">
        <v>123</v>
      </c>
      <c r="DX150">
        <v>1000</v>
      </c>
      <c r="DZ150" t="s">
        <v>3</v>
      </c>
      <c r="EA150" t="s">
        <v>3</v>
      </c>
      <c r="EB150" t="s">
        <v>3</v>
      </c>
      <c r="EC150" t="s">
        <v>3</v>
      </c>
      <c r="EE150">
        <v>140625030</v>
      </c>
      <c r="EF150">
        <v>2</v>
      </c>
      <c r="EG150" t="s">
        <v>38</v>
      </c>
      <c r="EH150">
        <v>11</v>
      </c>
      <c r="EI150" t="s">
        <v>56</v>
      </c>
      <c r="EJ150">
        <v>1</v>
      </c>
      <c r="EK150">
        <v>11001</v>
      </c>
      <c r="EL150" t="s">
        <v>56</v>
      </c>
      <c r="EM150" t="s">
        <v>177</v>
      </c>
      <c r="EO150" t="s">
        <v>3</v>
      </c>
      <c r="EQ150">
        <v>0</v>
      </c>
      <c r="ER150">
        <v>6513</v>
      </c>
      <c r="ES150">
        <v>6513</v>
      </c>
      <c r="ET150">
        <v>0</v>
      </c>
      <c r="EU150">
        <v>0</v>
      </c>
      <c r="EV150">
        <v>0</v>
      </c>
      <c r="EW150">
        <v>0</v>
      </c>
      <c r="EX150">
        <v>0</v>
      </c>
      <c r="FQ150">
        <v>0</v>
      </c>
      <c r="FR150">
        <f t="shared" si="153"/>
        <v>0</v>
      </c>
      <c r="FS150">
        <v>0</v>
      </c>
      <c r="FX150">
        <v>112</v>
      </c>
      <c r="FY150">
        <v>65</v>
      </c>
      <c r="GA150" t="s">
        <v>3</v>
      </c>
      <c r="GD150">
        <v>1</v>
      </c>
      <c r="GF150">
        <v>-1724628855</v>
      </c>
      <c r="GG150">
        <v>2</v>
      </c>
      <c r="GH150">
        <v>1</v>
      </c>
      <c r="GI150">
        <v>4</v>
      </c>
      <c r="GJ150">
        <v>0</v>
      </c>
      <c r="GK150">
        <v>0</v>
      </c>
      <c r="GL150">
        <f t="shared" si="154"/>
        <v>0</v>
      </c>
      <c r="GM150">
        <f t="shared" si="155"/>
        <v>-1257.46</v>
      </c>
      <c r="GN150">
        <f t="shared" si="156"/>
        <v>-1257.46</v>
      </c>
      <c r="GO150">
        <f t="shared" si="157"/>
        <v>0</v>
      </c>
      <c r="GP150">
        <f t="shared" si="158"/>
        <v>0</v>
      </c>
      <c r="GR150">
        <v>0</v>
      </c>
      <c r="GS150">
        <v>3</v>
      </c>
      <c r="GT150">
        <v>0</v>
      </c>
      <c r="GU150" t="s">
        <v>3</v>
      </c>
      <c r="GV150">
        <f t="shared" si="159"/>
        <v>0</v>
      </c>
      <c r="GW150">
        <v>1</v>
      </c>
      <c r="GX150">
        <f t="shared" si="160"/>
        <v>0</v>
      </c>
      <c r="HA150">
        <v>0</v>
      </c>
      <c r="HB150">
        <v>0</v>
      </c>
      <c r="HC150">
        <f t="shared" si="161"/>
        <v>0</v>
      </c>
      <c r="HE150" t="s">
        <v>3</v>
      </c>
      <c r="HF150" t="s">
        <v>3</v>
      </c>
      <c r="HM150" t="s">
        <v>3</v>
      </c>
      <c r="HN150" t="s">
        <v>178</v>
      </c>
      <c r="HO150" t="s">
        <v>179</v>
      </c>
      <c r="HP150" t="s">
        <v>56</v>
      </c>
      <c r="HQ150" t="s">
        <v>56</v>
      </c>
      <c r="IK150">
        <v>0</v>
      </c>
    </row>
    <row r="151" spans="1:245" x14ac:dyDescent="0.2">
      <c r="A151">
        <v>18</v>
      </c>
      <c r="B151">
        <v>1</v>
      </c>
      <c r="C151">
        <v>222</v>
      </c>
      <c r="E151" t="s">
        <v>421</v>
      </c>
      <c r="F151" t="s">
        <v>422</v>
      </c>
      <c r="G151" t="s">
        <v>423</v>
      </c>
      <c r="H151" t="s">
        <v>76</v>
      </c>
      <c r="I151">
        <f>I149*J151</f>
        <v>-43.86</v>
      </c>
      <c r="J151">
        <v>-102</v>
      </c>
      <c r="K151">
        <v>-102</v>
      </c>
      <c r="O151">
        <f t="shared" si="122"/>
        <v>-26703.9</v>
      </c>
      <c r="P151">
        <f t="shared" si="123"/>
        <v>-26703.9</v>
      </c>
      <c r="Q151">
        <f t="shared" si="124"/>
        <v>0</v>
      </c>
      <c r="R151">
        <f t="shared" si="125"/>
        <v>0</v>
      </c>
      <c r="S151">
        <f t="shared" si="126"/>
        <v>0</v>
      </c>
      <c r="T151">
        <f t="shared" si="127"/>
        <v>0</v>
      </c>
      <c r="U151">
        <f t="shared" si="128"/>
        <v>0</v>
      </c>
      <c r="V151">
        <f t="shared" si="129"/>
        <v>0</v>
      </c>
      <c r="W151">
        <f t="shared" si="130"/>
        <v>0</v>
      </c>
      <c r="X151">
        <f t="shared" si="131"/>
        <v>0</v>
      </c>
      <c r="Y151">
        <f t="shared" si="132"/>
        <v>0</v>
      </c>
      <c r="AA151">
        <v>145833872</v>
      </c>
      <c r="AB151">
        <f t="shared" si="133"/>
        <v>67.8</v>
      </c>
      <c r="AC151">
        <f t="shared" si="134"/>
        <v>67.8</v>
      </c>
      <c r="AD151">
        <f t="shared" si="164"/>
        <v>0</v>
      </c>
      <c r="AE151">
        <f t="shared" si="165"/>
        <v>0</v>
      </c>
      <c r="AF151">
        <f t="shared" si="165"/>
        <v>0</v>
      </c>
      <c r="AG151">
        <f t="shared" si="138"/>
        <v>0</v>
      </c>
      <c r="AH151">
        <f t="shared" si="166"/>
        <v>0</v>
      </c>
      <c r="AI151">
        <f t="shared" si="166"/>
        <v>0</v>
      </c>
      <c r="AJ151">
        <f t="shared" si="141"/>
        <v>0</v>
      </c>
      <c r="AK151">
        <v>67.8</v>
      </c>
      <c r="AL151">
        <v>67.8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112</v>
      </c>
      <c r="AU151">
        <v>65</v>
      </c>
      <c r="AV151">
        <v>1</v>
      </c>
      <c r="AW151">
        <v>1</v>
      </c>
      <c r="AZ151">
        <v>1</v>
      </c>
      <c r="BA151">
        <v>1</v>
      </c>
      <c r="BB151">
        <v>1</v>
      </c>
      <c r="BC151">
        <v>8.98</v>
      </c>
      <c r="BD151" t="s">
        <v>3</v>
      </c>
      <c r="BE151" t="s">
        <v>3</v>
      </c>
      <c r="BF151" t="s">
        <v>3</v>
      </c>
      <c r="BG151" t="s">
        <v>3</v>
      </c>
      <c r="BH151">
        <v>3</v>
      </c>
      <c r="BI151">
        <v>1</v>
      </c>
      <c r="BJ151" t="s">
        <v>424</v>
      </c>
      <c r="BM151">
        <v>11001</v>
      </c>
      <c r="BN151">
        <v>0</v>
      </c>
      <c r="BO151" t="s">
        <v>3</v>
      </c>
      <c r="BP151">
        <v>0</v>
      </c>
      <c r="BQ151">
        <v>2</v>
      </c>
      <c r="BR151">
        <v>1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</v>
      </c>
      <c r="BZ151">
        <v>112</v>
      </c>
      <c r="CA151">
        <v>65</v>
      </c>
      <c r="CB151" t="s">
        <v>3</v>
      </c>
      <c r="CE151">
        <v>0</v>
      </c>
      <c r="CF151">
        <v>0</v>
      </c>
      <c r="CG151">
        <v>0</v>
      </c>
      <c r="CM151">
        <v>0</v>
      </c>
      <c r="CN151" t="s">
        <v>3</v>
      </c>
      <c r="CO151">
        <v>0</v>
      </c>
      <c r="CP151">
        <f t="shared" si="142"/>
        <v>-26703.9</v>
      </c>
      <c r="CQ151">
        <f t="shared" si="143"/>
        <v>608.84400000000005</v>
      </c>
      <c r="CR151">
        <f t="shared" si="167"/>
        <v>0</v>
      </c>
      <c r="CS151">
        <f t="shared" si="145"/>
        <v>0</v>
      </c>
      <c r="CT151">
        <f t="shared" si="146"/>
        <v>0</v>
      </c>
      <c r="CU151">
        <f t="shared" si="147"/>
        <v>0</v>
      </c>
      <c r="CV151">
        <f t="shared" si="148"/>
        <v>0</v>
      </c>
      <c r="CW151">
        <f t="shared" si="149"/>
        <v>0</v>
      </c>
      <c r="CX151">
        <f t="shared" si="150"/>
        <v>0</v>
      </c>
      <c r="CY151">
        <f t="shared" si="151"/>
        <v>0</v>
      </c>
      <c r="CZ151">
        <f t="shared" si="152"/>
        <v>0</v>
      </c>
      <c r="DC151" t="s">
        <v>3</v>
      </c>
      <c r="DD151" t="s">
        <v>3</v>
      </c>
      <c r="DE151" t="s">
        <v>3</v>
      </c>
      <c r="DF151" t="s">
        <v>3</v>
      </c>
      <c r="DG151" t="s">
        <v>3</v>
      </c>
      <c r="DH151" t="s">
        <v>3</v>
      </c>
      <c r="DI151" t="s">
        <v>3</v>
      </c>
      <c r="DJ151" t="s">
        <v>3</v>
      </c>
      <c r="DK151" t="s">
        <v>3</v>
      </c>
      <c r="DL151" t="s">
        <v>3</v>
      </c>
      <c r="DM151" t="s">
        <v>3</v>
      </c>
      <c r="DN151">
        <v>0</v>
      </c>
      <c r="DO151">
        <v>0</v>
      </c>
      <c r="DP151">
        <v>1</v>
      </c>
      <c r="DQ151">
        <v>1</v>
      </c>
      <c r="DU151">
        <v>1005</v>
      </c>
      <c r="DV151" t="s">
        <v>76</v>
      </c>
      <c r="DW151" t="s">
        <v>76</v>
      </c>
      <c r="DX151">
        <v>1</v>
      </c>
      <c r="DZ151" t="s">
        <v>3</v>
      </c>
      <c r="EA151" t="s">
        <v>3</v>
      </c>
      <c r="EB151" t="s">
        <v>3</v>
      </c>
      <c r="EC151" t="s">
        <v>3</v>
      </c>
      <c r="EE151">
        <v>140625030</v>
      </c>
      <c r="EF151">
        <v>2</v>
      </c>
      <c r="EG151" t="s">
        <v>38</v>
      </c>
      <c r="EH151">
        <v>11</v>
      </c>
      <c r="EI151" t="s">
        <v>56</v>
      </c>
      <c r="EJ151">
        <v>1</v>
      </c>
      <c r="EK151">
        <v>11001</v>
      </c>
      <c r="EL151" t="s">
        <v>56</v>
      </c>
      <c r="EM151" t="s">
        <v>177</v>
      </c>
      <c r="EO151" t="s">
        <v>3</v>
      </c>
      <c r="EQ151">
        <v>0</v>
      </c>
      <c r="ER151">
        <v>67.8</v>
      </c>
      <c r="ES151">
        <v>67.8</v>
      </c>
      <c r="ET151">
        <v>0</v>
      </c>
      <c r="EU151">
        <v>0</v>
      </c>
      <c r="EV151">
        <v>0</v>
      </c>
      <c r="EW151">
        <v>0</v>
      </c>
      <c r="EX151">
        <v>0</v>
      </c>
      <c r="FQ151">
        <v>0</v>
      </c>
      <c r="FR151">
        <f t="shared" si="153"/>
        <v>0</v>
      </c>
      <c r="FS151">
        <v>0</v>
      </c>
      <c r="FX151">
        <v>112</v>
      </c>
      <c r="FY151">
        <v>65</v>
      </c>
      <c r="GA151" t="s">
        <v>3</v>
      </c>
      <c r="GD151">
        <v>1</v>
      </c>
      <c r="GF151">
        <v>-581727036</v>
      </c>
      <c r="GG151">
        <v>2</v>
      </c>
      <c r="GH151">
        <v>1</v>
      </c>
      <c r="GI151">
        <v>4</v>
      </c>
      <c r="GJ151">
        <v>0</v>
      </c>
      <c r="GK151">
        <v>0</v>
      </c>
      <c r="GL151">
        <f t="shared" si="154"/>
        <v>0</v>
      </c>
      <c r="GM151">
        <f t="shared" si="155"/>
        <v>-26703.9</v>
      </c>
      <c r="GN151">
        <f t="shared" si="156"/>
        <v>-26703.9</v>
      </c>
      <c r="GO151">
        <f t="shared" si="157"/>
        <v>0</v>
      </c>
      <c r="GP151">
        <f t="shared" si="158"/>
        <v>0</v>
      </c>
      <c r="GR151">
        <v>0</v>
      </c>
      <c r="GS151">
        <v>3</v>
      </c>
      <c r="GT151">
        <v>0</v>
      </c>
      <c r="GU151" t="s">
        <v>3</v>
      </c>
      <c r="GV151">
        <f t="shared" si="159"/>
        <v>0</v>
      </c>
      <c r="GW151">
        <v>1</v>
      </c>
      <c r="GX151">
        <f t="shared" si="160"/>
        <v>0</v>
      </c>
      <c r="HA151">
        <v>0</v>
      </c>
      <c r="HB151">
        <v>0</v>
      </c>
      <c r="HC151">
        <f t="shared" si="161"/>
        <v>0</v>
      </c>
      <c r="HE151" t="s">
        <v>3</v>
      </c>
      <c r="HF151" t="s">
        <v>3</v>
      </c>
      <c r="HM151" t="s">
        <v>3</v>
      </c>
      <c r="HN151" t="s">
        <v>178</v>
      </c>
      <c r="HO151" t="s">
        <v>179</v>
      </c>
      <c r="HP151" t="s">
        <v>56</v>
      </c>
      <c r="HQ151" t="s">
        <v>56</v>
      </c>
      <c r="IK151">
        <v>0</v>
      </c>
    </row>
    <row r="152" spans="1:245" x14ac:dyDescent="0.2">
      <c r="A152">
        <v>18</v>
      </c>
      <c r="B152">
        <v>1</v>
      </c>
      <c r="C152">
        <v>223</v>
      </c>
      <c r="E152" t="s">
        <v>425</v>
      </c>
      <c r="F152" t="s">
        <v>426</v>
      </c>
      <c r="G152" t="s">
        <v>427</v>
      </c>
      <c r="H152" t="s">
        <v>91</v>
      </c>
      <c r="I152">
        <f>I149*J152</f>
        <v>-193.5</v>
      </c>
      <c r="J152">
        <v>-450</v>
      </c>
      <c r="K152">
        <v>-450</v>
      </c>
      <c r="O152">
        <f t="shared" si="122"/>
        <v>-2380.5500000000002</v>
      </c>
      <c r="P152">
        <f t="shared" si="123"/>
        <v>-2380.5500000000002</v>
      </c>
      <c r="Q152">
        <f t="shared" si="124"/>
        <v>0</v>
      </c>
      <c r="R152">
        <f t="shared" si="125"/>
        <v>0</v>
      </c>
      <c r="S152">
        <f t="shared" si="126"/>
        <v>0</v>
      </c>
      <c r="T152">
        <f t="shared" si="127"/>
        <v>0</v>
      </c>
      <c r="U152">
        <f t="shared" si="128"/>
        <v>0</v>
      </c>
      <c r="V152">
        <f t="shared" si="129"/>
        <v>0</v>
      </c>
      <c r="W152">
        <f t="shared" si="130"/>
        <v>0</v>
      </c>
      <c r="X152">
        <f t="shared" si="131"/>
        <v>0</v>
      </c>
      <c r="Y152">
        <f t="shared" si="132"/>
        <v>0</v>
      </c>
      <c r="AA152">
        <v>145833872</v>
      </c>
      <c r="AB152">
        <f t="shared" si="133"/>
        <v>1.37</v>
      </c>
      <c r="AC152">
        <f t="shared" si="134"/>
        <v>1.37</v>
      </c>
      <c r="AD152">
        <f t="shared" si="164"/>
        <v>0</v>
      </c>
      <c r="AE152">
        <f t="shared" si="165"/>
        <v>0</v>
      </c>
      <c r="AF152">
        <f t="shared" si="165"/>
        <v>0</v>
      </c>
      <c r="AG152">
        <f t="shared" si="138"/>
        <v>0</v>
      </c>
      <c r="AH152">
        <f t="shared" si="166"/>
        <v>0</v>
      </c>
      <c r="AI152">
        <f t="shared" si="166"/>
        <v>0</v>
      </c>
      <c r="AJ152">
        <f t="shared" si="141"/>
        <v>0</v>
      </c>
      <c r="AK152">
        <v>1.37</v>
      </c>
      <c r="AL152">
        <v>1.37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112</v>
      </c>
      <c r="AU152">
        <v>65</v>
      </c>
      <c r="AV152">
        <v>1</v>
      </c>
      <c r="AW152">
        <v>1</v>
      </c>
      <c r="AZ152">
        <v>1</v>
      </c>
      <c r="BA152">
        <v>1</v>
      </c>
      <c r="BB152">
        <v>1</v>
      </c>
      <c r="BC152">
        <v>8.98</v>
      </c>
      <c r="BD152" t="s">
        <v>3</v>
      </c>
      <c r="BE152" t="s">
        <v>3</v>
      </c>
      <c r="BF152" t="s">
        <v>3</v>
      </c>
      <c r="BG152" t="s">
        <v>3</v>
      </c>
      <c r="BH152">
        <v>3</v>
      </c>
      <c r="BI152">
        <v>1</v>
      </c>
      <c r="BJ152" t="s">
        <v>428</v>
      </c>
      <c r="BM152">
        <v>11001</v>
      </c>
      <c r="BN152">
        <v>0</v>
      </c>
      <c r="BO152" t="s">
        <v>3</v>
      </c>
      <c r="BP152">
        <v>0</v>
      </c>
      <c r="BQ152">
        <v>2</v>
      </c>
      <c r="BR152">
        <v>1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 t="s">
        <v>3</v>
      </c>
      <c r="BZ152">
        <v>112</v>
      </c>
      <c r="CA152">
        <v>65</v>
      </c>
      <c r="CB152" t="s">
        <v>3</v>
      </c>
      <c r="CE152">
        <v>0</v>
      </c>
      <c r="CF152">
        <v>0</v>
      </c>
      <c r="CG152">
        <v>0</v>
      </c>
      <c r="CM152">
        <v>0</v>
      </c>
      <c r="CN152" t="s">
        <v>3</v>
      </c>
      <c r="CO152">
        <v>0</v>
      </c>
      <c r="CP152">
        <f t="shared" si="142"/>
        <v>-2380.5500000000002</v>
      </c>
      <c r="CQ152">
        <f t="shared" si="143"/>
        <v>12.302600000000002</v>
      </c>
      <c r="CR152">
        <f t="shared" si="167"/>
        <v>0</v>
      </c>
      <c r="CS152">
        <f t="shared" si="145"/>
        <v>0</v>
      </c>
      <c r="CT152">
        <f t="shared" si="146"/>
        <v>0</v>
      </c>
      <c r="CU152">
        <f t="shared" si="147"/>
        <v>0</v>
      </c>
      <c r="CV152">
        <f t="shared" si="148"/>
        <v>0</v>
      </c>
      <c r="CW152">
        <f t="shared" si="149"/>
        <v>0</v>
      </c>
      <c r="CX152">
        <f t="shared" si="150"/>
        <v>0</v>
      </c>
      <c r="CY152">
        <f t="shared" si="151"/>
        <v>0</v>
      </c>
      <c r="CZ152">
        <f t="shared" si="152"/>
        <v>0</v>
      </c>
      <c r="DC152" t="s">
        <v>3</v>
      </c>
      <c r="DD152" t="s">
        <v>3</v>
      </c>
      <c r="DE152" t="s">
        <v>3</v>
      </c>
      <c r="DF152" t="s">
        <v>3</v>
      </c>
      <c r="DG152" t="s">
        <v>3</v>
      </c>
      <c r="DH152" t="s">
        <v>3</v>
      </c>
      <c r="DI152" t="s">
        <v>3</v>
      </c>
      <c r="DJ152" t="s">
        <v>3</v>
      </c>
      <c r="DK152" t="s">
        <v>3</v>
      </c>
      <c r="DL152" t="s">
        <v>3</v>
      </c>
      <c r="DM152" t="s">
        <v>3</v>
      </c>
      <c r="DN152">
        <v>0</v>
      </c>
      <c r="DO152">
        <v>0</v>
      </c>
      <c r="DP152">
        <v>1</v>
      </c>
      <c r="DQ152">
        <v>1</v>
      </c>
      <c r="DU152">
        <v>1009</v>
      </c>
      <c r="DV152" t="s">
        <v>91</v>
      </c>
      <c r="DW152" t="s">
        <v>91</v>
      </c>
      <c r="DX152">
        <v>1</v>
      </c>
      <c r="DZ152" t="s">
        <v>3</v>
      </c>
      <c r="EA152" t="s">
        <v>3</v>
      </c>
      <c r="EB152" t="s">
        <v>3</v>
      </c>
      <c r="EC152" t="s">
        <v>3</v>
      </c>
      <c r="EE152">
        <v>140625030</v>
      </c>
      <c r="EF152">
        <v>2</v>
      </c>
      <c r="EG152" t="s">
        <v>38</v>
      </c>
      <c r="EH152">
        <v>11</v>
      </c>
      <c r="EI152" t="s">
        <v>56</v>
      </c>
      <c r="EJ152">
        <v>1</v>
      </c>
      <c r="EK152">
        <v>11001</v>
      </c>
      <c r="EL152" t="s">
        <v>56</v>
      </c>
      <c r="EM152" t="s">
        <v>177</v>
      </c>
      <c r="EO152" t="s">
        <v>3</v>
      </c>
      <c r="EQ152">
        <v>0</v>
      </c>
      <c r="ER152">
        <v>1.37</v>
      </c>
      <c r="ES152">
        <v>1.37</v>
      </c>
      <c r="ET152">
        <v>0</v>
      </c>
      <c r="EU152">
        <v>0</v>
      </c>
      <c r="EV152">
        <v>0</v>
      </c>
      <c r="EW152">
        <v>0</v>
      </c>
      <c r="EX152">
        <v>0</v>
      </c>
      <c r="FQ152">
        <v>0</v>
      </c>
      <c r="FR152">
        <f t="shared" si="153"/>
        <v>0</v>
      </c>
      <c r="FS152">
        <v>0</v>
      </c>
      <c r="FX152">
        <v>112</v>
      </c>
      <c r="FY152">
        <v>65</v>
      </c>
      <c r="GA152" t="s">
        <v>3</v>
      </c>
      <c r="GD152">
        <v>1</v>
      </c>
      <c r="GF152">
        <v>-1263215297</v>
      </c>
      <c r="GG152">
        <v>2</v>
      </c>
      <c r="GH152">
        <v>1</v>
      </c>
      <c r="GI152">
        <v>4</v>
      </c>
      <c r="GJ152">
        <v>0</v>
      </c>
      <c r="GK152">
        <v>0</v>
      </c>
      <c r="GL152">
        <f t="shared" si="154"/>
        <v>0</v>
      </c>
      <c r="GM152">
        <f t="shared" si="155"/>
        <v>-2380.5500000000002</v>
      </c>
      <c r="GN152">
        <f t="shared" si="156"/>
        <v>-2380.5500000000002</v>
      </c>
      <c r="GO152">
        <f t="shared" si="157"/>
        <v>0</v>
      </c>
      <c r="GP152">
        <f t="shared" si="158"/>
        <v>0</v>
      </c>
      <c r="GR152">
        <v>0</v>
      </c>
      <c r="GS152">
        <v>3</v>
      </c>
      <c r="GT152">
        <v>0</v>
      </c>
      <c r="GU152" t="s">
        <v>3</v>
      </c>
      <c r="GV152">
        <f t="shared" si="159"/>
        <v>0</v>
      </c>
      <c r="GW152">
        <v>1</v>
      </c>
      <c r="GX152">
        <f t="shared" si="160"/>
        <v>0</v>
      </c>
      <c r="HA152">
        <v>0</v>
      </c>
      <c r="HB152">
        <v>0</v>
      </c>
      <c r="HC152">
        <f t="shared" si="161"/>
        <v>0</v>
      </c>
      <c r="HE152" t="s">
        <v>3</v>
      </c>
      <c r="HF152" t="s">
        <v>3</v>
      </c>
      <c r="HM152" t="s">
        <v>3</v>
      </c>
      <c r="HN152" t="s">
        <v>178</v>
      </c>
      <c r="HO152" t="s">
        <v>179</v>
      </c>
      <c r="HP152" t="s">
        <v>56</v>
      </c>
      <c r="HQ152" t="s">
        <v>56</v>
      </c>
      <c r="IK152">
        <v>0</v>
      </c>
    </row>
    <row r="153" spans="1:245" x14ac:dyDescent="0.2">
      <c r="A153">
        <v>17</v>
      </c>
      <c r="B153">
        <v>1</v>
      </c>
      <c r="E153" t="s">
        <v>429</v>
      </c>
      <c r="F153" t="s">
        <v>89</v>
      </c>
      <c r="G153" t="s">
        <v>430</v>
      </c>
      <c r="H153" t="s">
        <v>76</v>
      </c>
      <c r="I153">
        <f>ROUND(ROUND(I149*102,1),9)</f>
        <v>43.9</v>
      </c>
      <c r="J153">
        <v>0</v>
      </c>
      <c r="K153">
        <f>ROUND(ROUND(I149*102,1),9)</f>
        <v>43.9</v>
      </c>
      <c r="O153">
        <f t="shared" si="122"/>
        <v>44980.73</v>
      </c>
      <c r="P153">
        <f t="shared" si="123"/>
        <v>44980.73</v>
      </c>
      <c r="Q153">
        <f t="shared" si="124"/>
        <v>0</v>
      </c>
      <c r="R153">
        <f t="shared" si="125"/>
        <v>0</v>
      </c>
      <c r="S153">
        <f t="shared" si="126"/>
        <v>0</v>
      </c>
      <c r="T153">
        <f t="shared" si="127"/>
        <v>0</v>
      </c>
      <c r="U153">
        <f t="shared" si="128"/>
        <v>0</v>
      </c>
      <c r="V153">
        <f t="shared" si="129"/>
        <v>0</v>
      </c>
      <c r="W153">
        <f t="shared" si="130"/>
        <v>0</v>
      </c>
      <c r="X153">
        <f t="shared" si="131"/>
        <v>0</v>
      </c>
      <c r="Y153">
        <f t="shared" si="132"/>
        <v>0</v>
      </c>
      <c r="AA153">
        <v>145833872</v>
      </c>
      <c r="AB153">
        <f t="shared" si="133"/>
        <v>114.1</v>
      </c>
      <c r="AC153">
        <f t="shared" si="134"/>
        <v>114.1</v>
      </c>
      <c r="AD153">
        <f t="shared" si="164"/>
        <v>0</v>
      </c>
      <c r="AE153">
        <f t="shared" si="165"/>
        <v>0</v>
      </c>
      <c r="AF153">
        <f t="shared" si="165"/>
        <v>0</v>
      </c>
      <c r="AG153">
        <f t="shared" si="138"/>
        <v>0</v>
      </c>
      <c r="AH153">
        <f t="shared" si="166"/>
        <v>0</v>
      </c>
      <c r="AI153">
        <f t="shared" si="166"/>
        <v>0</v>
      </c>
      <c r="AJ153">
        <f t="shared" si="141"/>
        <v>0</v>
      </c>
      <c r="AK153">
        <v>114.1</v>
      </c>
      <c r="AL153">
        <v>114.1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109</v>
      </c>
      <c r="AU153">
        <v>57</v>
      </c>
      <c r="AV153">
        <v>1</v>
      </c>
      <c r="AW153">
        <v>1</v>
      </c>
      <c r="AZ153">
        <v>1</v>
      </c>
      <c r="BA153">
        <v>1</v>
      </c>
      <c r="BB153">
        <v>1</v>
      </c>
      <c r="BC153">
        <v>8.98</v>
      </c>
      <c r="BD153" t="s">
        <v>3</v>
      </c>
      <c r="BE153" t="s">
        <v>3</v>
      </c>
      <c r="BF153" t="s">
        <v>3</v>
      </c>
      <c r="BG153" t="s">
        <v>3</v>
      </c>
      <c r="BH153">
        <v>3</v>
      </c>
      <c r="BI153">
        <v>1</v>
      </c>
      <c r="BJ153" t="s">
        <v>3</v>
      </c>
      <c r="BM153">
        <v>12001</v>
      </c>
      <c r="BN153">
        <v>0</v>
      </c>
      <c r="BO153" t="s">
        <v>3</v>
      </c>
      <c r="BP153">
        <v>0</v>
      </c>
      <c r="BQ153">
        <v>2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</v>
      </c>
      <c r="BZ153">
        <v>109</v>
      </c>
      <c r="CA153">
        <v>57</v>
      </c>
      <c r="CB153" t="s">
        <v>3</v>
      </c>
      <c r="CE153">
        <v>0</v>
      </c>
      <c r="CF153">
        <v>0</v>
      </c>
      <c r="CG153">
        <v>0</v>
      </c>
      <c r="CM153">
        <v>0</v>
      </c>
      <c r="CN153" t="s">
        <v>3</v>
      </c>
      <c r="CO153">
        <v>0</v>
      </c>
      <c r="CP153">
        <f t="shared" si="142"/>
        <v>44980.73</v>
      </c>
      <c r="CQ153">
        <f t="shared" si="143"/>
        <v>1024.6179999999999</v>
      </c>
      <c r="CR153">
        <f t="shared" si="167"/>
        <v>0</v>
      </c>
      <c r="CS153">
        <f t="shared" si="145"/>
        <v>0</v>
      </c>
      <c r="CT153">
        <f t="shared" si="146"/>
        <v>0</v>
      </c>
      <c r="CU153">
        <f t="shared" si="147"/>
        <v>0</v>
      </c>
      <c r="CV153">
        <f t="shared" si="148"/>
        <v>0</v>
      </c>
      <c r="CW153">
        <f t="shared" si="149"/>
        <v>0</v>
      </c>
      <c r="CX153">
        <f t="shared" si="150"/>
        <v>0</v>
      </c>
      <c r="CY153">
        <f t="shared" si="151"/>
        <v>0</v>
      </c>
      <c r="CZ153">
        <f t="shared" si="152"/>
        <v>0</v>
      </c>
      <c r="DC153" t="s">
        <v>3</v>
      </c>
      <c r="DD153" t="s">
        <v>3</v>
      </c>
      <c r="DE153" t="s">
        <v>3</v>
      </c>
      <c r="DF153" t="s">
        <v>3</v>
      </c>
      <c r="DG153" t="s">
        <v>3</v>
      </c>
      <c r="DH153" t="s">
        <v>3</v>
      </c>
      <c r="DI153" t="s">
        <v>3</v>
      </c>
      <c r="DJ153" t="s">
        <v>3</v>
      </c>
      <c r="DK153" t="s">
        <v>3</v>
      </c>
      <c r="DL153" t="s">
        <v>3</v>
      </c>
      <c r="DM153" t="s">
        <v>3</v>
      </c>
      <c r="DN153">
        <v>0</v>
      </c>
      <c r="DO153">
        <v>0</v>
      </c>
      <c r="DP153">
        <v>1</v>
      </c>
      <c r="DQ153">
        <v>1</v>
      </c>
      <c r="DU153">
        <v>1005</v>
      </c>
      <c r="DV153" t="s">
        <v>76</v>
      </c>
      <c r="DW153" t="s">
        <v>76</v>
      </c>
      <c r="DX153">
        <v>1</v>
      </c>
      <c r="DZ153" t="s">
        <v>3</v>
      </c>
      <c r="EA153" t="s">
        <v>3</v>
      </c>
      <c r="EB153" t="s">
        <v>3</v>
      </c>
      <c r="EC153" t="s">
        <v>3</v>
      </c>
      <c r="EE153">
        <v>140625032</v>
      </c>
      <c r="EF153">
        <v>2</v>
      </c>
      <c r="EG153" t="s">
        <v>38</v>
      </c>
      <c r="EH153">
        <v>12</v>
      </c>
      <c r="EI153" t="s">
        <v>92</v>
      </c>
      <c r="EJ153">
        <v>1</v>
      </c>
      <c r="EK153">
        <v>12001</v>
      </c>
      <c r="EL153" t="s">
        <v>92</v>
      </c>
      <c r="EM153" t="s">
        <v>93</v>
      </c>
      <c r="EO153" t="s">
        <v>3</v>
      </c>
      <c r="EQ153">
        <v>0</v>
      </c>
      <c r="ER153">
        <v>136.91</v>
      </c>
      <c r="ES153">
        <v>114.1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5</v>
      </c>
      <c r="FC153">
        <v>1</v>
      </c>
      <c r="FD153">
        <v>18</v>
      </c>
      <c r="FF153">
        <v>1148</v>
      </c>
      <c r="FQ153">
        <v>0</v>
      </c>
      <c r="FR153">
        <f t="shared" si="153"/>
        <v>0</v>
      </c>
      <c r="FS153">
        <v>0</v>
      </c>
      <c r="FX153">
        <v>109</v>
      </c>
      <c r="FY153">
        <v>57</v>
      </c>
      <c r="GA153" t="s">
        <v>431</v>
      </c>
      <c r="GD153">
        <v>1</v>
      </c>
      <c r="GF153">
        <v>-1619652273</v>
      </c>
      <c r="GG153">
        <v>2</v>
      </c>
      <c r="GH153">
        <v>3</v>
      </c>
      <c r="GI153">
        <v>4</v>
      </c>
      <c r="GJ153">
        <v>0</v>
      </c>
      <c r="GK153">
        <v>0</v>
      </c>
      <c r="GL153">
        <f t="shared" si="154"/>
        <v>0</v>
      </c>
      <c r="GM153">
        <f t="shared" si="155"/>
        <v>44980.73</v>
      </c>
      <c r="GN153">
        <f t="shared" si="156"/>
        <v>44980.73</v>
      </c>
      <c r="GO153">
        <f t="shared" si="157"/>
        <v>0</v>
      </c>
      <c r="GP153">
        <f t="shared" si="158"/>
        <v>0</v>
      </c>
      <c r="GR153">
        <v>1</v>
      </c>
      <c r="GS153">
        <v>1</v>
      </c>
      <c r="GT153">
        <v>0</v>
      </c>
      <c r="GU153" t="s">
        <v>3</v>
      </c>
      <c r="GV153">
        <f t="shared" si="159"/>
        <v>0</v>
      </c>
      <c r="GW153">
        <v>1</v>
      </c>
      <c r="GX153">
        <f t="shared" si="160"/>
        <v>0</v>
      </c>
      <c r="HA153">
        <v>0</v>
      </c>
      <c r="HB153">
        <v>0</v>
      </c>
      <c r="HC153">
        <f t="shared" si="161"/>
        <v>0</v>
      </c>
      <c r="HE153" t="s">
        <v>60</v>
      </c>
      <c r="HF153" t="s">
        <v>33</v>
      </c>
      <c r="HM153" t="s">
        <v>3</v>
      </c>
      <c r="HN153" t="s">
        <v>95</v>
      </c>
      <c r="HO153" t="s">
        <v>96</v>
      </c>
      <c r="HP153" t="s">
        <v>92</v>
      </c>
      <c r="HQ153" t="s">
        <v>92</v>
      </c>
      <c r="IK153">
        <v>0</v>
      </c>
    </row>
    <row r="154" spans="1:245" x14ac:dyDescent="0.2">
      <c r="A154">
        <v>17</v>
      </c>
      <c r="B154">
        <v>1</v>
      </c>
      <c r="E154" t="s">
        <v>432</v>
      </c>
      <c r="F154" t="s">
        <v>89</v>
      </c>
      <c r="G154" t="s">
        <v>419</v>
      </c>
      <c r="H154" t="s">
        <v>91</v>
      </c>
      <c r="I154">
        <v>21.5</v>
      </c>
      <c r="J154">
        <v>0</v>
      </c>
      <c r="K154">
        <v>21.5</v>
      </c>
      <c r="O154">
        <f t="shared" si="122"/>
        <v>1449.96</v>
      </c>
      <c r="P154">
        <f t="shared" si="123"/>
        <v>1449.96</v>
      </c>
      <c r="Q154">
        <f t="shared" si="124"/>
        <v>0</v>
      </c>
      <c r="R154">
        <f t="shared" si="125"/>
        <v>0</v>
      </c>
      <c r="S154">
        <f t="shared" si="126"/>
        <v>0</v>
      </c>
      <c r="T154">
        <f t="shared" si="127"/>
        <v>0</v>
      </c>
      <c r="U154">
        <f t="shared" si="128"/>
        <v>0</v>
      </c>
      <c r="V154">
        <f t="shared" si="129"/>
        <v>0</v>
      </c>
      <c r="W154">
        <f t="shared" si="130"/>
        <v>0</v>
      </c>
      <c r="X154">
        <f t="shared" si="131"/>
        <v>0</v>
      </c>
      <c r="Y154">
        <f t="shared" si="132"/>
        <v>0</v>
      </c>
      <c r="AA154">
        <v>145833872</v>
      </c>
      <c r="AB154">
        <f t="shared" si="133"/>
        <v>7.51</v>
      </c>
      <c r="AC154">
        <f t="shared" si="134"/>
        <v>7.51</v>
      </c>
      <c r="AD154">
        <f t="shared" si="164"/>
        <v>0</v>
      </c>
      <c r="AE154">
        <f t="shared" si="165"/>
        <v>0</v>
      </c>
      <c r="AF154">
        <f t="shared" si="165"/>
        <v>0</v>
      </c>
      <c r="AG154">
        <f t="shared" si="138"/>
        <v>0</v>
      </c>
      <c r="AH154">
        <f t="shared" si="166"/>
        <v>0</v>
      </c>
      <c r="AI154">
        <f t="shared" si="166"/>
        <v>0</v>
      </c>
      <c r="AJ154">
        <f t="shared" si="141"/>
        <v>0</v>
      </c>
      <c r="AK154">
        <v>7.51</v>
      </c>
      <c r="AL154">
        <v>7.51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109</v>
      </c>
      <c r="AU154">
        <v>57</v>
      </c>
      <c r="AV154">
        <v>1</v>
      </c>
      <c r="AW154">
        <v>1</v>
      </c>
      <c r="AZ154">
        <v>1</v>
      </c>
      <c r="BA154">
        <v>1</v>
      </c>
      <c r="BB154">
        <v>1</v>
      </c>
      <c r="BC154">
        <v>8.98</v>
      </c>
      <c r="BD154" t="s">
        <v>3</v>
      </c>
      <c r="BE154" t="s">
        <v>3</v>
      </c>
      <c r="BF154" t="s">
        <v>3</v>
      </c>
      <c r="BG154" t="s">
        <v>3</v>
      </c>
      <c r="BH154">
        <v>3</v>
      </c>
      <c r="BI154">
        <v>1</v>
      </c>
      <c r="BJ154" t="s">
        <v>3</v>
      </c>
      <c r="BM154">
        <v>12001</v>
      </c>
      <c r="BN154">
        <v>0</v>
      </c>
      <c r="BO154" t="s">
        <v>3</v>
      </c>
      <c r="BP154">
        <v>0</v>
      </c>
      <c r="BQ154">
        <v>2</v>
      </c>
      <c r="BR154">
        <v>0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1</v>
      </c>
      <c r="BY154" t="s">
        <v>3</v>
      </c>
      <c r="BZ154">
        <v>109</v>
      </c>
      <c r="CA154">
        <v>57</v>
      </c>
      <c r="CB154" t="s">
        <v>3</v>
      </c>
      <c r="CE154">
        <v>0</v>
      </c>
      <c r="CF154">
        <v>0</v>
      </c>
      <c r="CG154">
        <v>0</v>
      </c>
      <c r="CM154">
        <v>0</v>
      </c>
      <c r="CN154" t="s">
        <v>3</v>
      </c>
      <c r="CO154">
        <v>0</v>
      </c>
      <c r="CP154">
        <f t="shared" si="142"/>
        <v>1449.96</v>
      </c>
      <c r="CQ154">
        <f t="shared" si="143"/>
        <v>67.439800000000005</v>
      </c>
      <c r="CR154">
        <f t="shared" si="167"/>
        <v>0</v>
      </c>
      <c r="CS154">
        <f t="shared" si="145"/>
        <v>0</v>
      </c>
      <c r="CT154">
        <f t="shared" si="146"/>
        <v>0</v>
      </c>
      <c r="CU154">
        <f t="shared" si="147"/>
        <v>0</v>
      </c>
      <c r="CV154">
        <f t="shared" si="148"/>
        <v>0</v>
      </c>
      <c r="CW154">
        <f t="shared" si="149"/>
        <v>0</v>
      </c>
      <c r="CX154">
        <f t="shared" si="150"/>
        <v>0</v>
      </c>
      <c r="CY154">
        <f t="shared" si="151"/>
        <v>0</v>
      </c>
      <c r="CZ154">
        <f t="shared" si="152"/>
        <v>0</v>
      </c>
      <c r="DC154" t="s">
        <v>3</v>
      </c>
      <c r="DD154" t="s">
        <v>3</v>
      </c>
      <c r="DE154" t="s">
        <v>3</v>
      </c>
      <c r="DF154" t="s">
        <v>3</v>
      </c>
      <c r="DG154" t="s">
        <v>3</v>
      </c>
      <c r="DH154" t="s">
        <v>3</v>
      </c>
      <c r="DI154" t="s">
        <v>3</v>
      </c>
      <c r="DJ154" t="s">
        <v>3</v>
      </c>
      <c r="DK154" t="s">
        <v>3</v>
      </c>
      <c r="DL154" t="s">
        <v>3</v>
      </c>
      <c r="DM154" t="s">
        <v>3</v>
      </c>
      <c r="DN154">
        <v>0</v>
      </c>
      <c r="DO154">
        <v>0</v>
      </c>
      <c r="DP154">
        <v>1</v>
      </c>
      <c r="DQ154">
        <v>1</v>
      </c>
      <c r="DU154">
        <v>1009</v>
      </c>
      <c r="DV154" t="s">
        <v>91</v>
      </c>
      <c r="DW154" t="s">
        <v>91</v>
      </c>
      <c r="DX154">
        <v>1</v>
      </c>
      <c r="DZ154" t="s">
        <v>3</v>
      </c>
      <c r="EA154" t="s">
        <v>3</v>
      </c>
      <c r="EB154" t="s">
        <v>3</v>
      </c>
      <c r="EC154" t="s">
        <v>3</v>
      </c>
      <c r="EE154">
        <v>140625032</v>
      </c>
      <c r="EF154">
        <v>2</v>
      </c>
      <c r="EG154" t="s">
        <v>38</v>
      </c>
      <c r="EH154">
        <v>12</v>
      </c>
      <c r="EI154" t="s">
        <v>92</v>
      </c>
      <c r="EJ154">
        <v>1</v>
      </c>
      <c r="EK154">
        <v>12001</v>
      </c>
      <c r="EL154" t="s">
        <v>92</v>
      </c>
      <c r="EM154" t="s">
        <v>93</v>
      </c>
      <c r="EO154" t="s">
        <v>3</v>
      </c>
      <c r="EQ154">
        <v>0</v>
      </c>
      <c r="ER154">
        <v>9.01</v>
      </c>
      <c r="ES154">
        <v>7.51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5</v>
      </c>
      <c r="FC154">
        <v>1</v>
      </c>
      <c r="FD154">
        <v>18</v>
      </c>
      <c r="FF154">
        <v>75.5</v>
      </c>
      <c r="FQ154">
        <v>0</v>
      </c>
      <c r="FR154">
        <f t="shared" si="153"/>
        <v>0</v>
      </c>
      <c r="FS154">
        <v>0</v>
      </c>
      <c r="FX154">
        <v>109</v>
      </c>
      <c r="FY154">
        <v>57</v>
      </c>
      <c r="GA154" t="s">
        <v>433</v>
      </c>
      <c r="GD154">
        <v>1</v>
      </c>
      <c r="GF154">
        <v>-1957057005</v>
      </c>
      <c r="GG154">
        <v>2</v>
      </c>
      <c r="GH154">
        <v>3</v>
      </c>
      <c r="GI154">
        <v>4</v>
      </c>
      <c r="GJ154">
        <v>0</v>
      </c>
      <c r="GK154">
        <v>0</v>
      </c>
      <c r="GL154">
        <f t="shared" si="154"/>
        <v>0</v>
      </c>
      <c r="GM154">
        <f t="shared" si="155"/>
        <v>1449.96</v>
      </c>
      <c r="GN154">
        <f t="shared" si="156"/>
        <v>1449.96</v>
      </c>
      <c r="GO154">
        <f t="shared" si="157"/>
        <v>0</v>
      </c>
      <c r="GP154">
        <f t="shared" si="158"/>
        <v>0</v>
      </c>
      <c r="GR154">
        <v>1</v>
      </c>
      <c r="GS154">
        <v>1</v>
      </c>
      <c r="GT154">
        <v>0</v>
      </c>
      <c r="GU154" t="s">
        <v>3</v>
      </c>
      <c r="GV154">
        <f t="shared" si="159"/>
        <v>0</v>
      </c>
      <c r="GW154">
        <v>1</v>
      </c>
      <c r="GX154">
        <f t="shared" si="160"/>
        <v>0</v>
      </c>
      <c r="HA154">
        <v>0</v>
      </c>
      <c r="HB154">
        <v>0</v>
      </c>
      <c r="HC154">
        <f t="shared" si="161"/>
        <v>0</v>
      </c>
      <c r="HE154" t="s">
        <v>60</v>
      </c>
      <c r="HF154" t="s">
        <v>33</v>
      </c>
      <c r="HM154" t="s">
        <v>3</v>
      </c>
      <c r="HN154" t="s">
        <v>95</v>
      </c>
      <c r="HO154" t="s">
        <v>96</v>
      </c>
      <c r="HP154" t="s">
        <v>92</v>
      </c>
      <c r="HQ154" t="s">
        <v>92</v>
      </c>
      <c r="IK154">
        <v>0</v>
      </c>
    </row>
    <row r="155" spans="1:245" x14ac:dyDescent="0.2">
      <c r="A155">
        <v>17</v>
      </c>
      <c r="B155">
        <v>1</v>
      </c>
      <c r="E155" t="s">
        <v>434</v>
      </c>
      <c r="F155" t="s">
        <v>89</v>
      </c>
      <c r="G155" t="s">
        <v>435</v>
      </c>
      <c r="H155" t="s">
        <v>91</v>
      </c>
      <c r="I155">
        <v>193.5</v>
      </c>
      <c r="J155">
        <v>0</v>
      </c>
      <c r="K155">
        <v>193.5</v>
      </c>
      <c r="O155">
        <f t="shared" si="122"/>
        <v>2015.65</v>
      </c>
      <c r="P155">
        <f t="shared" si="123"/>
        <v>2015.65</v>
      </c>
      <c r="Q155">
        <f t="shared" si="124"/>
        <v>0</v>
      </c>
      <c r="R155">
        <f t="shared" si="125"/>
        <v>0</v>
      </c>
      <c r="S155">
        <f t="shared" si="126"/>
        <v>0</v>
      </c>
      <c r="T155">
        <f t="shared" si="127"/>
        <v>0</v>
      </c>
      <c r="U155">
        <f t="shared" si="128"/>
        <v>0</v>
      </c>
      <c r="V155">
        <f t="shared" si="129"/>
        <v>0</v>
      </c>
      <c r="W155">
        <f t="shared" si="130"/>
        <v>0</v>
      </c>
      <c r="X155">
        <f t="shared" si="131"/>
        <v>0</v>
      </c>
      <c r="Y155">
        <f t="shared" si="132"/>
        <v>0</v>
      </c>
      <c r="AA155">
        <v>145833872</v>
      </c>
      <c r="AB155">
        <f t="shared" si="133"/>
        <v>1.1599999999999999</v>
      </c>
      <c r="AC155">
        <f t="shared" si="134"/>
        <v>1.1599999999999999</v>
      </c>
      <c r="AD155">
        <f t="shared" si="164"/>
        <v>0</v>
      </c>
      <c r="AE155">
        <f t="shared" si="165"/>
        <v>0</v>
      </c>
      <c r="AF155">
        <f t="shared" si="165"/>
        <v>0</v>
      </c>
      <c r="AG155">
        <f t="shared" si="138"/>
        <v>0</v>
      </c>
      <c r="AH155">
        <f t="shared" si="166"/>
        <v>0</v>
      </c>
      <c r="AI155">
        <f t="shared" si="166"/>
        <v>0</v>
      </c>
      <c r="AJ155">
        <f t="shared" si="141"/>
        <v>0</v>
      </c>
      <c r="AK155">
        <v>1.1600000000000001</v>
      </c>
      <c r="AL155">
        <v>1.1600000000000001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109</v>
      </c>
      <c r="AU155">
        <v>57</v>
      </c>
      <c r="AV155">
        <v>1</v>
      </c>
      <c r="AW155">
        <v>1</v>
      </c>
      <c r="AZ155">
        <v>1</v>
      </c>
      <c r="BA155">
        <v>1</v>
      </c>
      <c r="BB155">
        <v>1</v>
      </c>
      <c r="BC155">
        <v>8.98</v>
      </c>
      <c r="BD155" t="s">
        <v>3</v>
      </c>
      <c r="BE155" t="s">
        <v>3</v>
      </c>
      <c r="BF155" t="s">
        <v>3</v>
      </c>
      <c r="BG155" t="s">
        <v>3</v>
      </c>
      <c r="BH155">
        <v>3</v>
      </c>
      <c r="BI155">
        <v>1</v>
      </c>
      <c r="BJ155" t="s">
        <v>3</v>
      </c>
      <c r="BM155">
        <v>12001</v>
      </c>
      <c r="BN155">
        <v>0</v>
      </c>
      <c r="BO155" t="s">
        <v>3</v>
      </c>
      <c r="BP155">
        <v>0</v>
      </c>
      <c r="BQ155">
        <v>2</v>
      </c>
      <c r="BR155">
        <v>0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</v>
      </c>
      <c r="BZ155">
        <v>109</v>
      </c>
      <c r="CA155">
        <v>57</v>
      </c>
      <c r="CB155" t="s">
        <v>3</v>
      </c>
      <c r="CE155">
        <v>0</v>
      </c>
      <c r="CF155">
        <v>0</v>
      </c>
      <c r="CG155">
        <v>0</v>
      </c>
      <c r="CM155">
        <v>0</v>
      </c>
      <c r="CN155" t="s">
        <v>3</v>
      </c>
      <c r="CO155">
        <v>0</v>
      </c>
      <c r="CP155">
        <f t="shared" si="142"/>
        <v>2015.65</v>
      </c>
      <c r="CQ155">
        <f t="shared" si="143"/>
        <v>10.4168</v>
      </c>
      <c r="CR155">
        <f t="shared" si="167"/>
        <v>0</v>
      </c>
      <c r="CS155">
        <f t="shared" si="145"/>
        <v>0</v>
      </c>
      <c r="CT155">
        <f t="shared" si="146"/>
        <v>0</v>
      </c>
      <c r="CU155">
        <f t="shared" si="147"/>
        <v>0</v>
      </c>
      <c r="CV155">
        <f t="shared" si="148"/>
        <v>0</v>
      </c>
      <c r="CW155">
        <f t="shared" si="149"/>
        <v>0</v>
      </c>
      <c r="CX155">
        <f t="shared" si="150"/>
        <v>0</v>
      </c>
      <c r="CY155">
        <f t="shared" si="151"/>
        <v>0</v>
      </c>
      <c r="CZ155">
        <f t="shared" si="152"/>
        <v>0</v>
      </c>
      <c r="DC155" t="s">
        <v>3</v>
      </c>
      <c r="DD155" t="s">
        <v>3</v>
      </c>
      <c r="DE155" t="s">
        <v>3</v>
      </c>
      <c r="DF155" t="s">
        <v>3</v>
      </c>
      <c r="DG155" t="s">
        <v>3</v>
      </c>
      <c r="DH155" t="s">
        <v>3</v>
      </c>
      <c r="DI155" t="s">
        <v>3</v>
      </c>
      <c r="DJ155" t="s">
        <v>3</v>
      </c>
      <c r="DK155" t="s">
        <v>3</v>
      </c>
      <c r="DL155" t="s">
        <v>3</v>
      </c>
      <c r="DM155" t="s">
        <v>3</v>
      </c>
      <c r="DN155">
        <v>0</v>
      </c>
      <c r="DO155">
        <v>0</v>
      </c>
      <c r="DP155">
        <v>1</v>
      </c>
      <c r="DQ155">
        <v>1</v>
      </c>
      <c r="DU155">
        <v>1009</v>
      </c>
      <c r="DV155" t="s">
        <v>91</v>
      </c>
      <c r="DW155" t="s">
        <v>91</v>
      </c>
      <c r="DX155">
        <v>1</v>
      </c>
      <c r="DZ155" t="s">
        <v>3</v>
      </c>
      <c r="EA155" t="s">
        <v>3</v>
      </c>
      <c r="EB155" t="s">
        <v>3</v>
      </c>
      <c r="EC155" t="s">
        <v>3</v>
      </c>
      <c r="EE155">
        <v>140625032</v>
      </c>
      <c r="EF155">
        <v>2</v>
      </c>
      <c r="EG155" t="s">
        <v>38</v>
      </c>
      <c r="EH155">
        <v>12</v>
      </c>
      <c r="EI155" t="s">
        <v>92</v>
      </c>
      <c r="EJ155">
        <v>1</v>
      </c>
      <c r="EK155">
        <v>12001</v>
      </c>
      <c r="EL155" t="s">
        <v>92</v>
      </c>
      <c r="EM155" t="s">
        <v>93</v>
      </c>
      <c r="EO155" t="s">
        <v>3</v>
      </c>
      <c r="EQ155">
        <v>0</v>
      </c>
      <c r="ER155">
        <v>1.4100000000000001</v>
      </c>
      <c r="ES155">
        <v>1.1600000000000001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5</v>
      </c>
      <c r="FC155">
        <v>1</v>
      </c>
      <c r="FD155">
        <v>18</v>
      </c>
      <c r="FF155">
        <v>11.76</v>
      </c>
      <c r="FQ155">
        <v>0</v>
      </c>
      <c r="FR155">
        <f t="shared" si="153"/>
        <v>0</v>
      </c>
      <c r="FS155">
        <v>0</v>
      </c>
      <c r="FX155">
        <v>109</v>
      </c>
      <c r="FY155">
        <v>57</v>
      </c>
      <c r="GA155" t="s">
        <v>436</v>
      </c>
      <c r="GD155">
        <v>1</v>
      </c>
      <c r="GF155">
        <v>-1029623361</v>
      </c>
      <c r="GG155">
        <v>2</v>
      </c>
      <c r="GH155">
        <v>3</v>
      </c>
      <c r="GI155">
        <v>4</v>
      </c>
      <c r="GJ155">
        <v>0</v>
      </c>
      <c r="GK155">
        <v>0</v>
      </c>
      <c r="GL155">
        <f t="shared" si="154"/>
        <v>0</v>
      </c>
      <c r="GM155">
        <f t="shared" si="155"/>
        <v>2015.65</v>
      </c>
      <c r="GN155">
        <f t="shared" si="156"/>
        <v>2015.65</v>
      </c>
      <c r="GO155">
        <f t="shared" si="157"/>
        <v>0</v>
      </c>
      <c r="GP155">
        <f t="shared" si="158"/>
        <v>0</v>
      </c>
      <c r="GR155">
        <v>1</v>
      </c>
      <c r="GS155">
        <v>1</v>
      </c>
      <c r="GT155">
        <v>0</v>
      </c>
      <c r="GU155" t="s">
        <v>3</v>
      </c>
      <c r="GV155">
        <f t="shared" si="159"/>
        <v>0</v>
      </c>
      <c r="GW155">
        <v>1</v>
      </c>
      <c r="GX155">
        <f t="shared" si="160"/>
        <v>0</v>
      </c>
      <c r="HA155">
        <v>0</v>
      </c>
      <c r="HB155">
        <v>0</v>
      </c>
      <c r="HC155">
        <f t="shared" si="161"/>
        <v>0</v>
      </c>
      <c r="HE155" t="s">
        <v>60</v>
      </c>
      <c r="HF155" t="s">
        <v>33</v>
      </c>
      <c r="HM155" t="s">
        <v>3</v>
      </c>
      <c r="HN155" t="s">
        <v>95</v>
      </c>
      <c r="HO155" t="s">
        <v>96</v>
      </c>
      <c r="HP155" t="s">
        <v>92</v>
      </c>
      <c r="HQ155" t="s">
        <v>92</v>
      </c>
      <c r="IK155">
        <v>0</v>
      </c>
    </row>
    <row r="156" spans="1:245" x14ac:dyDescent="0.2">
      <c r="A156">
        <v>17</v>
      </c>
      <c r="B156">
        <v>1</v>
      </c>
      <c r="C156">
        <f>ROW(SmtRes!A232)</f>
        <v>232</v>
      </c>
      <c r="D156">
        <f>ROW(EtalonRes!A248)</f>
        <v>248</v>
      </c>
      <c r="E156" t="s">
        <v>437</v>
      </c>
      <c r="F156" t="s">
        <v>438</v>
      </c>
      <c r="G156" t="s">
        <v>439</v>
      </c>
      <c r="H156" t="s">
        <v>36</v>
      </c>
      <c r="I156">
        <f>ROUND(61/100,9)</f>
        <v>0.61</v>
      </c>
      <c r="J156">
        <v>0</v>
      </c>
      <c r="K156">
        <f>ROUND(61/100,9)</f>
        <v>0.61</v>
      </c>
      <c r="O156">
        <f t="shared" ref="O156:O187" si="168">ROUND(CP156,2)</f>
        <v>39279.96</v>
      </c>
      <c r="P156">
        <f t="shared" ref="P156:P187" si="169">ROUND(CQ156*I156,2)</f>
        <v>17.420000000000002</v>
      </c>
      <c r="Q156">
        <f t="shared" ref="Q156:Q187" si="170">ROUND(CR156*I156,2)</f>
        <v>303.77999999999997</v>
      </c>
      <c r="R156">
        <f t="shared" ref="R156:R187" si="171">ROUND(CS156*I156,2)</f>
        <v>449.87</v>
      </c>
      <c r="S156">
        <f t="shared" ref="S156:S187" si="172">ROUND(CT156*I156,2)</f>
        <v>38958.76</v>
      </c>
      <c r="T156">
        <f t="shared" ref="T156:T187" si="173">ROUND(CU156*I156,2)</f>
        <v>0</v>
      </c>
      <c r="U156">
        <f t="shared" ref="U156:U187" si="174">CV156*I156</f>
        <v>126.08059499999999</v>
      </c>
      <c r="V156">
        <f t="shared" ref="V156:V187" si="175">CW156*I156</f>
        <v>1.2581249999999999</v>
      </c>
      <c r="W156">
        <f t="shared" ref="W156:W187" si="176">ROUND(CX156*I156,2)</f>
        <v>0</v>
      </c>
      <c r="X156">
        <f t="shared" ref="X156:X187" si="177">ROUND(CY156,2)</f>
        <v>35467.769999999997</v>
      </c>
      <c r="Y156">
        <f t="shared" ref="Y156:Y187" si="178">ROUND(CZ156,2)</f>
        <v>16413.689999999999</v>
      </c>
      <c r="AA156">
        <v>145833872</v>
      </c>
      <c r="AB156">
        <f t="shared" ref="AB156:AB187" si="179">ROUND((AC156+AD156+AF156),2)</f>
        <v>1940.28</v>
      </c>
      <c r="AC156">
        <f t="shared" ref="AC156:AC187" si="180">ROUND((ES156),2)</f>
        <v>3.18</v>
      </c>
      <c r="AD156">
        <f>ROUND(((((ET156*1.25))-((EU156*1.25)))+AE156),2)</f>
        <v>39.69</v>
      </c>
      <c r="AE156">
        <f>ROUND(((EU156*1.25)),2)</f>
        <v>21.91</v>
      </c>
      <c r="AF156">
        <f>ROUND(((EV156*1.15)),2)</f>
        <v>1897.41</v>
      </c>
      <c r="AG156">
        <f t="shared" ref="AG156:AG187" si="181">ROUND((AP156),2)</f>
        <v>0</v>
      </c>
      <c r="AH156">
        <f>((EW156*1.15))</f>
        <v>206.68949999999998</v>
      </c>
      <c r="AI156">
        <f>((EX156*1.25))</f>
        <v>2.0625</v>
      </c>
      <c r="AJ156">
        <f t="shared" ref="AJ156:AJ187" si="182">(AS156)</f>
        <v>0</v>
      </c>
      <c r="AK156">
        <v>1684.85</v>
      </c>
      <c r="AL156">
        <v>3.18</v>
      </c>
      <c r="AM156">
        <v>31.75</v>
      </c>
      <c r="AN156">
        <v>17.53</v>
      </c>
      <c r="AO156">
        <v>1649.92</v>
      </c>
      <c r="AP156">
        <v>0</v>
      </c>
      <c r="AQ156">
        <v>179.73</v>
      </c>
      <c r="AR156">
        <v>1.65</v>
      </c>
      <c r="AS156">
        <v>0</v>
      </c>
      <c r="AT156">
        <v>90</v>
      </c>
      <c r="AU156">
        <v>41.65</v>
      </c>
      <c r="AV156">
        <v>1</v>
      </c>
      <c r="AW156">
        <v>1</v>
      </c>
      <c r="AZ156">
        <v>1</v>
      </c>
      <c r="BA156">
        <v>33.659999999999997</v>
      </c>
      <c r="BB156">
        <v>12.55</v>
      </c>
      <c r="BC156">
        <v>8.98</v>
      </c>
      <c r="BD156" t="s">
        <v>3</v>
      </c>
      <c r="BE156" t="s">
        <v>3</v>
      </c>
      <c r="BF156" t="s">
        <v>3</v>
      </c>
      <c r="BG156" t="s">
        <v>3</v>
      </c>
      <c r="BH156">
        <v>0</v>
      </c>
      <c r="BI156">
        <v>1</v>
      </c>
      <c r="BJ156" t="s">
        <v>440</v>
      </c>
      <c r="BM156">
        <v>15001</v>
      </c>
      <c r="BN156">
        <v>0</v>
      </c>
      <c r="BO156" t="s">
        <v>3</v>
      </c>
      <c r="BP156">
        <v>0</v>
      </c>
      <c r="BQ156">
        <v>2</v>
      </c>
      <c r="BR156">
        <v>0</v>
      </c>
      <c r="BS156">
        <v>33.659999999999997</v>
      </c>
      <c r="BT156">
        <v>1</v>
      </c>
      <c r="BU156">
        <v>1</v>
      </c>
      <c r="BV156">
        <v>1</v>
      </c>
      <c r="BW156">
        <v>1</v>
      </c>
      <c r="BX156">
        <v>1</v>
      </c>
      <c r="BY156" t="s">
        <v>3</v>
      </c>
      <c r="BZ156">
        <v>100</v>
      </c>
      <c r="CA156">
        <v>49</v>
      </c>
      <c r="CB156" t="s">
        <v>3</v>
      </c>
      <c r="CE156">
        <v>0</v>
      </c>
      <c r="CF156">
        <v>0</v>
      </c>
      <c r="CG156">
        <v>0</v>
      </c>
      <c r="CM156">
        <v>0</v>
      </c>
      <c r="CN156" t="s">
        <v>922</v>
      </c>
      <c r="CO156">
        <v>0</v>
      </c>
      <c r="CP156">
        <f t="shared" ref="CP156:CP187" si="183">(P156+Q156+S156)</f>
        <v>39279.96</v>
      </c>
      <c r="CQ156">
        <f t="shared" ref="CQ156:CQ187" si="184">AC156*BC156</f>
        <v>28.556400000000004</v>
      </c>
      <c r="CR156">
        <f>((((ET156*1.25))*BB156-((EU156*1.25))*BS156)+AE156*BS156)</f>
        <v>497.99397499999998</v>
      </c>
      <c r="CS156">
        <f t="shared" ref="CS156:CS187" si="185">AE156*BS156</f>
        <v>737.49059999999997</v>
      </c>
      <c r="CT156">
        <f t="shared" ref="CT156:CT187" si="186">AF156*BA156</f>
        <v>63866.820599999999</v>
      </c>
      <c r="CU156">
        <f t="shared" ref="CU156:CU187" si="187">AG156</f>
        <v>0</v>
      </c>
      <c r="CV156">
        <f t="shared" ref="CV156:CV187" si="188">AH156</f>
        <v>206.68949999999998</v>
      </c>
      <c r="CW156">
        <f t="shared" ref="CW156:CW187" si="189">AI156</f>
        <v>2.0625</v>
      </c>
      <c r="CX156">
        <f t="shared" ref="CX156:CX187" si="190">AJ156</f>
        <v>0</v>
      </c>
      <c r="CY156">
        <f t="shared" ref="CY156:CY187" si="191">(((S156+R156)*AT156)/100)</f>
        <v>35467.767</v>
      </c>
      <c r="CZ156">
        <f t="shared" ref="CZ156:CZ187" si="192">(((S156+R156)*AU156)/100)</f>
        <v>16413.694395000002</v>
      </c>
      <c r="DC156" t="s">
        <v>3</v>
      </c>
      <c r="DD156" t="s">
        <v>3</v>
      </c>
      <c r="DE156" t="s">
        <v>17</v>
      </c>
      <c r="DF156" t="s">
        <v>17</v>
      </c>
      <c r="DG156" t="s">
        <v>18</v>
      </c>
      <c r="DH156" t="s">
        <v>3</v>
      </c>
      <c r="DI156" t="s">
        <v>18</v>
      </c>
      <c r="DJ156" t="s">
        <v>17</v>
      </c>
      <c r="DK156" t="s">
        <v>3</v>
      </c>
      <c r="DL156" t="s">
        <v>19</v>
      </c>
      <c r="DM156" t="s">
        <v>20</v>
      </c>
      <c r="DN156">
        <v>0</v>
      </c>
      <c r="DO156">
        <v>0</v>
      </c>
      <c r="DP156">
        <v>1</v>
      </c>
      <c r="DQ156">
        <v>1</v>
      </c>
      <c r="DU156">
        <v>1005</v>
      </c>
      <c r="DV156" t="s">
        <v>36</v>
      </c>
      <c r="DW156" t="s">
        <v>36</v>
      </c>
      <c r="DX156">
        <v>100</v>
      </c>
      <c r="DZ156" t="s">
        <v>3</v>
      </c>
      <c r="EA156" t="s">
        <v>3</v>
      </c>
      <c r="EB156" t="s">
        <v>3</v>
      </c>
      <c r="EC156" t="s">
        <v>3</v>
      </c>
      <c r="EE156">
        <v>140625061</v>
      </c>
      <c r="EF156">
        <v>2</v>
      </c>
      <c r="EG156" t="s">
        <v>38</v>
      </c>
      <c r="EH156">
        <v>15</v>
      </c>
      <c r="EI156" t="s">
        <v>101</v>
      </c>
      <c r="EJ156">
        <v>1</v>
      </c>
      <c r="EK156">
        <v>15001</v>
      </c>
      <c r="EL156" t="s">
        <v>101</v>
      </c>
      <c r="EM156" t="s">
        <v>102</v>
      </c>
      <c r="EO156" t="s">
        <v>21</v>
      </c>
      <c r="EQ156">
        <v>0</v>
      </c>
      <c r="ER156">
        <v>1684.85</v>
      </c>
      <c r="ES156">
        <v>3.18</v>
      </c>
      <c r="ET156">
        <v>31.75</v>
      </c>
      <c r="EU156">
        <v>17.53</v>
      </c>
      <c r="EV156">
        <v>1649.92</v>
      </c>
      <c r="EW156">
        <v>179.73</v>
      </c>
      <c r="EX156">
        <v>1.65</v>
      </c>
      <c r="EY156">
        <v>0</v>
      </c>
      <c r="FQ156">
        <v>0</v>
      </c>
      <c r="FR156">
        <f t="shared" ref="FR156:FR187" si="193">ROUND(IF(BI156=3,GM156,0),2)</f>
        <v>0</v>
      </c>
      <c r="FS156">
        <v>0</v>
      </c>
      <c r="FX156">
        <v>90</v>
      </c>
      <c r="FY156">
        <v>41.65</v>
      </c>
      <c r="GA156" t="s">
        <v>3</v>
      </c>
      <c r="GD156">
        <v>1</v>
      </c>
      <c r="GF156">
        <v>-184483202</v>
      </c>
      <c r="GG156">
        <v>2</v>
      </c>
      <c r="GH156">
        <v>1</v>
      </c>
      <c r="GI156">
        <v>4</v>
      </c>
      <c r="GJ156">
        <v>0</v>
      </c>
      <c r="GK156">
        <v>0</v>
      </c>
      <c r="GL156">
        <f t="shared" ref="GL156:GL187" si="194">ROUND(IF(AND(BH156=3,BI156=3,FS156&lt;&gt;0),P156,0),2)</f>
        <v>0</v>
      </c>
      <c r="GM156">
        <f t="shared" ref="GM156:GM187" si="195">ROUND(O156+X156+Y156,2)+GX156</f>
        <v>91161.42</v>
      </c>
      <c r="GN156">
        <f t="shared" ref="GN156:GN187" si="196">IF(OR(BI156=0,BI156=1),ROUND(O156+X156+Y156,2),0)</f>
        <v>91161.42</v>
      </c>
      <c r="GO156">
        <f t="shared" ref="GO156:GO187" si="197">IF(BI156=2,ROUND(O156+X156+Y156,2),0)</f>
        <v>0</v>
      </c>
      <c r="GP156">
        <f t="shared" ref="GP156:GP187" si="198">IF(BI156=4,ROUND(O156+X156+Y156,2)+GX156,0)</f>
        <v>0</v>
      </c>
      <c r="GR156">
        <v>0</v>
      </c>
      <c r="GS156">
        <v>3</v>
      </c>
      <c r="GT156">
        <v>0</v>
      </c>
      <c r="GU156" t="s">
        <v>3</v>
      </c>
      <c r="GV156">
        <f t="shared" ref="GV156:GV187" si="199">ROUND((GT156),2)</f>
        <v>0</v>
      </c>
      <c r="GW156">
        <v>1</v>
      </c>
      <c r="GX156">
        <f t="shared" ref="GX156:GX187" si="200">ROUND(HC156*I156,2)</f>
        <v>0</v>
      </c>
      <c r="HA156">
        <v>0</v>
      </c>
      <c r="HB156">
        <v>0</v>
      </c>
      <c r="HC156">
        <f t="shared" ref="HC156:HC187" si="201">GV156*GW156</f>
        <v>0</v>
      </c>
      <c r="HE156" t="s">
        <v>3</v>
      </c>
      <c r="HF156" t="s">
        <v>3</v>
      </c>
      <c r="HM156" t="s">
        <v>3</v>
      </c>
      <c r="HN156" t="s">
        <v>103</v>
      </c>
      <c r="HO156" t="s">
        <v>104</v>
      </c>
      <c r="HP156" t="s">
        <v>101</v>
      </c>
      <c r="HQ156" t="s">
        <v>101</v>
      </c>
      <c r="IK156">
        <v>0</v>
      </c>
    </row>
    <row r="157" spans="1:245" x14ac:dyDescent="0.2">
      <c r="A157">
        <v>18</v>
      </c>
      <c r="B157">
        <v>1</v>
      </c>
      <c r="C157">
        <v>231</v>
      </c>
      <c r="E157" t="s">
        <v>441</v>
      </c>
      <c r="F157" t="s">
        <v>442</v>
      </c>
      <c r="G157" t="s">
        <v>443</v>
      </c>
      <c r="H157" t="s">
        <v>123</v>
      </c>
      <c r="I157">
        <f>I156*J157</f>
        <v>3.0499999999999999E-2</v>
      </c>
      <c r="J157">
        <v>0.05</v>
      </c>
      <c r="K157">
        <v>0.05</v>
      </c>
      <c r="O157">
        <f t="shared" si="168"/>
        <v>0</v>
      </c>
      <c r="P157">
        <f t="shared" si="169"/>
        <v>0</v>
      </c>
      <c r="Q157">
        <f t="shared" si="170"/>
        <v>0</v>
      </c>
      <c r="R157">
        <f t="shared" si="171"/>
        <v>0</v>
      </c>
      <c r="S157">
        <f t="shared" si="172"/>
        <v>0</v>
      </c>
      <c r="T157">
        <f t="shared" si="173"/>
        <v>0</v>
      </c>
      <c r="U157">
        <f t="shared" si="174"/>
        <v>0</v>
      </c>
      <c r="V157">
        <f t="shared" si="175"/>
        <v>0</v>
      </c>
      <c r="W157">
        <f t="shared" si="176"/>
        <v>0</v>
      </c>
      <c r="X157">
        <f t="shared" si="177"/>
        <v>0</v>
      </c>
      <c r="Y157">
        <f t="shared" si="178"/>
        <v>0</v>
      </c>
      <c r="AA157">
        <v>145833872</v>
      </c>
      <c r="AB157">
        <f t="shared" si="179"/>
        <v>0</v>
      </c>
      <c r="AC157">
        <f t="shared" si="180"/>
        <v>0</v>
      </c>
      <c r="AD157">
        <f>ROUND((((ET157)-(EU157))+AE157),2)</f>
        <v>0</v>
      </c>
      <c r="AE157">
        <f t="shared" ref="AE157:AF161" si="202">ROUND((EU157),2)</f>
        <v>0</v>
      </c>
      <c r="AF157">
        <f t="shared" si="202"/>
        <v>0</v>
      </c>
      <c r="AG157">
        <f t="shared" si="181"/>
        <v>0</v>
      </c>
      <c r="AH157">
        <f t="shared" ref="AH157:AI161" si="203">(EW157)</f>
        <v>0</v>
      </c>
      <c r="AI157">
        <f t="shared" si="203"/>
        <v>0</v>
      </c>
      <c r="AJ157">
        <f t="shared" si="182"/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100</v>
      </c>
      <c r="AU157">
        <v>49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8.98</v>
      </c>
      <c r="BD157" t="s">
        <v>3</v>
      </c>
      <c r="BE157" t="s">
        <v>3</v>
      </c>
      <c r="BF157" t="s">
        <v>3</v>
      </c>
      <c r="BG157" t="s">
        <v>3</v>
      </c>
      <c r="BH157">
        <v>3</v>
      </c>
      <c r="BI157">
        <v>1</v>
      </c>
      <c r="BJ157" t="s">
        <v>3</v>
      </c>
      <c r="BM157">
        <v>15001</v>
      </c>
      <c r="BN157">
        <v>0</v>
      </c>
      <c r="BO157" t="s">
        <v>3</v>
      </c>
      <c r="BP157">
        <v>0</v>
      </c>
      <c r="BQ157">
        <v>2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</v>
      </c>
      <c r="BZ157">
        <v>100</v>
      </c>
      <c r="CA157">
        <v>49</v>
      </c>
      <c r="CB157" t="s">
        <v>3</v>
      </c>
      <c r="CE157">
        <v>0</v>
      </c>
      <c r="CF157">
        <v>0</v>
      </c>
      <c r="CG157">
        <v>0</v>
      </c>
      <c r="CM157">
        <v>0</v>
      </c>
      <c r="CN157" t="s">
        <v>3</v>
      </c>
      <c r="CO157">
        <v>0</v>
      </c>
      <c r="CP157">
        <f t="shared" si="183"/>
        <v>0</v>
      </c>
      <c r="CQ157">
        <f t="shared" si="184"/>
        <v>0</v>
      </c>
      <c r="CR157">
        <f>(((ET157)*BB157-(EU157)*BS157)+AE157*BS157)</f>
        <v>0</v>
      </c>
      <c r="CS157">
        <f t="shared" si="185"/>
        <v>0</v>
      </c>
      <c r="CT157">
        <f t="shared" si="186"/>
        <v>0</v>
      </c>
      <c r="CU157">
        <f t="shared" si="187"/>
        <v>0</v>
      </c>
      <c r="CV157">
        <f t="shared" si="188"/>
        <v>0</v>
      </c>
      <c r="CW157">
        <f t="shared" si="189"/>
        <v>0</v>
      </c>
      <c r="CX157">
        <f t="shared" si="190"/>
        <v>0</v>
      </c>
      <c r="CY157">
        <f t="shared" si="191"/>
        <v>0</v>
      </c>
      <c r="CZ157">
        <f t="shared" si="192"/>
        <v>0</v>
      </c>
      <c r="DC157" t="s">
        <v>3</v>
      </c>
      <c r="DD157" t="s">
        <v>3</v>
      </c>
      <c r="DE157" t="s">
        <v>3</v>
      </c>
      <c r="DF157" t="s">
        <v>3</v>
      </c>
      <c r="DG157" t="s">
        <v>3</v>
      </c>
      <c r="DH157" t="s">
        <v>3</v>
      </c>
      <c r="DI157" t="s">
        <v>3</v>
      </c>
      <c r="DJ157" t="s">
        <v>3</v>
      </c>
      <c r="DK157" t="s">
        <v>3</v>
      </c>
      <c r="DL157" t="s">
        <v>3</v>
      </c>
      <c r="DM157" t="s">
        <v>3</v>
      </c>
      <c r="DN157">
        <v>0</v>
      </c>
      <c r="DO157">
        <v>0</v>
      </c>
      <c r="DP157">
        <v>1</v>
      </c>
      <c r="DQ157">
        <v>1</v>
      </c>
      <c r="DU157">
        <v>1009</v>
      </c>
      <c r="DV157" t="s">
        <v>123</v>
      </c>
      <c r="DW157" t="s">
        <v>123</v>
      </c>
      <c r="DX157">
        <v>1000</v>
      </c>
      <c r="DZ157" t="s">
        <v>3</v>
      </c>
      <c r="EA157" t="s">
        <v>3</v>
      </c>
      <c r="EB157" t="s">
        <v>3</v>
      </c>
      <c r="EC157" t="s">
        <v>3</v>
      </c>
      <c r="EE157">
        <v>140625061</v>
      </c>
      <c r="EF157">
        <v>2</v>
      </c>
      <c r="EG157" t="s">
        <v>38</v>
      </c>
      <c r="EH157">
        <v>15</v>
      </c>
      <c r="EI157" t="s">
        <v>101</v>
      </c>
      <c r="EJ157">
        <v>1</v>
      </c>
      <c r="EK157">
        <v>15001</v>
      </c>
      <c r="EL157" t="s">
        <v>101</v>
      </c>
      <c r="EM157" t="s">
        <v>102</v>
      </c>
      <c r="EO157" t="s">
        <v>3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FQ157">
        <v>0</v>
      </c>
      <c r="FR157">
        <f t="shared" si="193"/>
        <v>0</v>
      </c>
      <c r="FS157">
        <v>0</v>
      </c>
      <c r="FX157">
        <v>100</v>
      </c>
      <c r="FY157">
        <v>49</v>
      </c>
      <c r="GA157" t="s">
        <v>3</v>
      </c>
      <c r="GD157">
        <v>1</v>
      </c>
      <c r="GF157">
        <v>1531120620</v>
      </c>
      <c r="GG157">
        <v>2</v>
      </c>
      <c r="GH157">
        <v>1</v>
      </c>
      <c r="GI157">
        <v>4</v>
      </c>
      <c r="GJ157">
        <v>0</v>
      </c>
      <c r="GK157">
        <v>0</v>
      </c>
      <c r="GL157">
        <f t="shared" si="194"/>
        <v>0</v>
      </c>
      <c r="GM157">
        <f t="shared" si="195"/>
        <v>0</v>
      </c>
      <c r="GN157">
        <f t="shared" si="196"/>
        <v>0</v>
      </c>
      <c r="GO157">
        <f t="shared" si="197"/>
        <v>0</v>
      </c>
      <c r="GP157">
        <f t="shared" si="198"/>
        <v>0</v>
      </c>
      <c r="GR157">
        <v>0</v>
      </c>
      <c r="GS157">
        <v>3</v>
      </c>
      <c r="GT157">
        <v>0</v>
      </c>
      <c r="GU157" t="s">
        <v>3</v>
      </c>
      <c r="GV157">
        <f t="shared" si="199"/>
        <v>0</v>
      </c>
      <c r="GW157">
        <v>1</v>
      </c>
      <c r="GX157">
        <f t="shared" si="200"/>
        <v>0</v>
      </c>
      <c r="HA157">
        <v>0</v>
      </c>
      <c r="HB157">
        <v>0</v>
      </c>
      <c r="HC157">
        <f t="shared" si="201"/>
        <v>0</v>
      </c>
      <c r="HE157" t="s">
        <v>3</v>
      </c>
      <c r="HF157" t="s">
        <v>3</v>
      </c>
      <c r="HM157" t="s">
        <v>3</v>
      </c>
      <c r="HN157" t="s">
        <v>103</v>
      </c>
      <c r="HO157" t="s">
        <v>104</v>
      </c>
      <c r="HP157" t="s">
        <v>101</v>
      </c>
      <c r="HQ157" t="s">
        <v>101</v>
      </c>
      <c r="IK157">
        <v>0</v>
      </c>
    </row>
    <row r="158" spans="1:245" x14ac:dyDescent="0.2">
      <c r="A158">
        <v>18</v>
      </c>
      <c r="B158">
        <v>1</v>
      </c>
      <c r="C158">
        <v>232</v>
      </c>
      <c r="E158" t="s">
        <v>444</v>
      </c>
      <c r="F158" t="s">
        <v>445</v>
      </c>
      <c r="G158" t="s">
        <v>446</v>
      </c>
      <c r="H158" t="s">
        <v>123</v>
      </c>
      <c r="I158">
        <f>I156*J158</f>
        <v>0.22875000000000001</v>
      </c>
      <c r="J158">
        <v>0.375</v>
      </c>
      <c r="K158">
        <v>0.375</v>
      </c>
      <c r="O158">
        <f t="shared" si="168"/>
        <v>0</v>
      </c>
      <c r="P158">
        <f t="shared" si="169"/>
        <v>0</v>
      </c>
      <c r="Q158">
        <f t="shared" si="170"/>
        <v>0</v>
      </c>
      <c r="R158">
        <f t="shared" si="171"/>
        <v>0</v>
      </c>
      <c r="S158">
        <f t="shared" si="172"/>
        <v>0</v>
      </c>
      <c r="T158">
        <f t="shared" si="173"/>
        <v>0</v>
      </c>
      <c r="U158">
        <f t="shared" si="174"/>
        <v>0</v>
      </c>
      <c r="V158">
        <f t="shared" si="175"/>
        <v>0</v>
      </c>
      <c r="W158">
        <f t="shared" si="176"/>
        <v>0</v>
      </c>
      <c r="X158">
        <f t="shared" si="177"/>
        <v>0</v>
      </c>
      <c r="Y158">
        <f t="shared" si="178"/>
        <v>0</v>
      </c>
      <c r="AA158">
        <v>145833872</v>
      </c>
      <c r="AB158">
        <f t="shared" si="179"/>
        <v>0</v>
      </c>
      <c r="AC158">
        <f t="shared" si="180"/>
        <v>0</v>
      </c>
      <c r="AD158">
        <f>ROUND((((ET158)-(EU158))+AE158),2)</f>
        <v>0</v>
      </c>
      <c r="AE158">
        <f t="shared" si="202"/>
        <v>0</v>
      </c>
      <c r="AF158">
        <f t="shared" si="202"/>
        <v>0</v>
      </c>
      <c r="AG158">
        <f t="shared" si="181"/>
        <v>0</v>
      </c>
      <c r="AH158">
        <f t="shared" si="203"/>
        <v>0</v>
      </c>
      <c r="AI158">
        <f t="shared" si="203"/>
        <v>0</v>
      </c>
      <c r="AJ158">
        <f t="shared" si="182"/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100</v>
      </c>
      <c r="AU158">
        <v>49</v>
      </c>
      <c r="AV158">
        <v>1</v>
      </c>
      <c r="AW158">
        <v>1</v>
      </c>
      <c r="AZ158">
        <v>1</v>
      </c>
      <c r="BA158">
        <v>1</v>
      </c>
      <c r="BB158">
        <v>1</v>
      </c>
      <c r="BC158">
        <v>8.98</v>
      </c>
      <c r="BD158" t="s">
        <v>3</v>
      </c>
      <c r="BE158" t="s">
        <v>3</v>
      </c>
      <c r="BF158" t="s">
        <v>3</v>
      </c>
      <c r="BG158" t="s">
        <v>3</v>
      </c>
      <c r="BH158">
        <v>3</v>
      </c>
      <c r="BI158">
        <v>1</v>
      </c>
      <c r="BJ158" t="s">
        <v>3</v>
      </c>
      <c r="BM158">
        <v>15001</v>
      </c>
      <c r="BN158">
        <v>0</v>
      </c>
      <c r="BO158" t="s">
        <v>3</v>
      </c>
      <c r="BP158">
        <v>0</v>
      </c>
      <c r="BQ158">
        <v>2</v>
      </c>
      <c r="BR158">
        <v>0</v>
      </c>
      <c r="BS158">
        <v>1</v>
      </c>
      <c r="BT158">
        <v>1</v>
      </c>
      <c r="BU158">
        <v>1</v>
      </c>
      <c r="BV158">
        <v>1</v>
      </c>
      <c r="BW158">
        <v>1</v>
      </c>
      <c r="BX158">
        <v>1</v>
      </c>
      <c r="BY158" t="s">
        <v>3</v>
      </c>
      <c r="BZ158">
        <v>100</v>
      </c>
      <c r="CA158">
        <v>49</v>
      </c>
      <c r="CB158" t="s">
        <v>3</v>
      </c>
      <c r="CE158">
        <v>0</v>
      </c>
      <c r="CF158">
        <v>0</v>
      </c>
      <c r="CG158">
        <v>0</v>
      </c>
      <c r="CM158">
        <v>0</v>
      </c>
      <c r="CN158" t="s">
        <v>3</v>
      </c>
      <c r="CO158">
        <v>0</v>
      </c>
      <c r="CP158">
        <f t="shared" si="183"/>
        <v>0</v>
      </c>
      <c r="CQ158">
        <f t="shared" si="184"/>
        <v>0</v>
      </c>
      <c r="CR158">
        <f>(((ET158)*BB158-(EU158)*BS158)+AE158*BS158)</f>
        <v>0</v>
      </c>
      <c r="CS158">
        <f t="shared" si="185"/>
        <v>0</v>
      </c>
      <c r="CT158">
        <f t="shared" si="186"/>
        <v>0</v>
      </c>
      <c r="CU158">
        <f t="shared" si="187"/>
        <v>0</v>
      </c>
      <c r="CV158">
        <f t="shared" si="188"/>
        <v>0</v>
      </c>
      <c r="CW158">
        <f t="shared" si="189"/>
        <v>0</v>
      </c>
      <c r="CX158">
        <f t="shared" si="190"/>
        <v>0</v>
      </c>
      <c r="CY158">
        <f t="shared" si="191"/>
        <v>0</v>
      </c>
      <c r="CZ158">
        <f t="shared" si="192"/>
        <v>0</v>
      </c>
      <c r="DC158" t="s">
        <v>3</v>
      </c>
      <c r="DD158" t="s">
        <v>3</v>
      </c>
      <c r="DE158" t="s">
        <v>3</v>
      </c>
      <c r="DF158" t="s">
        <v>3</v>
      </c>
      <c r="DG158" t="s">
        <v>3</v>
      </c>
      <c r="DH158" t="s">
        <v>3</v>
      </c>
      <c r="DI158" t="s">
        <v>3</v>
      </c>
      <c r="DJ158" t="s">
        <v>3</v>
      </c>
      <c r="DK158" t="s">
        <v>3</v>
      </c>
      <c r="DL158" t="s">
        <v>3</v>
      </c>
      <c r="DM158" t="s">
        <v>3</v>
      </c>
      <c r="DN158">
        <v>0</v>
      </c>
      <c r="DO158">
        <v>0</v>
      </c>
      <c r="DP158">
        <v>1</v>
      </c>
      <c r="DQ158">
        <v>1</v>
      </c>
      <c r="DU158">
        <v>1009</v>
      </c>
      <c r="DV158" t="s">
        <v>123</v>
      </c>
      <c r="DW158" t="s">
        <v>123</v>
      </c>
      <c r="DX158">
        <v>1000</v>
      </c>
      <c r="DZ158" t="s">
        <v>3</v>
      </c>
      <c r="EA158" t="s">
        <v>3</v>
      </c>
      <c r="EB158" t="s">
        <v>3</v>
      </c>
      <c r="EC158" t="s">
        <v>3</v>
      </c>
      <c r="EE158">
        <v>140625061</v>
      </c>
      <c r="EF158">
        <v>2</v>
      </c>
      <c r="EG158" t="s">
        <v>38</v>
      </c>
      <c r="EH158">
        <v>15</v>
      </c>
      <c r="EI158" t="s">
        <v>101</v>
      </c>
      <c r="EJ158">
        <v>1</v>
      </c>
      <c r="EK158">
        <v>15001</v>
      </c>
      <c r="EL158" t="s">
        <v>101</v>
      </c>
      <c r="EM158" t="s">
        <v>102</v>
      </c>
      <c r="EO158" t="s">
        <v>3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FQ158">
        <v>0</v>
      </c>
      <c r="FR158">
        <f t="shared" si="193"/>
        <v>0</v>
      </c>
      <c r="FS158">
        <v>0</v>
      </c>
      <c r="FX158">
        <v>100</v>
      </c>
      <c r="FY158">
        <v>49</v>
      </c>
      <c r="GA158" t="s">
        <v>3</v>
      </c>
      <c r="GD158">
        <v>1</v>
      </c>
      <c r="GF158">
        <v>-1969728098</v>
      </c>
      <c r="GG158">
        <v>2</v>
      </c>
      <c r="GH158">
        <v>1</v>
      </c>
      <c r="GI158">
        <v>4</v>
      </c>
      <c r="GJ158">
        <v>0</v>
      </c>
      <c r="GK158">
        <v>0</v>
      </c>
      <c r="GL158">
        <f t="shared" si="194"/>
        <v>0</v>
      </c>
      <c r="GM158">
        <f t="shared" si="195"/>
        <v>0</v>
      </c>
      <c r="GN158">
        <f t="shared" si="196"/>
        <v>0</v>
      </c>
      <c r="GO158">
        <f t="shared" si="197"/>
        <v>0</v>
      </c>
      <c r="GP158">
        <f t="shared" si="198"/>
        <v>0</v>
      </c>
      <c r="GR158">
        <v>0</v>
      </c>
      <c r="GS158">
        <v>3</v>
      </c>
      <c r="GT158">
        <v>0</v>
      </c>
      <c r="GU158" t="s">
        <v>3</v>
      </c>
      <c r="GV158">
        <f t="shared" si="199"/>
        <v>0</v>
      </c>
      <c r="GW158">
        <v>1</v>
      </c>
      <c r="GX158">
        <f t="shared" si="200"/>
        <v>0</v>
      </c>
      <c r="HA158">
        <v>0</v>
      </c>
      <c r="HB158">
        <v>0</v>
      </c>
      <c r="HC158">
        <f t="shared" si="201"/>
        <v>0</v>
      </c>
      <c r="HE158" t="s">
        <v>3</v>
      </c>
      <c r="HF158" t="s">
        <v>3</v>
      </c>
      <c r="HM158" t="s">
        <v>3</v>
      </c>
      <c r="HN158" t="s">
        <v>103</v>
      </c>
      <c r="HO158" t="s">
        <v>104</v>
      </c>
      <c r="HP158" t="s">
        <v>101</v>
      </c>
      <c r="HQ158" t="s">
        <v>101</v>
      </c>
      <c r="IK158">
        <v>0</v>
      </c>
    </row>
    <row r="159" spans="1:245" x14ac:dyDescent="0.2">
      <c r="A159">
        <v>17</v>
      </c>
      <c r="B159">
        <v>1</v>
      </c>
      <c r="E159" t="s">
        <v>447</v>
      </c>
      <c r="F159" t="s">
        <v>89</v>
      </c>
      <c r="G159" t="s">
        <v>448</v>
      </c>
      <c r="H159" t="s">
        <v>76</v>
      </c>
      <c r="I159">
        <f>ROUND(ROUND(I149*102,1),9)</f>
        <v>43.9</v>
      </c>
      <c r="J159">
        <v>0</v>
      </c>
      <c r="K159">
        <f>ROUND(ROUND(I149*102,1),9)</f>
        <v>43.9</v>
      </c>
      <c r="O159">
        <f t="shared" si="168"/>
        <v>25778.18</v>
      </c>
      <c r="P159">
        <f t="shared" si="169"/>
        <v>25778.18</v>
      </c>
      <c r="Q159">
        <f t="shared" si="170"/>
        <v>0</v>
      </c>
      <c r="R159">
        <f t="shared" si="171"/>
        <v>0</v>
      </c>
      <c r="S159">
        <f t="shared" si="172"/>
        <v>0</v>
      </c>
      <c r="T159">
        <f t="shared" si="173"/>
        <v>0</v>
      </c>
      <c r="U159">
        <f t="shared" si="174"/>
        <v>0</v>
      </c>
      <c r="V159">
        <f t="shared" si="175"/>
        <v>0</v>
      </c>
      <c r="W159">
        <f t="shared" si="176"/>
        <v>0</v>
      </c>
      <c r="X159">
        <f t="shared" si="177"/>
        <v>0</v>
      </c>
      <c r="Y159">
        <f t="shared" si="178"/>
        <v>0</v>
      </c>
      <c r="AA159">
        <v>145833872</v>
      </c>
      <c r="AB159">
        <f t="shared" si="179"/>
        <v>65.39</v>
      </c>
      <c r="AC159">
        <f t="shared" si="180"/>
        <v>65.39</v>
      </c>
      <c r="AD159">
        <f>ROUND((((ET159)-(EU159))+AE159),2)</f>
        <v>0</v>
      </c>
      <c r="AE159">
        <f t="shared" si="202"/>
        <v>0</v>
      </c>
      <c r="AF159">
        <f t="shared" si="202"/>
        <v>0</v>
      </c>
      <c r="AG159">
        <f t="shared" si="181"/>
        <v>0</v>
      </c>
      <c r="AH159">
        <f t="shared" si="203"/>
        <v>0</v>
      </c>
      <c r="AI159">
        <f t="shared" si="203"/>
        <v>0</v>
      </c>
      <c r="AJ159">
        <f t="shared" si="182"/>
        <v>0</v>
      </c>
      <c r="AK159">
        <v>65.39</v>
      </c>
      <c r="AL159">
        <v>65.39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109</v>
      </c>
      <c r="AU159">
        <v>57</v>
      </c>
      <c r="AV159">
        <v>1</v>
      </c>
      <c r="AW159">
        <v>1</v>
      </c>
      <c r="AZ159">
        <v>1</v>
      </c>
      <c r="BA159">
        <v>1</v>
      </c>
      <c r="BB159">
        <v>1</v>
      </c>
      <c r="BC159">
        <v>8.98</v>
      </c>
      <c r="BD159" t="s">
        <v>3</v>
      </c>
      <c r="BE159" t="s">
        <v>3</v>
      </c>
      <c r="BF159" t="s">
        <v>3</v>
      </c>
      <c r="BG159" t="s">
        <v>3</v>
      </c>
      <c r="BH159">
        <v>3</v>
      </c>
      <c r="BI159">
        <v>1</v>
      </c>
      <c r="BJ159" t="s">
        <v>3</v>
      </c>
      <c r="BM159">
        <v>12001</v>
      </c>
      <c r="BN159">
        <v>0</v>
      </c>
      <c r="BO159" t="s">
        <v>3</v>
      </c>
      <c r="BP159">
        <v>0</v>
      </c>
      <c r="BQ159">
        <v>2</v>
      </c>
      <c r="BR159">
        <v>0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</v>
      </c>
      <c r="BZ159">
        <v>109</v>
      </c>
      <c r="CA159">
        <v>57</v>
      </c>
      <c r="CB159" t="s">
        <v>3</v>
      </c>
      <c r="CE159">
        <v>0</v>
      </c>
      <c r="CF159">
        <v>0</v>
      </c>
      <c r="CG159">
        <v>0</v>
      </c>
      <c r="CM159">
        <v>0</v>
      </c>
      <c r="CN159" t="s">
        <v>3</v>
      </c>
      <c r="CO159">
        <v>0</v>
      </c>
      <c r="CP159">
        <f t="shared" si="183"/>
        <v>25778.18</v>
      </c>
      <c r="CQ159">
        <f t="shared" si="184"/>
        <v>587.20220000000006</v>
      </c>
      <c r="CR159">
        <f>(((ET159)*BB159-(EU159)*BS159)+AE159*BS159)</f>
        <v>0</v>
      </c>
      <c r="CS159">
        <f t="shared" si="185"/>
        <v>0</v>
      </c>
      <c r="CT159">
        <f t="shared" si="186"/>
        <v>0</v>
      </c>
      <c r="CU159">
        <f t="shared" si="187"/>
        <v>0</v>
      </c>
      <c r="CV159">
        <f t="shared" si="188"/>
        <v>0</v>
      </c>
      <c r="CW159">
        <f t="shared" si="189"/>
        <v>0</v>
      </c>
      <c r="CX159">
        <f t="shared" si="190"/>
        <v>0</v>
      </c>
      <c r="CY159">
        <f t="shared" si="191"/>
        <v>0</v>
      </c>
      <c r="CZ159">
        <f t="shared" si="192"/>
        <v>0</v>
      </c>
      <c r="DC159" t="s">
        <v>3</v>
      </c>
      <c r="DD159" t="s">
        <v>3</v>
      </c>
      <c r="DE159" t="s">
        <v>3</v>
      </c>
      <c r="DF159" t="s">
        <v>3</v>
      </c>
      <c r="DG159" t="s">
        <v>3</v>
      </c>
      <c r="DH159" t="s">
        <v>3</v>
      </c>
      <c r="DI159" t="s">
        <v>3</v>
      </c>
      <c r="DJ159" t="s">
        <v>3</v>
      </c>
      <c r="DK159" t="s">
        <v>3</v>
      </c>
      <c r="DL159" t="s">
        <v>3</v>
      </c>
      <c r="DM159" t="s">
        <v>3</v>
      </c>
      <c r="DN159">
        <v>0</v>
      </c>
      <c r="DO159">
        <v>0</v>
      </c>
      <c r="DP159">
        <v>1</v>
      </c>
      <c r="DQ159">
        <v>1</v>
      </c>
      <c r="DU159">
        <v>1005</v>
      </c>
      <c r="DV159" t="s">
        <v>76</v>
      </c>
      <c r="DW159" t="s">
        <v>76</v>
      </c>
      <c r="DX159">
        <v>1</v>
      </c>
      <c r="DZ159" t="s">
        <v>3</v>
      </c>
      <c r="EA159" t="s">
        <v>3</v>
      </c>
      <c r="EB159" t="s">
        <v>3</v>
      </c>
      <c r="EC159" t="s">
        <v>3</v>
      </c>
      <c r="EE159">
        <v>140625032</v>
      </c>
      <c r="EF159">
        <v>2</v>
      </c>
      <c r="EG159" t="s">
        <v>38</v>
      </c>
      <c r="EH159">
        <v>12</v>
      </c>
      <c r="EI159" t="s">
        <v>92</v>
      </c>
      <c r="EJ159">
        <v>1</v>
      </c>
      <c r="EK159">
        <v>12001</v>
      </c>
      <c r="EL159" t="s">
        <v>92</v>
      </c>
      <c r="EM159" t="s">
        <v>93</v>
      </c>
      <c r="EO159" t="s">
        <v>3</v>
      </c>
      <c r="EQ159">
        <v>0</v>
      </c>
      <c r="ER159">
        <v>78.47</v>
      </c>
      <c r="ES159">
        <v>65.39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5</v>
      </c>
      <c r="FC159">
        <v>1</v>
      </c>
      <c r="FD159">
        <v>18</v>
      </c>
      <c r="FF159">
        <v>658</v>
      </c>
      <c r="FQ159">
        <v>0</v>
      </c>
      <c r="FR159">
        <f t="shared" si="193"/>
        <v>0</v>
      </c>
      <c r="FS159">
        <v>0</v>
      </c>
      <c r="FX159">
        <v>109</v>
      </c>
      <c r="FY159">
        <v>57</v>
      </c>
      <c r="GA159" t="s">
        <v>449</v>
      </c>
      <c r="GD159">
        <v>1</v>
      </c>
      <c r="GF159">
        <v>540152855</v>
      </c>
      <c r="GG159">
        <v>2</v>
      </c>
      <c r="GH159">
        <v>3</v>
      </c>
      <c r="GI159">
        <v>4</v>
      </c>
      <c r="GJ159">
        <v>0</v>
      </c>
      <c r="GK159">
        <v>0</v>
      </c>
      <c r="GL159">
        <f t="shared" si="194"/>
        <v>0</v>
      </c>
      <c r="GM159">
        <f t="shared" si="195"/>
        <v>25778.18</v>
      </c>
      <c r="GN159">
        <f t="shared" si="196"/>
        <v>25778.18</v>
      </c>
      <c r="GO159">
        <f t="shared" si="197"/>
        <v>0</v>
      </c>
      <c r="GP159">
        <f t="shared" si="198"/>
        <v>0</v>
      </c>
      <c r="GR159">
        <v>1</v>
      </c>
      <c r="GS159">
        <v>1</v>
      </c>
      <c r="GT159">
        <v>0</v>
      </c>
      <c r="GU159" t="s">
        <v>3</v>
      </c>
      <c r="GV159">
        <f t="shared" si="199"/>
        <v>0</v>
      </c>
      <c r="GW159">
        <v>1</v>
      </c>
      <c r="GX159">
        <f t="shared" si="200"/>
        <v>0</v>
      </c>
      <c r="HA159">
        <v>0</v>
      </c>
      <c r="HB159">
        <v>0</v>
      </c>
      <c r="HC159">
        <f t="shared" si="201"/>
        <v>0</v>
      </c>
      <c r="HE159" t="s">
        <v>60</v>
      </c>
      <c r="HF159" t="s">
        <v>33</v>
      </c>
      <c r="HM159" t="s">
        <v>3</v>
      </c>
      <c r="HN159" t="s">
        <v>95</v>
      </c>
      <c r="HO159" t="s">
        <v>96</v>
      </c>
      <c r="HP159" t="s">
        <v>92</v>
      </c>
      <c r="HQ159" t="s">
        <v>92</v>
      </c>
      <c r="IK159">
        <v>0</v>
      </c>
    </row>
    <row r="160" spans="1:245" x14ac:dyDescent="0.2">
      <c r="A160">
        <v>17</v>
      </c>
      <c r="B160">
        <v>1</v>
      </c>
      <c r="E160" t="s">
        <v>450</v>
      </c>
      <c r="F160" t="s">
        <v>89</v>
      </c>
      <c r="G160" t="s">
        <v>419</v>
      </c>
      <c r="H160" t="s">
        <v>91</v>
      </c>
      <c r="I160">
        <v>30.5</v>
      </c>
      <c r="J160">
        <v>0</v>
      </c>
      <c r="K160">
        <v>30.5</v>
      </c>
      <c r="O160">
        <f t="shared" si="168"/>
        <v>1741.94</v>
      </c>
      <c r="P160">
        <f t="shared" si="169"/>
        <v>1741.94</v>
      </c>
      <c r="Q160">
        <f t="shared" si="170"/>
        <v>0</v>
      </c>
      <c r="R160">
        <f t="shared" si="171"/>
        <v>0</v>
      </c>
      <c r="S160">
        <f t="shared" si="172"/>
        <v>0</v>
      </c>
      <c r="T160">
        <f t="shared" si="173"/>
        <v>0</v>
      </c>
      <c r="U160">
        <f t="shared" si="174"/>
        <v>0</v>
      </c>
      <c r="V160">
        <f t="shared" si="175"/>
        <v>0</v>
      </c>
      <c r="W160">
        <f t="shared" si="176"/>
        <v>0</v>
      </c>
      <c r="X160">
        <f t="shared" si="177"/>
        <v>0</v>
      </c>
      <c r="Y160">
        <f t="shared" si="178"/>
        <v>0</v>
      </c>
      <c r="AA160">
        <v>145833872</v>
      </c>
      <c r="AB160">
        <f t="shared" si="179"/>
        <v>6.36</v>
      </c>
      <c r="AC160">
        <f t="shared" si="180"/>
        <v>6.36</v>
      </c>
      <c r="AD160">
        <f>ROUND((((ET160)-(EU160))+AE160),2)</f>
        <v>0</v>
      </c>
      <c r="AE160">
        <f t="shared" si="202"/>
        <v>0</v>
      </c>
      <c r="AF160">
        <f t="shared" si="202"/>
        <v>0</v>
      </c>
      <c r="AG160">
        <f t="shared" si="181"/>
        <v>0</v>
      </c>
      <c r="AH160">
        <f t="shared" si="203"/>
        <v>0</v>
      </c>
      <c r="AI160">
        <f t="shared" si="203"/>
        <v>0</v>
      </c>
      <c r="AJ160">
        <f t="shared" si="182"/>
        <v>0</v>
      </c>
      <c r="AK160">
        <v>6.36</v>
      </c>
      <c r="AL160">
        <v>6.36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109</v>
      </c>
      <c r="AU160">
        <v>57</v>
      </c>
      <c r="AV160">
        <v>1</v>
      </c>
      <c r="AW160">
        <v>1</v>
      </c>
      <c r="AZ160">
        <v>1</v>
      </c>
      <c r="BA160">
        <v>1</v>
      </c>
      <c r="BB160">
        <v>1</v>
      </c>
      <c r="BC160">
        <v>8.98</v>
      </c>
      <c r="BD160" t="s">
        <v>3</v>
      </c>
      <c r="BE160" t="s">
        <v>3</v>
      </c>
      <c r="BF160" t="s">
        <v>3</v>
      </c>
      <c r="BG160" t="s">
        <v>3</v>
      </c>
      <c r="BH160">
        <v>3</v>
      </c>
      <c r="BI160">
        <v>1</v>
      </c>
      <c r="BJ160" t="s">
        <v>3</v>
      </c>
      <c r="BM160">
        <v>12001</v>
      </c>
      <c r="BN160">
        <v>0</v>
      </c>
      <c r="BO160" t="s">
        <v>3</v>
      </c>
      <c r="BP160">
        <v>0</v>
      </c>
      <c r="BQ160">
        <v>2</v>
      </c>
      <c r="BR160">
        <v>0</v>
      </c>
      <c r="BS160">
        <v>1</v>
      </c>
      <c r="BT160">
        <v>1</v>
      </c>
      <c r="BU160">
        <v>1</v>
      </c>
      <c r="BV160">
        <v>1</v>
      </c>
      <c r="BW160">
        <v>1</v>
      </c>
      <c r="BX160">
        <v>1</v>
      </c>
      <c r="BY160" t="s">
        <v>3</v>
      </c>
      <c r="BZ160">
        <v>109</v>
      </c>
      <c r="CA160">
        <v>57</v>
      </c>
      <c r="CB160" t="s">
        <v>3</v>
      </c>
      <c r="CE160">
        <v>0</v>
      </c>
      <c r="CF160">
        <v>0</v>
      </c>
      <c r="CG160">
        <v>0</v>
      </c>
      <c r="CM160">
        <v>0</v>
      </c>
      <c r="CN160" t="s">
        <v>3</v>
      </c>
      <c r="CO160">
        <v>0</v>
      </c>
      <c r="CP160">
        <f t="shared" si="183"/>
        <v>1741.94</v>
      </c>
      <c r="CQ160">
        <f t="shared" si="184"/>
        <v>57.112800000000007</v>
      </c>
      <c r="CR160">
        <f>(((ET160)*BB160-(EU160)*BS160)+AE160*BS160)</f>
        <v>0</v>
      </c>
      <c r="CS160">
        <f t="shared" si="185"/>
        <v>0</v>
      </c>
      <c r="CT160">
        <f t="shared" si="186"/>
        <v>0</v>
      </c>
      <c r="CU160">
        <f t="shared" si="187"/>
        <v>0</v>
      </c>
      <c r="CV160">
        <f t="shared" si="188"/>
        <v>0</v>
      </c>
      <c r="CW160">
        <f t="shared" si="189"/>
        <v>0</v>
      </c>
      <c r="CX160">
        <f t="shared" si="190"/>
        <v>0</v>
      </c>
      <c r="CY160">
        <f t="shared" si="191"/>
        <v>0</v>
      </c>
      <c r="CZ160">
        <f t="shared" si="192"/>
        <v>0</v>
      </c>
      <c r="DC160" t="s">
        <v>3</v>
      </c>
      <c r="DD160" t="s">
        <v>3</v>
      </c>
      <c r="DE160" t="s">
        <v>3</v>
      </c>
      <c r="DF160" t="s">
        <v>3</v>
      </c>
      <c r="DG160" t="s">
        <v>3</v>
      </c>
      <c r="DH160" t="s">
        <v>3</v>
      </c>
      <c r="DI160" t="s">
        <v>3</v>
      </c>
      <c r="DJ160" t="s">
        <v>3</v>
      </c>
      <c r="DK160" t="s">
        <v>3</v>
      </c>
      <c r="DL160" t="s">
        <v>3</v>
      </c>
      <c r="DM160" t="s">
        <v>3</v>
      </c>
      <c r="DN160">
        <v>0</v>
      </c>
      <c r="DO160">
        <v>0</v>
      </c>
      <c r="DP160">
        <v>1</v>
      </c>
      <c r="DQ160">
        <v>1</v>
      </c>
      <c r="DU160">
        <v>1009</v>
      </c>
      <c r="DV160" t="s">
        <v>91</v>
      </c>
      <c r="DW160" t="s">
        <v>91</v>
      </c>
      <c r="DX160">
        <v>1</v>
      </c>
      <c r="DZ160" t="s">
        <v>3</v>
      </c>
      <c r="EA160" t="s">
        <v>3</v>
      </c>
      <c r="EB160" t="s">
        <v>3</v>
      </c>
      <c r="EC160" t="s">
        <v>3</v>
      </c>
      <c r="EE160">
        <v>140625032</v>
      </c>
      <c r="EF160">
        <v>2</v>
      </c>
      <c r="EG160" t="s">
        <v>38</v>
      </c>
      <c r="EH160">
        <v>12</v>
      </c>
      <c r="EI160" t="s">
        <v>92</v>
      </c>
      <c r="EJ160">
        <v>1</v>
      </c>
      <c r="EK160">
        <v>12001</v>
      </c>
      <c r="EL160" t="s">
        <v>92</v>
      </c>
      <c r="EM160" t="s">
        <v>93</v>
      </c>
      <c r="EO160" t="s">
        <v>3</v>
      </c>
      <c r="EQ160">
        <v>0</v>
      </c>
      <c r="ER160">
        <v>7.6400000000000006</v>
      </c>
      <c r="ES160">
        <v>6.36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5</v>
      </c>
      <c r="FC160">
        <v>1</v>
      </c>
      <c r="FD160">
        <v>18</v>
      </c>
      <c r="FF160">
        <v>64</v>
      </c>
      <c r="FQ160">
        <v>0</v>
      </c>
      <c r="FR160">
        <f t="shared" si="193"/>
        <v>0</v>
      </c>
      <c r="FS160">
        <v>0</v>
      </c>
      <c r="FX160">
        <v>109</v>
      </c>
      <c r="FY160">
        <v>57</v>
      </c>
      <c r="GA160" t="s">
        <v>451</v>
      </c>
      <c r="GD160">
        <v>1</v>
      </c>
      <c r="GF160">
        <v>-1957057005</v>
      </c>
      <c r="GG160">
        <v>2</v>
      </c>
      <c r="GH160">
        <v>3</v>
      </c>
      <c r="GI160">
        <v>4</v>
      </c>
      <c r="GJ160">
        <v>0</v>
      </c>
      <c r="GK160">
        <v>0</v>
      </c>
      <c r="GL160">
        <f t="shared" si="194"/>
        <v>0</v>
      </c>
      <c r="GM160">
        <f t="shared" si="195"/>
        <v>1741.94</v>
      </c>
      <c r="GN160">
        <f t="shared" si="196"/>
        <v>1741.94</v>
      </c>
      <c r="GO160">
        <f t="shared" si="197"/>
        <v>0</v>
      </c>
      <c r="GP160">
        <f t="shared" si="198"/>
        <v>0</v>
      </c>
      <c r="GR160">
        <v>1</v>
      </c>
      <c r="GS160">
        <v>1</v>
      </c>
      <c r="GT160">
        <v>0</v>
      </c>
      <c r="GU160" t="s">
        <v>3</v>
      </c>
      <c r="GV160">
        <f t="shared" si="199"/>
        <v>0</v>
      </c>
      <c r="GW160">
        <v>1</v>
      </c>
      <c r="GX160">
        <f t="shared" si="200"/>
        <v>0</v>
      </c>
      <c r="HA160">
        <v>0</v>
      </c>
      <c r="HB160">
        <v>0</v>
      </c>
      <c r="HC160">
        <f t="shared" si="201"/>
        <v>0</v>
      </c>
      <c r="HE160" t="s">
        <v>60</v>
      </c>
      <c r="HF160" t="s">
        <v>33</v>
      </c>
      <c r="HM160" t="s">
        <v>3</v>
      </c>
      <c r="HN160" t="s">
        <v>95</v>
      </c>
      <c r="HO160" t="s">
        <v>96</v>
      </c>
      <c r="HP160" t="s">
        <v>92</v>
      </c>
      <c r="HQ160" t="s">
        <v>92</v>
      </c>
      <c r="IK160">
        <v>0</v>
      </c>
    </row>
    <row r="161" spans="1:245" x14ac:dyDescent="0.2">
      <c r="A161">
        <v>17</v>
      </c>
      <c r="B161">
        <v>1</v>
      </c>
      <c r="E161" t="s">
        <v>452</v>
      </c>
      <c r="F161" t="s">
        <v>89</v>
      </c>
      <c r="G161" t="s">
        <v>435</v>
      </c>
      <c r="H161" t="s">
        <v>91</v>
      </c>
      <c r="I161">
        <f>ROUND(228.8,9)</f>
        <v>228.8</v>
      </c>
      <c r="J161">
        <v>0</v>
      </c>
      <c r="K161">
        <f>ROUND(228.8,9)</f>
        <v>228.8</v>
      </c>
      <c r="O161">
        <f t="shared" si="168"/>
        <v>2383.36</v>
      </c>
      <c r="P161">
        <f t="shared" si="169"/>
        <v>2383.36</v>
      </c>
      <c r="Q161">
        <f t="shared" si="170"/>
        <v>0</v>
      </c>
      <c r="R161">
        <f t="shared" si="171"/>
        <v>0</v>
      </c>
      <c r="S161">
        <f t="shared" si="172"/>
        <v>0</v>
      </c>
      <c r="T161">
        <f t="shared" si="173"/>
        <v>0</v>
      </c>
      <c r="U161">
        <f t="shared" si="174"/>
        <v>0</v>
      </c>
      <c r="V161">
        <f t="shared" si="175"/>
        <v>0</v>
      </c>
      <c r="W161">
        <f t="shared" si="176"/>
        <v>0</v>
      </c>
      <c r="X161">
        <f t="shared" si="177"/>
        <v>0</v>
      </c>
      <c r="Y161">
        <f t="shared" si="178"/>
        <v>0</v>
      </c>
      <c r="AA161">
        <v>145833872</v>
      </c>
      <c r="AB161">
        <f t="shared" si="179"/>
        <v>1.1599999999999999</v>
      </c>
      <c r="AC161">
        <f t="shared" si="180"/>
        <v>1.1599999999999999</v>
      </c>
      <c r="AD161">
        <f>ROUND((((ET161)-(EU161))+AE161),2)</f>
        <v>0</v>
      </c>
      <c r="AE161">
        <f t="shared" si="202"/>
        <v>0</v>
      </c>
      <c r="AF161">
        <f t="shared" si="202"/>
        <v>0</v>
      </c>
      <c r="AG161">
        <f t="shared" si="181"/>
        <v>0</v>
      </c>
      <c r="AH161">
        <f t="shared" si="203"/>
        <v>0</v>
      </c>
      <c r="AI161">
        <f t="shared" si="203"/>
        <v>0</v>
      </c>
      <c r="AJ161">
        <f t="shared" si="182"/>
        <v>0</v>
      </c>
      <c r="AK161">
        <v>1.1600000000000001</v>
      </c>
      <c r="AL161">
        <v>1.1600000000000001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109</v>
      </c>
      <c r="AU161">
        <v>57</v>
      </c>
      <c r="AV161">
        <v>1</v>
      </c>
      <c r="AW161">
        <v>1</v>
      </c>
      <c r="AZ161">
        <v>1</v>
      </c>
      <c r="BA161">
        <v>1</v>
      </c>
      <c r="BB161">
        <v>1</v>
      </c>
      <c r="BC161">
        <v>8.98</v>
      </c>
      <c r="BD161" t="s">
        <v>3</v>
      </c>
      <c r="BE161" t="s">
        <v>3</v>
      </c>
      <c r="BF161" t="s">
        <v>3</v>
      </c>
      <c r="BG161" t="s">
        <v>3</v>
      </c>
      <c r="BH161">
        <v>3</v>
      </c>
      <c r="BI161">
        <v>1</v>
      </c>
      <c r="BJ161" t="s">
        <v>3</v>
      </c>
      <c r="BM161">
        <v>12001</v>
      </c>
      <c r="BN161">
        <v>0</v>
      </c>
      <c r="BO161" t="s">
        <v>3</v>
      </c>
      <c r="BP161">
        <v>0</v>
      </c>
      <c r="BQ161">
        <v>2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3</v>
      </c>
      <c r="BZ161">
        <v>109</v>
      </c>
      <c r="CA161">
        <v>57</v>
      </c>
      <c r="CB161" t="s">
        <v>3</v>
      </c>
      <c r="CE161">
        <v>0</v>
      </c>
      <c r="CF161">
        <v>0</v>
      </c>
      <c r="CG161">
        <v>0</v>
      </c>
      <c r="CM161">
        <v>0</v>
      </c>
      <c r="CN161" t="s">
        <v>3</v>
      </c>
      <c r="CO161">
        <v>0</v>
      </c>
      <c r="CP161">
        <f t="shared" si="183"/>
        <v>2383.36</v>
      </c>
      <c r="CQ161">
        <f t="shared" si="184"/>
        <v>10.4168</v>
      </c>
      <c r="CR161">
        <f>(((ET161)*BB161-(EU161)*BS161)+AE161*BS161)</f>
        <v>0</v>
      </c>
      <c r="CS161">
        <f t="shared" si="185"/>
        <v>0</v>
      </c>
      <c r="CT161">
        <f t="shared" si="186"/>
        <v>0</v>
      </c>
      <c r="CU161">
        <f t="shared" si="187"/>
        <v>0</v>
      </c>
      <c r="CV161">
        <f t="shared" si="188"/>
        <v>0</v>
      </c>
      <c r="CW161">
        <f t="shared" si="189"/>
        <v>0</v>
      </c>
      <c r="CX161">
        <f t="shared" si="190"/>
        <v>0</v>
      </c>
      <c r="CY161">
        <f t="shared" si="191"/>
        <v>0</v>
      </c>
      <c r="CZ161">
        <f t="shared" si="192"/>
        <v>0</v>
      </c>
      <c r="DC161" t="s">
        <v>3</v>
      </c>
      <c r="DD161" t="s">
        <v>3</v>
      </c>
      <c r="DE161" t="s">
        <v>3</v>
      </c>
      <c r="DF161" t="s">
        <v>3</v>
      </c>
      <c r="DG161" t="s">
        <v>3</v>
      </c>
      <c r="DH161" t="s">
        <v>3</v>
      </c>
      <c r="DI161" t="s">
        <v>3</v>
      </c>
      <c r="DJ161" t="s">
        <v>3</v>
      </c>
      <c r="DK161" t="s">
        <v>3</v>
      </c>
      <c r="DL161" t="s">
        <v>3</v>
      </c>
      <c r="DM161" t="s">
        <v>3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91</v>
      </c>
      <c r="DW161" t="s">
        <v>91</v>
      </c>
      <c r="DX161">
        <v>1</v>
      </c>
      <c r="DZ161" t="s">
        <v>3</v>
      </c>
      <c r="EA161" t="s">
        <v>3</v>
      </c>
      <c r="EB161" t="s">
        <v>3</v>
      </c>
      <c r="EC161" t="s">
        <v>3</v>
      </c>
      <c r="EE161">
        <v>140625032</v>
      </c>
      <c r="EF161">
        <v>2</v>
      </c>
      <c r="EG161" t="s">
        <v>38</v>
      </c>
      <c r="EH161">
        <v>12</v>
      </c>
      <c r="EI161" t="s">
        <v>92</v>
      </c>
      <c r="EJ161">
        <v>1</v>
      </c>
      <c r="EK161">
        <v>12001</v>
      </c>
      <c r="EL161" t="s">
        <v>92</v>
      </c>
      <c r="EM161" t="s">
        <v>93</v>
      </c>
      <c r="EO161" t="s">
        <v>3</v>
      </c>
      <c r="EQ161">
        <v>0</v>
      </c>
      <c r="ER161">
        <v>1.4100000000000001</v>
      </c>
      <c r="ES161">
        <v>1.1600000000000001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5</v>
      </c>
      <c r="FC161">
        <v>1</v>
      </c>
      <c r="FD161">
        <v>18</v>
      </c>
      <c r="FF161">
        <v>11.76</v>
      </c>
      <c r="FQ161">
        <v>0</v>
      </c>
      <c r="FR161">
        <f t="shared" si="193"/>
        <v>0</v>
      </c>
      <c r="FS161">
        <v>0</v>
      </c>
      <c r="FX161">
        <v>109</v>
      </c>
      <c r="FY161">
        <v>57</v>
      </c>
      <c r="GA161" t="s">
        <v>436</v>
      </c>
      <c r="GD161">
        <v>1</v>
      </c>
      <c r="GF161">
        <v>-1029623361</v>
      </c>
      <c r="GG161">
        <v>2</v>
      </c>
      <c r="GH161">
        <v>3</v>
      </c>
      <c r="GI161">
        <v>4</v>
      </c>
      <c r="GJ161">
        <v>0</v>
      </c>
      <c r="GK161">
        <v>0</v>
      </c>
      <c r="GL161">
        <f t="shared" si="194"/>
        <v>0</v>
      </c>
      <c r="GM161">
        <f t="shared" si="195"/>
        <v>2383.36</v>
      </c>
      <c r="GN161">
        <f t="shared" si="196"/>
        <v>2383.36</v>
      </c>
      <c r="GO161">
        <f t="shared" si="197"/>
        <v>0</v>
      </c>
      <c r="GP161">
        <f t="shared" si="198"/>
        <v>0</v>
      </c>
      <c r="GR161">
        <v>1</v>
      </c>
      <c r="GS161">
        <v>1</v>
      </c>
      <c r="GT161">
        <v>0</v>
      </c>
      <c r="GU161" t="s">
        <v>3</v>
      </c>
      <c r="GV161">
        <f t="shared" si="199"/>
        <v>0</v>
      </c>
      <c r="GW161">
        <v>1</v>
      </c>
      <c r="GX161">
        <f t="shared" si="200"/>
        <v>0</v>
      </c>
      <c r="HA161">
        <v>0</v>
      </c>
      <c r="HB161">
        <v>0</v>
      </c>
      <c r="HC161">
        <f t="shared" si="201"/>
        <v>0</v>
      </c>
      <c r="HE161" t="s">
        <v>60</v>
      </c>
      <c r="HF161" t="s">
        <v>33</v>
      </c>
      <c r="HM161" t="s">
        <v>3</v>
      </c>
      <c r="HN161" t="s">
        <v>95</v>
      </c>
      <c r="HO161" t="s">
        <v>96</v>
      </c>
      <c r="HP161" t="s">
        <v>92</v>
      </c>
      <c r="HQ161" t="s">
        <v>92</v>
      </c>
      <c r="IK161">
        <v>0</v>
      </c>
    </row>
    <row r="162" spans="1:245" x14ac:dyDescent="0.2">
      <c r="A162">
        <v>17</v>
      </c>
      <c r="B162">
        <v>1</v>
      </c>
      <c r="C162">
        <f>ROW(SmtRes!A242)</f>
        <v>242</v>
      </c>
      <c r="D162">
        <f>ROW(EtalonRes!A259)</f>
        <v>259</v>
      </c>
      <c r="E162" t="s">
        <v>453</v>
      </c>
      <c r="F162" t="s">
        <v>163</v>
      </c>
      <c r="G162" t="s">
        <v>164</v>
      </c>
      <c r="H162" t="s">
        <v>36</v>
      </c>
      <c r="I162">
        <f>ROUND((0.8*2.1)/100,9)</f>
        <v>1.6799999999999999E-2</v>
      </c>
      <c r="J162">
        <v>0</v>
      </c>
      <c r="K162">
        <f>ROUND((0.8*2.1)/100,9)</f>
        <v>1.6799999999999999E-2</v>
      </c>
      <c r="O162">
        <f t="shared" si="168"/>
        <v>2718.29</v>
      </c>
      <c r="P162">
        <f t="shared" si="169"/>
        <v>1506.19</v>
      </c>
      <c r="Q162">
        <f t="shared" si="170"/>
        <v>65.45</v>
      </c>
      <c r="R162">
        <f t="shared" si="171"/>
        <v>36.92</v>
      </c>
      <c r="S162">
        <f t="shared" si="172"/>
        <v>1146.6500000000001</v>
      </c>
      <c r="T162">
        <f t="shared" si="173"/>
        <v>0</v>
      </c>
      <c r="U162">
        <f t="shared" si="174"/>
        <v>3.8448731999999994</v>
      </c>
      <c r="V162">
        <f t="shared" si="175"/>
        <v>9.0929999999999983E-2</v>
      </c>
      <c r="W162">
        <f t="shared" si="176"/>
        <v>0</v>
      </c>
      <c r="X162">
        <f t="shared" si="177"/>
        <v>1150.43</v>
      </c>
      <c r="Y162">
        <f t="shared" si="178"/>
        <v>553.32000000000005</v>
      </c>
      <c r="AA162">
        <v>145833872</v>
      </c>
      <c r="AB162">
        <f t="shared" si="179"/>
        <v>12321.89</v>
      </c>
      <c r="AC162">
        <f t="shared" si="180"/>
        <v>9983.74</v>
      </c>
      <c r="AD162">
        <f>ROUND(((((ET162*1.25))-((EU162*1.25)))+AE162),2)</f>
        <v>310.44</v>
      </c>
      <c r="AE162">
        <f>ROUND(((EU162*1.25)),2)</f>
        <v>65.290000000000006</v>
      </c>
      <c r="AF162">
        <f>ROUND(((EV162*1.15)),2)</f>
        <v>2027.71</v>
      </c>
      <c r="AG162">
        <f t="shared" si="181"/>
        <v>0</v>
      </c>
      <c r="AH162">
        <f>((EW162*1.15))</f>
        <v>228.86149999999998</v>
      </c>
      <c r="AI162">
        <f>((EX162*1.25))</f>
        <v>5.4124999999999996</v>
      </c>
      <c r="AJ162">
        <f t="shared" si="182"/>
        <v>0</v>
      </c>
      <c r="AK162">
        <v>11995.32</v>
      </c>
      <c r="AL162">
        <v>9983.74</v>
      </c>
      <c r="AM162">
        <v>248.35</v>
      </c>
      <c r="AN162">
        <v>52.23</v>
      </c>
      <c r="AO162">
        <v>1763.23</v>
      </c>
      <c r="AP162">
        <v>0</v>
      </c>
      <c r="AQ162">
        <v>199.01</v>
      </c>
      <c r="AR162">
        <v>4.33</v>
      </c>
      <c r="AS162">
        <v>0</v>
      </c>
      <c r="AT162">
        <v>97.2</v>
      </c>
      <c r="AU162">
        <v>46.75</v>
      </c>
      <c r="AV162">
        <v>1</v>
      </c>
      <c r="AW162">
        <v>1</v>
      </c>
      <c r="AZ162">
        <v>1</v>
      </c>
      <c r="BA162">
        <v>33.659999999999997</v>
      </c>
      <c r="BB162">
        <v>12.55</v>
      </c>
      <c r="BC162">
        <v>8.98</v>
      </c>
      <c r="BD162" t="s">
        <v>3</v>
      </c>
      <c r="BE162" t="s">
        <v>3</v>
      </c>
      <c r="BF162" t="s">
        <v>3</v>
      </c>
      <c r="BG162" t="s">
        <v>3</v>
      </c>
      <c r="BH162">
        <v>0</v>
      </c>
      <c r="BI162">
        <v>1</v>
      </c>
      <c r="BJ162" t="s">
        <v>165</v>
      </c>
      <c r="BM162">
        <v>10001</v>
      </c>
      <c r="BN162">
        <v>0</v>
      </c>
      <c r="BO162" t="s">
        <v>3</v>
      </c>
      <c r="BP162">
        <v>0</v>
      </c>
      <c r="BQ162">
        <v>2</v>
      </c>
      <c r="BR162">
        <v>0</v>
      </c>
      <c r="BS162">
        <v>33.659999999999997</v>
      </c>
      <c r="BT162">
        <v>1</v>
      </c>
      <c r="BU162">
        <v>1</v>
      </c>
      <c r="BV162">
        <v>1</v>
      </c>
      <c r="BW162">
        <v>1</v>
      </c>
      <c r="BX162">
        <v>1</v>
      </c>
      <c r="BY162" t="s">
        <v>3</v>
      </c>
      <c r="BZ162">
        <v>108</v>
      </c>
      <c r="CA162">
        <v>55</v>
      </c>
      <c r="CB162" t="s">
        <v>3</v>
      </c>
      <c r="CE162">
        <v>0</v>
      </c>
      <c r="CF162">
        <v>0</v>
      </c>
      <c r="CG162">
        <v>0</v>
      </c>
      <c r="CM162">
        <v>0</v>
      </c>
      <c r="CN162" t="s">
        <v>922</v>
      </c>
      <c r="CO162">
        <v>0</v>
      </c>
      <c r="CP162">
        <f t="shared" si="183"/>
        <v>2718.29</v>
      </c>
      <c r="CQ162">
        <f t="shared" si="184"/>
        <v>89653.985199999996</v>
      </c>
      <c r="CR162">
        <f>((((ET162*1.25))*BB162-((EU162*1.25))*BS162)+AE162*BS162)</f>
        <v>3896.074775000001</v>
      </c>
      <c r="CS162">
        <f t="shared" si="185"/>
        <v>2197.6614</v>
      </c>
      <c r="CT162">
        <f t="shared" si="186"/>
        <v>68252.718599999993</v>
      </c>
      <c r="CU162">
        <f t="shared" si="187"/>
        <v>0</v>
      </c>
      <c r="CV162">
        <f t="shared" si="188"/>
        <v>228.86149999999998</v>
      </c>
      <c r="CW162">
        <f t="shared" si="189"/>
        <v>5.4124999999999996</v>
      </c>
      <c r="CX162">
        <f t="shared" si="190"/>
        <v>0</v>
      </c>
      <c r="CY162">
        <f t="shared" si="191"/>
        <v>1150.4300400000002</v>
      </c>
      <c r="CZ162">
        <f t="shared" si="192"/>
        <v>553.31897500000002</v>
      </c>
      <c r="DC162" t="s">
        <v>3</v>
      </c>
      <c r="DD162" t="s">
        <v>3</v>
      </c>
      <c r="DE162" t="s">
        <v>17</v>
      </c>
      <c r="DF162" t="s">
        <v>17</v>
      </c>
      <c r="DG162" t="s">
        <v>18</v>
      </c>
      <c r="DH162" t="s">
        <v>3</v>
      </c>
      <c r="DI162" t="s">
        <v>18</v>
      </c>
      <c r="DJ162" t="s">
        <v>17</v>
      </c>
      <c r="DK162" t="s">
        <v>3</v>
      </c>
      <c r="DL162" t="s">
        <v>19</v>
      </c>
      <c r="DM162" t="s">
        <v>20</v>
      </c>
      <c r="DN162">
        <v>0</v>
      </c>
      <c r="DO162">
        <v>0</v>
      </c>
      <c r="DP162">
        <v>1</v>
      </c>
      <c r="DQ162">
        <v>1</v>
      </c>
      <c r="DU162">
        <v>1005</v>
      </c>
      <c r="DV162" t="s">
        <v>36</v>
      </c>
      <c r="DW162" t="s">
        <v>36</v>
      </c>
      <c r="DX162">
        <v>100</v>
      </c>
      <c r="DZ162" t="s">
        <v>3</v>
      </c>
      <c r="EA162" t="s">
        <v>3</v>
      </c>
      <c r="EB162" t="s">
        <v>3</v>
      </c>
      <c r="EC162" t="s">
        <v>3</v>
      </c>
      <c r="EE162">
        <v>140625028</v>
      </c>
      <c r="EF162">
        <v>2</v>
      </c>
      <c r="EG162" t="s">
        <v>38</v>
      </c>
      <c r="EH162">
        <v>10</v>
      </c>
      <c r="EI162" t="s">
        <v>166</v>
      </c>
      <c r="EJ162">
        <v>1</v>
      </c>
      <c r="EK162">
        <v>10001</v>
      </c>
      <c r="EL162" t="s">
        <v>166</v>
      </c>
      <c r="EM162" t="s">
        <v>167</v>
      </c>
      <c r="EO162" t="s">
        <v>21</v>
      </c>
      <c r="EQ162">
        <v>0</v>
      </c>
      <c r="ER162">
        <v>11995.32</v>
      </c>
      <c r="ES162">
        <v>9983.74</v>
      </c>
      <c r="ET162">
        <v>248.35</v>
      </c>
      <c r="EU162">
        <v>52.23</v>
      </c>
      <c r="EV162">
        <v>1763.23</v>
      </c>
      <c r="EW162">
        <v>199.01</v>
      </c>
      <c r="EX162">
        <v>4.33</v>
      </c>
      <c r="EY162">
        <v>0</v>
      </c>
      <c r="FQ162">
        <v>0</v>
      </c>
      <c r="FR162">
        <f t="shared" si="193"/>
        <v>0</v>
      </c>
      <c r="FS162">
        <v>0</v>
      </c>
      <c r="FX162">
        <v>97.2</v>
      </c>
      <c r="FY162">
        <v>46.75</v>
      </c>
      <c r="GA162" t="s">
        <v>3</v>
      </c>
      <c r="GD162">
        <v>1</v>
      </c>
      <c r="GF162">
        <v>-399234227</v>
      </c>
      <c r="GG162">
        <v>2</v>
      </c>
      <c r="GH162">
        <v>1</v>
      </c>
      <c r="GI162">
        <v>4</v>
      </c>
      <c r="GJ162">
        <v>0</v>
      </c>
      <c r="GK162">
        <v>0</v>
      </c>
      <c r="GL162">
        <f t="shared" si="194"/>
        <v>0</v>
      </c>
      <c r="GM162">
        <f t="shared" si="195"/>
        <v>4422.04</v>
      </c>
      <c r="GN162">
        <f t="shared" si="196"/>
        <v>4422.04</v>
      </c>
      <c r="GO162">
        <f t="shared" si="197"/>
        <v>0</v>
      </c>
      <c r="GP162">
        <f t="shared" si="198"/>
        <v>0</v>
      </c>
      <c r="GR162">
        <v>0</v>
      </c>
      <c r="GS162">
        <v>3</v>
      </c>
      <c r="GT162">
        <v>0</v>
      </c>
      <c r="GU162" t="s">
        <v>3</v>
      </c>
      <c r="GV162">
        <f t="shared" si="199"/>
        <v>0</v>
      </c>
      <c r="GW162">
        <v>1</v>
      </c>
      <c r="GX162">
        <f t="shared" si="200"/>
        <v>0</v>
      </c>
      <c r="HA162">
        <v>0</v>
      </c>
      <c r="HB162">
        <v>0</v>
      </c>
      <c r="HC162">
        <f t="shared" si="201"/>
        <v>0</v>
      </c>
      <c r="HE162" t="s">
        <v>3</v>
      </c>
      <c r="HF162" t="s">
        <v>3</v>
      </c>
      <c r="HM162" t="s">
        <v>3</v>
      </c>
      <c r="HN162" t="s">
        <v>168</v>
      </c>
      <c r="HO162" t="s">
        <v>169</v>
      </c>
      <c r="HP162" t="s">
        <v>166</v>
      </c>
      <c r="HQ162" t="s">
        <v>166</v>
      </c>
      <c r="IK162">
        <v>0</v>
      </c>
    </row>
    <row r="163" spans="1:245" x14ac:dyDescent="0.2">
      <c r="A163">
        <v>17</v>
      </c>
      <c r="B163">
        <v>1</v>
      </c>
      <c r="E163" t="s">
        <v>454</v>
      </c>
      <c r="F163" t="s">
        <v>106</v>
      </c>
      <c r="G163" t="s">
        <v>171</v>
      </c>
      <c r="H163" t="s">
        <v>76</v>
      </c>
      <c r="I163">
        <v>1.68</v>
      </c>
      <c r="J163">
        <v>0</v>
      </c>
      <c r="K163">
        <v>1.68</v>
      </c>
      <c r="O163">
        <f t="shared" si="168"/>
        <v>31667.41</v>
      </c>
      <c r="P163">
        <f t="shared" si="169"/>
        <v>31667.41</v>
      </c>
      <c r="Q163">
        <f t="shared" si="170"/>
        <v>0</v>
      </c>
      <c r="R163">
        <f t="shared" si="171"/>
        <v>0</v>
      </c>
      <c r="S163">
        <f t="shared" si="172"/>
        <v>0</v>
      </c>
      <c r="T163">
        <f t="shared" si="173"/>
        <v>0</v>
      </c>
      <c r="U163">
        <f t="shared" si="174"/>
        <v>0</v>
      </c>
      <c r="V163">
        <f t="shared" si="175"/>
        <v>0</v>
      </c>
      <c r="W163">
        <f t="shared" si="176"/>
        <v>0</v>
      </c>
      <c r="X163">
        <f t="shared" si="177"/>
        <v>0</v>
      </c>
      <c r="Y163">
        <f t="shared" si="178"/>
        <v>0</v>
      </c>
      <c r="AA163">
        <v>145833872</v>
      </c>
      <c r="AB163">
        <f t="shared" si="179"/>
        <v>2099.0700000000002</v>
      </c>
      <c r="AC163">
        <f t="shared" si="180"/>
        <v>2099.0700000000002</v>
      </c>
      <c r="AD163">
        <f>ROUND((((ET163)-(EU163))+AE163),2)</f>
        <v>0</v>
      </c>
      <c r="AE163">
        <f>ROUND((EU163),2)</f>
        <v>0</v>
      </c>
      <c r="AF163">
        <f>ROUND((EV163),2)</f>
        <v>0</v>
      </c>
      <c r="AG163">
        <f t="shared" si="181"/>
        <v>0</v>
      </c>
      <c r="AH163">
        <f>(EW163)</f>
        <v>0</v>
      </c>
      <c r="AI163">
        <f>(EX163)</f>
        <v>0</v>
      </c>
      <c r="AJ163">
        <f t="shared" si="182"/>
        <v>0</v>
      </c>
      <c r="AK163">
        <v>2099.0699999999997</v>
      </c>
      <c r="AL163">
        <v>2099.0699999999997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109</v>
      </c>
      <c r="AU163">
        <v>57</v>
      </c>
      <c r="AV163">
        <v>1</v>
      </c>
      <c r="AW163">
        <v>1</v>
      </c>
      <c r="AZ163">
        <v>1</v>
      </c>
      <c r="BA163">
        <v>1</v>
      </c>
      <c r="BB163">
        <v>1</v>
      </c>
      <c r="BC163">
        <v>8.98</v>
      </c>
      <c r="BD163" t="s">
        <v>3</v>
      </c>
      <c r="BE163" t="s">
        <v>3</v>
      </c>
      <c r="BF163" t="s">
        <v>3</v>
      </c>
      <c r="BG163" t="s">
        <v>3</v>
      </c>
      <c r="BH163">
        <v>3</v>
      </c>
      <c r="BI163">
        <v>1</v>
      </c>
      <c r="BJ163" t="s">
        <v>3</v>
      </c>
      <c r="BM163">
        <v>12001</v>
      </c>
      <c r="BN163">
        <v>0</v>
      </c>
      <c r="BO163" t="s">
        <v>3</v>
      </c>
      <c r="BP163">
        <v>0</v>
      </c>
      <c r="BQ163">
        <v>2</v>
      </c>
      <c r="BR163">
        <v>0</v>
      </c>
      <c r="BS163">
        <v>1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3</v>
      </c>
      <c r="BZ163">
        <v>109</v>
      </c>
      <c r="CA163">
        <v>57</v>
      </c>
      <c r="CB163" t="s">
        <v>3</v>
      </c>
      <c r="CE163">
        <v>0</v>
      </c>
      <c r="CF163">
        <v>0</v>
      </c>
      <c r="CG163">
        <v>0</v>
      </c>
      <c r="CM163">
        <v>0</v>
      </c>
      <c r="CN163" t="s">
        <v>3</v>
      </c>
      <c r="CO163">
        <v>0</v>
      </c>
      <c r="CP163">
        <f t="shared" si="183"/>
        <v>31667.41</v>
      </c>
      <c r="CQ163">
        <f t="shared" si="184"/>
        <v>18849.648600000004</v>
      </c>
      <c r="CR163">
        <f>(((ET163)*BB163-(EU163)*BS163)+AE163*BS163)</f>
        <v>0</v>
      </c>
      <c r="CS163">
        <f t="shared" si="185"/>
        <v>0</v>
      </c>
      <c r="CT163">
        <f t="shared" si="186"/>
        <v>0</v>
      </c>
      <c r="CU163">
        <f t="shared" si="187"/>
        <v>0</v>
      </c>
      <c r="CV163">
        <f t="shared" si="188"/>
        <v>0</v>
      </c>
      <c r="CW163">
        <f t="shared" si="189"/>
        <v>0</v>
      </c>
      <c r="CX163">
        <f t="shared" si="190"/>
        <v>0</v>
      </c>
      <c r="CY163">
        <f t="shared" si="191"/>
        <v>0</v>
      </c>
      <c r="CZ163">
        <f t="shared" si="192"/>
        <v>0</v>
      </c>
      <c r="DC163" t="s">
        <v>3</v>
      </c>
      <c r="DD163" t="s">
        <v>3</v>
      </c>
      <c r="DE163" t="s">
        <v>3</v>
      </c>
      <c r="DF163" t="s">
        <v>3</v>
      </c>
      <c r="DG163" t="s">
        <v>3</v>
      </c>
      <c r="DH163" t="s">
        <v>3</v>
      </c>
      <c r="DI163" t="s">
        <v>3</v>
      </c>
      <c r="DJ163" t="s">
        <v>3</v>
      </c>
      <c r="DK163" t="s">
        <v>3</v>
      </c>
      <c r="DL163" t="s">
        <v>3</v>
      </c>
      <c r="DM163" t="s">
        <v>3</v>
      </c>
      <c r="DN163">
        <v>0</v>
      </c>
      <c r="DO163">
        <v>0</v>
      </c>
      <c r="DP163">
        <v>1</v>
      </c>
      <c r="DQ163">
        <v>1</v>
      </c>
      <c r="DU163">
        <v>1005</v>
      </c>
      <c r="DV163" t="s">
        <v>76</v>
      </c>
      <c r="DW163" t="s">
        <v>76</v>
      </c>
      <c r="DX163">
        <v>1</v>
      </c>
      <c r="DZ163" t="s">
        <v>3</v>
      </c>
      <c r="EA163" t="s">
        <v>3</v>
      </c>
      <c r="EB163" t="s">
        <v>3</v>
      </c>
      <c r="EC163" t="s">
        <v>3</v>
      </c>
      <c r="EE163">
        <v>140625032</v>
      </c>
      <c r="EF163">
        <v>2</v>
      </c>
      <c r="EG163" t="s">
        <v>38</v>
      </c>
      <c r="EH163">
        <v>12</v>
      </c>
      <c r="EI163" t="s">
        <v>92</v>
      </c>
      <c r="EJ163">
        <v>1</v>
      </c>
      <c r="EK163">
        <v>12001</v>
      </c>
      <c r="EL163" t="s">
        <v>92</v>
      </c>
      <c r="EM163" t="s">
        <v>93</v>
      </c>
      <c r="EO163" t="s">
        <v>3</v>
      </c>
      <c r="EQ163">
        <v>0</v>
      </c>
      <c r="ER163">
        <v>2099.0699999999997</v>
      </c>
      <c r="ES163">
        <v>2099.0699999999997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5</v>
      </c>
      <c r="FC163">
        <v>0</v>
      </c>
      <c r="FD163">
        <v>18</v>
      </c>
      <c r="FF163">
        <v>17600</v>
      </c>
      <c r="FQ163">
        <v>0</v>
      </c>
      <c r="FR163">
        <f t="shared" si="193"/>
        <v>0</v>
      </c>
      <c r="FS163">
        <v>0</v>
      </c>
      <c r="FX163">
        <v>109</v>
      </c>
      <c r="FY163">
        <v>57</v>
      </c>
      <c r="GA163" t="s">
        <v>455</v>
      </c>
      <c r="GD163">
        <v>1</v>
      </c>
      <c r="GF163">
        <v>-668969816</v>
      </c>
      <c r="GG163">
        <v>2</v>
      </c>
      <c r="GH163">
        <v>3</v>
      </c>
      <c r="GI163">
        <v>4</v>
      </c>
      <c r="GJ163">
        <v>0</v>
      </c>
      <c r="GK163">
        <v>0</v>
      </c>
      <c r="GL163">
        <f t="shared" si="194"/>
        <v>0</v>
      </c>
      <c r="GM163">
        <f t="shared" si="195"/>
        <v>31667.41</v>
      </c>
      <c r="GN163">
        <f t="shared" si="196"/>
        <v>31667.41</v>
      </c>
      <c r="GO163">
        <f t="shared" si="197"/>
        <v>0</v>
      </c>
      <c r="GP163">
        <f t="shared" si="198"/>
        <v>0</v>
      </c>
      <c r="GR163">
        <v>1</v>
      </c>
      <c r="GS163">
        <v>1</v>
      </c>
      <c r="GT163">
        <v>0</v>
      </c>
      <c r="GU163" t="s">
        <v>3</v>
      </c>
      <c r="GV163">
        <f t="shared" si="199"/>
        <v>0</v>
      </c>
      <c r="GW163">
        <v>1</v>
      </c>
      <c r="GX163">
        <f t="shared" si="200"/>
        <v>0</v>
      </c>
      <c r="HA163">
        <v>0</v>
      </c>
      <c r="HB163">
        <v>0</v>
      </c>
      <c r="HC163">
        <f t="shared" si="201"/>
        <v>0</v>
      </c>
      <c r="HE163" t="s">
        <v>60</v>
      </c>
      <c r="HF163" t="s">
        <v>33</v>
      </c>
      <c r="HM163" t="s">
        <v>3</v>
      </c>
      <c r="HN163" t="s">
        <v>95</v>
      </c>
      <c r="HO163" t="s">
        <v>96</v>
      </c>
      <c r="HP163" t="s">
        <v>92</v>
      </c>
      <c r="HQ163" t="s">
        <v>92</v>
      </c>
      <c r="IK163">
        <v>0</v>
      </c>
    </row>
    <row r="164" spans="1:245" x14ac:dyDescent="0.2">
      <c r="A164">
        <v>17</v>
      </c>
      <c r="B164">
        <v>1</v>
      </c>
      <c r="C164">
        <f>ROW(SmtRes!A247)</f>
        <v>247</v>
      </c>
      <c r="D164">
        <f>ROW(EtalonRes!A264)</f>
        <v>264</v>
      </c>
      <c r="E164" t="s">
        <v>456</v>
      </c>
      <c r="F164" t="s">
        <v>238</v>
      </c>
      <c r="G164" t="s">
        <v>239</v>
      </c>
      <c r="H164" t="s">
        <v>36</v>
      </c>
      <c r="I164">
        <f>ROUND(43/100,9)</f>
        <v>0.43</v>
      </c>
      <c r="J164">
        <v>0</v>
      </c>
      <c r="K164">
        <f>ROUND(43/100,9)</f>
        <v>0.43</v>
      </c>
      <c r="O164">
        <f t="shared" si="168"/>
        <v>38823.56</v>
      </c>
      <c r="P164">
        <f t="shared" si="169"/>
        <v>20602.11</v>
      </c>
      <c r="Q164">
        <f t="shared" si="170"/>
        <v>2190.41</v>
      </c>
      <c r="R164">
        <f t="shared" si="171"/>
        <v>1146.9000000000001</v>
      </c>
      <c r="S164">
        <f t="shared" si="172"/>
        <v>16031.04</v>
      </c>
      <c r="T164">
        <f t="shared" si="173"/>
        <v>0</v>
      </c>
      <c r="U164">
        <f t="shared" si="174"/>
        <v>50.66646999999999</v>
      </c>
      <c r="V164">
        <f t="shared" si="175"/>
        <v>2.87025</v>
      </c>
      <c r="W164">
        <f t="shared" si="176"/>
        <v>0</v>
      </c>
      <c r="X164">
        <f t="shared" si="177"/>
        <v>15460.15</v>
      </c>
      <c r="Y164">
        <f t="shared" si="178"/>
        <v>7154.61</v>
      </c>
      <c r="AA164">
        <v>145833872</v>
      </c>
      <c r="AB164">
        <f t="shared" si="179"/>
        <v>6848.88</v>
      </c>
      <c r="AC164">
        <f t="shared" si="180"/>
        <v>5335.4</v>
      </c>
      <c r="AD164">
        <f>ROUND(((((ET164*1.25))-((EU164*1.25)))+AE164),2)</f>
        <v>405.89</v>
      </c>
      <c r="AE164">
        <f>ROUND(((EU164*1.25)),2)</f>
        <v>79.239999999999995</v>
      </c>
      <c r="AF164">
        <f>ROUND(((EV164*1.15)),2)</f>
        <v>1107.5899999999999</v>
      </c>
      <c r="AG164">
        <f t="shared" si="181"/>
        <v>0</v>
      </c>
      <c r="AH164">
        <f>((EW164*1.15))</f>
        <v>117.82899999999998</v>
      </c>
      <c r="AI164">
        <f>((EX164*1.25))</f>
        <v>6.6749999999999998</v>
      </c>
      <c r="AJ164">
        <f t="shared" si="182"/>
        <v>0</v>
      </c>
      <c r="AK164">
        <v>6623.23</v>
      </c>
      <c r="AL164">
        <v>5335.4</v>
      </c>
      <c r="AM164">
        <v>324.70999999999998</v>
      </c>
      <c r="AN164">
        <v>63.39</v>
      </c>
      <c r="AO164">
        <v>963.12</v>
      </c>
      <c r="AP164">
        <v>0</v>
      </c>
      <c r="AQ164">
        <v>102.46</v>
      </c>
      <c r="AR164">
        <v>5.34</v>
      </c>
      <c r="AS164">
        <v>0</v>
      </c>
      <c r="AT164">
        <v>90</v>
      </c>
      <c r="AU164">
        <v>41.65</v>
      </c>
      <c r="AV164">
        <v>1</v>
      </c>
      <c r="AW164">
        <v>1</v>
      </c>
      <c r="AZ164">
        <v>1</v>
      </c>
      <c r="BA164">
        <v>33.659999999999997</v>
      </c>
      <c r="BB164">
        <v>12.55</v>
      </c>
      <c r="BC164">
        <v>8.98</v>
      </c>
      <c r="BD164" t="s">
        <v>3</v>
      </c>
      <c r="BE164" t="s">
        <v>3</v>
      </c>
      <c r="BF164" t="s">
        <v>3</v>
      </c>
      <c r="BG164" t="s">
        <v>3</v>
      </c>
      <c r="BH164">
        <v>0</v>
      </c>
      <c r="BI164">
        <v>1</v>
      </c>
      <c r="BJ164" t="s">
        <v>240</v>
      </c>
      <c r="BM164">
        <v>15001</v>
      </c>
      <c r="BN164">
        <v>0</v>
      </c>
      <c r="BO164" t="s">
        <v>3</v>
      </c>
      <c r="BP164">
        <v>0</v>
      </c>
      <c r="BQ164">
        <v>2</v>
      </c>
      <c r="BR164">
        <v>0</v>
      </c>
      <c r="BS164">
        <v>33.659999999999997</v>
      </c>
      <c r="BT164">
        <v>1</v>
      </c>
      <c r="BU164">
        <v>1</v>
      </c>
      <c r="BV164">
        <v>1</v>
      </c>
      <c r="BW164">
        <v>1</v>
      </c>
      <c r="BX164">
        <v>1</v>
      </c>
      <c r="BY164" t="s">
        <v>3</v>
      </c>
      <c r="BZ164">
        <v>100</v>
      </c>
      <c r="CA164">
        <v>49</v>
      </c>
      <c r="CB164" t="s">
        <v>3</v>
      </c>
      <c r="CE164">
        <v>0</v>
      </c>
      <c r="CF164">
        <v>0</v>
      </c>
      <c r="CG164">
        <v>0</v>
      </c>
      <c r="CM164">
        <v>0</v>
      </c>
      <c r="CN164" t="s">
        <v>922</v>
      </c>
      <c r="CO164">
        <v>0</v>
      </c>
      <c r="CP164">
        <f t="shared" si="183"/>
        <v>38823.56</v>
      </c>
      <c r="CQ164">
        <f t="shared" si="184"/>
        <v>47911.892</v>
      </c>
      <c r="CR164">
        <f>((((ET164*1.25))*BB164-((EU164*1.25))*BS164)+AE164*BS164)</f>
        <v>5093.9722750000001</v>
      </c>
      <c r="CS164">
        <f t="shared" si="185"/>
        <v>2667.2183999999997</v>
      </c>
      <c r="CT164">
        <f t="shared" si="186"/>
        <v>37281.479399999997</v>
      </c>
      <c r="CU164">
        <f t="shared" si="187"/>
        <v>0</v>
      </c>
      <c r="CV164">
        <f t="shared" si="188"/>
        <v>117.82899999999998</v>
      </c>
      <c r="CW164">
        <f t="shared" si="189"/>
        <v>6.6749999999999998</v>
      </c>
      <c r="CX164">
        <f t="shared" si="190"/>
        <v>0</v>
      </c>
      <c r="CY164">
        <f t="shared" si="191"/>
        <v>15460.146000000001</v>
      </c>
      <c r="CZ164">
        <f t="shared" si="192"/>
        <v>7154.6120100000007</v>
      </c>
      <c r="DC164" t="s">
        <v>3</v>
      </c>
      <c r="DD164" t="s">
        <v>3</v>
      </c>
      <c r="DE164" t="s">
        <v>17</v>
      </c>
      <c r="DF164" t="s">
        <v>17</v>
      </c>
      <c r="DG164" t="s">
        <v>18</v>
      </c>
      <c r="DH164" t="s">
        <v>3</v>
      </c>
      <c r="DI164" t="s">
        <v>18</v>
      </c>
      <c r="DJ164" t="s">
        <v>17</v>
      </c>
      <c r="DK164" t="s">
        <v>3</v>
      </c>
      <c r="DL164" t="s">
        <v>19</v>
      </c>
      <c r="DM164" t="s">
        <v>20</v>
      </c>
      <c r="DN164">
        <v>0</v>
      </c>
      <c r="DO164">
        <v>0</v>
      </c>
      <c r="DP164">
        <v>1</v>
      </c>
      <c r="DQ164">
        <v>1</v>
      </c>
      <c r="DU164">
        <v>1005</v>
      </c>
      <c r="DV164" t="s">
        <v>36</v>
      </c>
      <c r="DW164" t="s">
        <v>36</v>
      </c>
      <c r="DX164">
        <v>100</v>
      </c>
      <c r="DZ164" t="s">
        <v>3</v>
      </c>
      <c r="EA164" t="s">
        <v>3</v>
      </c>
      <c r="EB164" t="s">
        <v>3</v>
      </c>
      <c r="EC164" t="s">
        <v>3</v>
      </c>
      <c r="EE164">
        <v>140625061</v>
      </c>
      <c r="EF164">
        <v>2</v>
      </c>
      <c r="EG164" t="s">
        <v>38</v>
      </c>
      <c r="EH164">
        <v>15</v>
      </c>
      <c r="EI164" t="s">
        <v>101</v>
      </c>
      <c r="EJ164">
        <v>1</v>
      </c>
      <c r="EK164">
        <v>15001</v>
      </c>
      <c r="EL164" t="s">
        <v>101</v>
      </c>
      <c r="EM164" t="s">
        <v>102</v>
      </c>
      <c r="EO164" t="s">
        <v>21</v>
      </c>
      <c r="EQ164">
        <v>0</v>
      </c>
      <c r="ER164">
        <v>6623.23</v>
      </c>
      <c r="ES164">
        <v>5335.4</v>
      </c>
      <c r="ET164">
        <v>324.70999999999998</v>
      </c>
      <c r="EU164">
        <v>63.39</v>
      </c>
      <c r="EV164">
        <v>963.12</v>
      </c>
      <c r="EW164">
        <v>102.46</v>
      </c>
      <c r="EX164">
        <v>5.34</v>
      </c>
      <c r="EY164">
        <v>0</v>
      </c>
      <c r="FQ164">
        <v>0</v>
      </c>
      <c r="FR164">
        <f t="shared" si="193"/>
        <v>0</v>
      </c>
      <c r="FS164">
        <v>0</v>
      </c>
      <c r="FX164">
        <v>90</v>
      </c>
      <c r="FY164">
        <v>41.65</v>
      </c>
      <c r="GA164" t="s">
        <v>3</v>
      </c>
      <c r="GD164">
        <v>1</v>
      </c>
      <c r="GF164">
        <v>-54830269</v>
      </c>
      <c r="GG164">
        <v>2</v>
      </c>
      <c r="GH164">
        <v>1</v>
      </c>
      <c r="GI164">
        <v>4</v>
      </c>
      <c r="GJ164">
        <v>0</v>
      </c>
      <c r="GK164">
        <v>0</v>
      </c>
      <c r="GL164">
        <f t="shared" si="194"/>
        <v>0</v>
      </c>
      <c r="GM164">
        <f t="shared" si="195"/>
        <v>61438.32</v>
      </c>
      <c r="GN164">
        <f t="shared" si="196"/>
        <v>61438.32</v>
      </c>
      <c r="GO164">
        <f t="shared" si="197"/>
        <v>0</v>
      </c>
      <c r="GP164">
        <f t="shared" si="198"/>
        <v>0</v>
      </c>
      <c r="GR164">
        <v>0</v>
      </c>
      <c r="GS164">
        <v>3</v>
      </c>
      <c r="GT164">
        <v>0</v>
      </c>
      <c r="GU164" t="s">
        <v>3</v>
      </c>
      <c r="GV164">
        <f t="shared" si="199"/>
        <v>0</v>
      </c>
      <c r="GW164">
        <v>1</v>
      </c>
      <c r="GX164">
        <f t="shared" si="200"/>
        <v>0</v>
      </c>
      <c r="HA164">
        <v>0</v>
      </c>
      <c r="HB164">
        <v>0</v>
      </c>
      <c r="HC164">
        <f t="shared" si="201"/>
        <v>0</v>
      </c>
      <c r="HE164" t="s">
        <v>3</v>
      </c>
      <c r="HF164" t="s">
        <v>3</v>
      </c>
      <c r="HM164" t="s">
        <v>3</v>
      </c>
      <c r="HN164" t="s">
        <v>103</v>
      </c>
      <c r="HO164" t="s">
        <v>104</v>
      </c>
      <c r="HP164" t="s">
        <v>101</v>
      </c>
      <c r="HQ164" t="s">
        <v>101</v>
      </c>
      <c r="IK164">
        <v>0</v>
      </c>
    </row>
    <row r="165" spans="1:245" x14ac:dyDescent="0.2">
      <c r="A165">
        <v>18</v>
      </c>
      <c r="B165">
        <v>1</v>
      </c>
      <c r="C165">
        <v>247</v>
      </c>
      <c r="E165" t="s">
        <v>457</v>
      </c>
      <c r="F165" t="s">
        <v>242</v>
      </c>
      <c r="G165" t="s">
        <v>243</v>
      </c>
      <c r="H165" t="s">
        <v>76</v>
      </c>
      <c r="I165">
        <f>I164*J165</f>
        <v>-44.29</v>
      </c>
      <c r="J165">
        <v>-103</v>
      </c>
      <c r="K165">
        <v>-103</v>
      </c>
      <c r="O165">
        <f t="shared" si="168"/>
        <v>-20602.11</v>
      </c>
      <c r="P165">
        <f t="shared" si="169"/>
        <v>-20602.11</v>
      </c>
      <c r="Q165">
        <f t="shared" si="170"/>
        <v>0</v>
      </c>
      <c r="R165">
        <f t="shared" si="171"/>
        <v>0</v>
      </c>
      <c r="S165">
        <f t="shared" si="172"/>
        <v>0</v>
      </c>
      <c r="T165">
        <f t="shared" si="173"/>
        <v>0</v>
      </c>
      <c r="U165">
        <f t="shared" si="174"/>
        <v>0</v>
      </c>
      <c r="V165">
        <f t="shared" si="175"/>
        <v>0</v>
      </c>
      <c r="W165">
        <f t="shared" si="176"/>
        <v>0</v>
      </c>
      <c r="X165">
        <f t="shared" si="177"/>
        <v>0</v>
      </c>
      <c r="Y165">
        <f t="shared" si="178"/>
        <v>0</v>
      </c>
      <c r="AA165">
        <v>145833872</v>
      </c>
      <c r="AB165">
        <f t="shared" si="179"/>
        <v>51.8</v>
      </c>
      <c r="AC165">
        <f t="shared" si="180"/>
        <v>51.8</v>
      </c>
      <c r="AD165">
        <f t="shared" ref="AD165:AD194" si="204">ROUND((((ET165)-(EU165))+AE165),2)</f>
        <v>0</v>
      </c>
      <c r="AE165">
        <f t="shared" ref="AE165:AE194" si="205">ROUND((EU165),2)</f>
        <v>0</v>
      </c>
      <c r="AF165">
        <f t="shared" ref="AF165:AF194" si="206">ROUND((EV165),2)</f>
        <v>0</v>
      </c>
      <c r="AG165">
        <f t="shared" si="181"/>
        <v>0</v>
      </c>
      <c r="AH165">
        <f t="shared" ref="AH165:AH194" si="207">(EW165)</f>
        <v>0</v>
      </c>
      <c r="AI165">
        <f t="shared" ref="AI165:AI194" si="208">(EX165)</f>
        <v>0</v>
      </c>
      <c r="AJ165">
        <f t="shared" si="182"/>
        <v>0</v>
      </c>
      <c r="AK165">
        <v>51.8</v>
      </c>
      <c r="AL165">
        <v>51.8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100</v>
      </c>
      <c r="AU165">
        <v>49</v>
      </c>
      <c r="AV165">
        <v>1</v>
      </c>
      <c r="AW165">
        <v>1</v>
      </c>
      <c r="AZ165">
        <v>1</v>
      </c>
      <c r="BA165">
        <v>1</v>
      </c>
      <c r="BB165">
        <v>1</v>
      </c>
      <c r="BC165">
        <v>8.98</v>
      </c>
      <c r="BD165" t="s">
        <v>3</v>
      </c>
      <c r="BE165" t="s">
        <v>3</v>
      </c>
      <c r="BF165" t="s">
        <v>3</v>
      </c>
      <c r="BG165" t="s">
        <v>3</v>
      </c>
      <c r="BH165">
        <v>3</v>
      </c>
      <c r="BI165">
        <v>1</v>
      </c>
      <c r="BJ165" t="s">
        <v>244</v>
      </c>
      <c r="BM165">
        <v>15001</v>
      </c>
      <c r="BN165">
        <v>0</v>
      </c>
      <c r="BO165" t="s">
        <v>3</v>
      </c>
      <c r="BP165">
        <v>0</v>
      </c>
      <c r="BQ165">
        <v>2</v>
      </c>
      <c r="BR165">
        <v>1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3</v>
      </c>
      <c r="BZ165">
        <v>100</v>
      </c>
      <c r="CA165">
        <v>49</v>
      </c>
      <c r="CB165" t="s">
        <v>3</v>
      </c>
      <c r="CE165">
        <v>0</v>
      </c>
      <c r="CF165">
        <v>0</v>
      </c>
      <c r="CG165">
        <v>0</v>
      </c>
      <c r="CM165">
        <v>0</v>
      </c>
      <c r="CN165" t="s">
        <v>3</v>
      </c>
      <c r="CO165">
        <v>0</v>
      </c>
      <c r="CP165">
        <f t="shared" si="183"/>
        <v>-20602.11</v>
      </c>
      <c r="CQ165">
        <f t="shared" si="184"/>
        <v>465.16399999999999</v>
      </c>
      <c r="CR165">
        <f t="shared" ref="CR165:CR194" si="209">(((ET165)*BB165-(EU165)*BS165)+AE165*BS165)</f>
        <v>0</v>
      </c>
      <c r="CS165">
        <f t="shared" si="185"/>
        <v>0</v>
      </c>
      <c r="CT165">
        <f t="shared" si="186"/>
        <v>0</v>
      </c>
      <c r="CU165">
        <f t="shared" si="187"/>
        <v>0</v>
      </c>
      <c r="CV165">
        <f t="shared" si="188"/>
        <v>0</v>
      </c>
      <c r="CW165">
        <f t="shared" si="189"/>
        <v>0</v>
      </c>
      <c r="CX165">
        <f t="shared" si="190"/>
        <v>0</v>
      </c>
      <c r="CY165">
        <f t="shared" si="191"/>
        <v>0</v>
      </c>
      <c r="CZ165">
        <f t="shared" si="192"/>
        <v>0</v>
      </c>
      <c r="DC165" t="s">
        <v>3</v>
      </c>
      <c r="DD165" t="s">
        <v>3</v>
      </c>
      <c r="DE165" t="s">
        <v>3</v>
      </c>
      <c r="DF165" t="s">
        <v>3</v>
      </c>
      <c r="DG165" t="s">
        <v>3</v>
      </c>
      <c r="DH165" t="s">
        <v>3</v>
      </c>
      <c r="DI165" t="s">
        <v>3</v>
      </c>
      <c r="DJ165" t="s">
        <v>3</v>
      </c>
      <c r="DK165" t="s">
        <v>3</v>
      </c>
      <c r="DL165" t="s">
        <v>3</v>
      </c>
      <c r="DM165" t="s">
        <v>3</v>
      </c>
      <c r="DN165">
        <v>0</v>
      </c>
      <c r="DO165">
        <v>0</v>
      </c>
      <c r="DP165">
        <v>1</v>
      </c>
      <c r="DQ165">
        <v>1</v>
      </c>
      <c r="DU165">
        <v>1005</v>
      </c>
      <c r="DV165" t="s">
        <v>76</v>
      </c>
      <c r="DW165" t="s">
        <v>76</v>
      </c>
      <c r="DX165">
        <v>1</v>
      </c>
      <c r="DZ165" t="s">
        <v>3</v>
      </c>
      <c r="EA165" t="s">
        <v>3</v>
      </c>
      <c r="EB165" t="s">
        <v>3</v>
      </c>
      <c r="EC165" t="s">
        <v>3</v>
      </c>
      <c r="EE165">
        <v>140625061</v>
      </c>
      <c r="EF165">
        <v>2</v>
      </c>
      <c r="EG165" t="s">
        <v>38</v>
      </c>
      <c r="EH165">
        <v>15</v>
      </c>
      <c r="EI165" t="s">
        <v>101</v>
      </c>
      <c r="EJ165">
        <v>1</v>
      </c>
      <c r="EK165">
        <v>15001</v>
      </c>
      <c r="EL165" t="s">
        <v>101</v>
      </c>
      <c r="EM165" t="s">
        <v>102</v>
      </c>
      <c r="EO165" t="s">
        <v>3</v>
      </c>
      <c r="EQ165">
        <v>32768</v>
      </c>
      <c r="ER165">
        <v>51.8</v>
      </c>
      <c r="ES165">
        <v>51.8</v>
      </c>
      <c r="ET165">
        <v>0</v>
      </c>
      <c r="EU165">
        <v>0</v>
      </c>
      <c r="EV165">
        <v>0</v>
      </c>
      <c r="EW165">
        <v>0</v>
      </c>
      <c r="EX165">
        <v>0</v>
      </c>
      <c r="FQ165">
        <v>0</v>
      </c>
      <c r="FR165">
        <f t="shared" si="193"/>
        <v>0</v>
      </c>
      <c r="FS165">
        <v>0</v>
      </c>
      <c r="FX165">
        <v>100</v>
      </c>
      <c r="FY165">
        <v>49</v>
      </c>
      <c r="GA165" t="s">
        <v>3</v>
      </c>
      <c r="GD165">
        <v>1</v>
      </c>
      <c r="GF165">
        <v>-952132946</v>
      </c>
      <c r="GG165">
        <v>2</v>
      </c>
      <c r="GH165">
        <v>1</v>
      </c>
      <c r="GI165">
        <v>4</v>
      </c>
      <c r="GJ165">
        <v>0</v>
      </c>
      <c r="GK165">
        <v>0</v>
      </c>
      <c r="GL165">
        <f t="shared" si="194"/>
        <v>0</v>
      </c>
      <c r="GM165">
        <f t="shared" si="195"/>
        <v>-20602.11</v>
      </c>
      <c r="GN165">
        <f t="shared" si="196"/>
        <v>-20602.11</v>
      </c>
      <c r="GO165">
        <f t="shared" si="197"/>
        <v>0</v>
      </c>
      <c r="GP165">
        <f t="shared" si="198"/>
        <v>0</v>
      </c>
      <c r="GR165">
        <v>0</v>
      </c>
      <c r="GS165">
        <v>3</v>
      </c>
      <c r="GT165">
        <v>0</v>
      </c>
      <c r="GU165" t="s">
        <v>3</v>
      </c>
      <c r="GV165">
        <f t="shared" si="199"/>
        <v>0</v>
      </c>
      <c r="GW165">
        <v>1</v>
      </c>
      <c r="GX165">
        <f t="shared" si="200"/>
        <v>0</v>
      </c>
      <c r="HA165">
        <v>0</v>
      </c>
      <c r="HB165">
        <v>0</v>
      </c>
      <c r="HC165">
        <f t="shared" si="201"/>
        <v>0</v>
      </c>
      <c r="HE165" t="s">
        <v>3</v>
      </c>
      <c r="HF165" t="s">
        <v>3</v>
      </c>
      <c r="HM165" t="s">
        <v>3</v>
      </c>
      <c r="HN165" t="s">
        <v>103</v>
      </c>
      <c r="HO165" t="s">
        <v>104</v>
      </c>
      <c r="HP165" t="s">
        <v>101</v>
      </c>
      <c r="HQ165" t="s">
        <v>101</v>
      </c>
      <c r="IK165">
        <v>0</v>
      </c>
    </row>
    <row r="166" spans="1:245" x14ac:dyDescent="0.2">
      <c r="A166">
        <v>17</v>
      </c>
      <c r="B166">
        <v>1</v>
      </c>
      <c r="E166" t="s">
        <v>458</v>
      </c>
      <c r="F166" t="s">
        <v>106</v>
      </c>
      <c r="G166" t="s">
        <v>246</v>
      </c>
      <c r="H166" t="s">
        <v>76</v>
      </c>
      <c r="I166">
        <v>44.3</v>
      </c>
      <c r="J166">
        <v>0</v>
      </c>
      <c r="K166">
        <v>44.3</v>
      </c>
      <c r="O166">
        <f t="shared" si="168"/>
        <v>76786.06</v>
      </c>
      <c r="P166">
        <f t="shared" si="169"/>
        <v>76786.06</v>
      </c>
      <c r="Q166">
        <f t="shared" si="170"/>
        <v>0</v>
      </c>
      <c r="R166">
        <f t="shared" si="171"/>
        <v>0</v>
      </c>
      <c r="S166">
        <f t="shared" si="172"/>
        <v>0</v>
      </c>
      <c r="T166">
        <f t="shared" si="173"/>
        <v>0</v>
      </c>
      <c r="U166">
        <f t="shared" si="174"/>
        <v>0</v>
      </c>
      <c r="V166">
        <f t="shared" si="175"/>
        <v>0</v>
      </c>
      <c r="W166">
        <f t="shared" si="176"/>
        <v>0</v>
      </c>
      <c r="X166">
        <f t="shared" si="177"/>
        <v>0</v>
      </c>
      <c r="Y166">
        <f t="shared" si="178"/>
        <v>0</v>
      </c>
      <c r="AA166">
        <v>145833872</v>
      </c>
      <c r="AB166">
        <f t="shared" si="179"/>
        <v>193.02</v>
      </c>
      <c r="AC166">
        <f t="shared" si="180"/>
        <v>193.02</v>
      </c>
      <c r="AD166">
        <f t="shared" si="204"/>
        <v>0</v>
      </c>
      <c r="AE166">
        <f t="shared" si="205"/>
        <v>0</v>
      </c>
      <c r="AF166">
        <f t="shared" si="206"/>
        <v>0</v>
      </c>
      <c r="AG166">
        <f t="shared" si="181"/>
        <v>0</v>
      </c>
      <c r="AH166">
        <f t="shared" si="207"/>
        <v>0</v>
      </c>
      <c r="AI166">
        <f t="shared" si="208"/>
        <v>0</v>
      </c>
      <c r="AJ166">
        <f t="shared" si="182"/>
        <v>0</v>
      </c>
      <c r="AK166">
        <v>193.01999999999998</v>
      </c>
      <c r="AL166">
        <v>193.01999999999998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109</v>
      </c>
      <c r="AU166">
        <v>57</v>
      </c>
      <c r="AV166">
        <v>1</v>
      </c>
      <c r="AW166">
        <v>1</v>
      </c>
      <c r="AZ166">
        <v>1</v>
      </c>
      <c r="BA166">
        <v>1</v>
      </c>
      <c r="BB166">
        <v>1</v>
      </c>
      <c r="BC166">
        <v>8.98</v>
      </c>
      <c r="BD166" t="s">
        <v>3</v>
      </c>
      <c r="BE166" t="s">
        <v>3</v>
      </c>
      <c r="BF166" t="s">
        <v>3</v>
      </c>
      <c r="BG166" t="s">
        <v>3</v>
      </c>
      <c r="BH166">
        <v>3</v>
      </c>
      <c r="BI166">
        <v>1</v>
      </c>
      <c r="BJ166" t="s">
        <v>3</v>
      </c>
      <c r="BM166">
        <v>12001</v>
      </c>
      <c r="BN166">
        <v>0</v>
      </c>
      <c r="BO166" t="s">
        <v>3</v>
      </c>
      <c r="BP166">
        <v>0</v>
      </c>
      <c r="BQ166">
        <v>2</v>
      </c>
      <c r="BR166">
        <v>0</v>
      </c>
      <c r="BS166">
        <v>1</v>
      </c>
      <c r="BT166">
        <v>1</v>
      </c>
      <c r="BU166">
        <v>1</v>
      </c>
      <c r="BV166">
        <v>1</v>
      </c>
      <c r="BW166">
        <v>1</v>
      </c>
      <c r="BX166">
        <v>1</v>
      </c>
      <c r="BY166" t="s">
        <v>3</v>
      </c>
      <c r="BZ166">
        <v>109</v>
      </c>
      <c r="CA166">
        <v>57</v>
      </c>
      <c r="CB166" t="s">
        <v>3</v>
      </c>
      <c r="CE166">
        <v>0</v>
      </c>
      <c r="CF166">
        <v>0</v>
      </c>
      <c r="CG166">
        <v>0</v>
      </c>
      <c r="CM166">
        <v>0</v>
      </c>
      <c r="CN166" t="s">
        <v>3</v>
      </c>
      <c r="CO166">
        <v>0</v>
      </c>
      <c r="CP166">
        <f t="shared" si="183"/>
        <v>76786.06</v>
      </c>
      <c r="CQ166">
        <f t="shared" si="184"/>
        <v>1733.3196000000003</v>
      </c>
      <c r="CR166">
        <f t="shared" si="209"/>
        <v>0</v>
      </c>
      <c r="CS166">
        <f t="shared" si="185"/>
        <v>0</v>
      </c>
      <c r="CT166">
        <f t="shared" si="186"/>
        <v>0</v>
      </c>
      <c r="CU166">
        <f t="shared" si="187"/>
        <v>0</v>
      </c>
      <c r="CV166">
        <f t="shared" si="188"/>
        <v>0</v>
      </c>
      <c r="CW166">
        <f t="shared" si="189"/>
        <v>0</v>
      </c>
      <c r="CX166">
        <f t="shared" si="190"/>
        <v>0</v>
      </c>
      <c r="CY166">
        <f t="shared" si="191"/>
        <v>0</v>
      </c>
      <c r="CZ166">
        <f t="shared" si="192"/>
        <v>0</v>
      </c>
      <c r="DC166" t="s">
        <v>3</v>
      </c>
      <c r="DD166" t="s">
        <v>3</v>
      </c>
      <c r="DE166" t="s">
        <v>3</v>
      </c>
      <c r="DF166" t="s">
        <v>3</v>
      </c>
      <c r="DG166" t="s">
        <v>3</v>
      </c>
      <c r="DH166" t="s">
        <v>3</v>
      </c>
      <c r="DI166" t="s">
        <v>3</v>
      </c>
      <c r="DJ166" t="s">
        <v>3</v>
      </c>
      <c r="DK166" t="s">
        <v>3</v>
      </c>
      <c r="DL166" t="s">
        <v>3</v>
      </c>
      <c r="DM166" t="s">
        <v>3</v>
      </c>
      <c r="DN166">
        <v>0</v>
      </c>
      <c r="DO166">
        <v>0</v>
      </c>
      <c r="DP166">
        <v>1</v>
      </c>
      <c r="DQ166">
        <v>1</v>
      </c>
      <c r="DU166">
        <v>1005</v>
      </c>
      <c r="DV166" t="s">
        <v>76</v>
      </c>
      <c r="DW166" t="s">
        <v>76</v>
      </c>
      <c r="DX166">
        <v>1</v>
      </c>
      <c r="DZ166" t="s">
        <v>3</v>
      </c>
      <c r="EA166" t="s">
        <v>3</v>
      </c>
      <c r="EB166" t="s">
        <v>3</v>
      </c>
      <c r="EC166" t="s">
        <v>3</v>
      </c>
      <c r="EE166">
        <v>140625032</v>
      </c>
      <c r="EF166">
        <v>2</v>
      </c>
      <c r="EG166" t="s">
        <v>38</v>
      </c>
      <c r="EH166">
        <v>12</v>
      </c>
      <c r="EI166" t="s">
        <v>92</v>
      </c>
      <c r="EJ166">
        <v>1</v>
      </c>
      <c r="EK166">
        <v>12001</v>
      </c>
      <c r="EL166" t="s">
        <v>92</v>
      </c>
      <c r="EM166" t="s">
        <v>93</v>
      </c>
      <c r="EO166" t="s">
        <v>3</v>
      </c>
      <c r="EQ166">
        <v>0</v>
      </c>
      <c r="ER166">
        <v>231.63</v>
      </c>
      <c r="ES166">
        <v>193.01999999999998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5</v>
      </c>
      <c r="FC166">
        <v>1</v>
      </c>
      <c r="FD166">
        <v>18</v>
      </c>
      <c r="FF166">
        <v>1942.19</v>
      </c>
      <c r="FQ166">
        <v>0</v>
      </c>
      <c r="FR166">
        <f t="shared" si="193"/>
        <v>0</v>
      </c>
      <c r="FS166">
        <v>0</v>
      </c>
      <c r="FX166">
        <v>109</v>
      </c>
      <c r="FY166">
        <v>57</v>
      </c>
      <c r="GA166" t="s">
        <v>247</v>
      </c>
      <c r="GD166">
        <v>1</v>
      </c>
      <c r="GF166">
        <v>1602434877</v>
      </c>
      <c r="GG166">
        <v>2</v>
      </c>
      <c r="GH166">
        <v>3</v>
      </c>
      <c r="GI166">
        <v>4</v>
      </c>
      <c r="GJ166">
        <v>0</v>
      </c>
      <c r="GK166">
        <v>0</v>
      </c>
      <c r="GL166">
        <f t="shared" si="194"/>
        <v>0</v>
      </c>
      <c r="GM166">
        <f t="shared" si="195"/>
        <v>76786.06</v>
      </c>
      <c r="GN166">
        <f t="shared" si="196"/>
        <v>76786.06</v>
      </c>
      <c r="GO166">
        <f t="shared" si="197"/>
        <v>0</v>
      </c>
      <c r="GP166">
        <f t="shared" si="198"/>
        <v>0</v>
      </c>
      <c r="GR166">
        <v>1</v>
      </c>
      <c r="GS166">
        <v>1</v>
      </c>
      <c r="GT166">
        <v>0</v>
      </c>
      <c r="GU166" t="s">
        <v>3</v>
      </c>
      <c r="GV166">
        <f t="shared" si="199"/>
        <v>0</v>
      </c>
      <c r="GW166">
        <v>1</v>
      </c>
      <c r="GX166">
        <f t="shared" si="200"/>
        <v>0</v>
      </c>
      <c r="HA166">
        <v>0</v>
      </c>
      <c r="HB166">
        <v>0</v>
      </c>
      <c r="HC166">
        <f t="shared" si="201"/>
        <v>0</v>
      </c>
      <c r="HE166" t="s">
        <v>60</v>
      </c>
      <c r="HF166" t="s">
        <v>33</v>
      </c>
      <c r="HM166" t="s">
        <v>3</v>
      </c>
      <c r="HN166" t="s">
        <v>95</v>
      </c>
      <c r="HO166" t="s">
        <v>96</v>
      </c>
      <c r="HP166" t="s">
        <v>92</v>
      </c>
      <c r="HQ166" t="s">
        <v>92</v>
      </c>
      <c r="IK166">
        <v>0</v>
      </c>
    </row>
    <row r="167" spans="1:245" x14ac:dyDescent="0.2">
      <c r="A167">
        <v>17</v>
      </c>
      <c r="B167">
        <v>1</v>
      </c>
      <c r="C167">
        <f>ROW(SmtRes!A253)</f>
        <v>253</v>
      </c>
      <c r="D167">
        <f>ROW(EtalonRes!A270)</f>
        <v>270</v>
      </c>
      <c r="E167" t="s">
        <v>459</v>
      </c>
      <c r="F167" t="s">
        <v>249</v>
      </c>
      <c r="G167" t="s">
        <v>250</v>
      </c>
      <c r="H167" t="s">
        <v>26</v>
      </c>
      <c r="I167">
        <f>ROUND(10/100,9)</f>
        <v>0.1</v>
      </c>
      <c r="J167">
        <v>0</v>
      </c>
      <c r="K167">
        <f>ROUND(10/100,9)</f>
        <v>0.1</v>
      </c>
      <c r="O167">
        <f t="shared" si="168"/>
        <v>3305.97</v>
      </c>
      <c r="P167">
        <f t="shared" si="169"/>
        <v>108.42</v>
      </c>
      <c r="Q167">
        <f t="shared" si="170"/>
        <v>45.46</v>
      </c>
      <c r="R167">
        <f t="shared" si="171"/>
        <v>16.899999999999999</v>
      </c>
      <c r="S167">
        <f t="shared" si="172"/>
        <v>3152.09</v>
      </c>
      <c r="T167">
        <f t="shared" si="173"/>
        <v>0</v>
      </c>
      <c r="U167">
        <f t="shared" si="174"/>
        <v>9.4400000000000013</v>
      </c>
      <c r="V167">
        <f t="shared" si="175"/>
        <v>4.0000000000000008E-2</v>
      </c>
      <c r="W167">
        <f t="shared" si="176"/>
        <v>0</v>
      </c>
      <c r="X167">
        <f t="shared" si="177"/>
        <v>3073.92</v>
      </c>
      <c r="Y167">
        <f t="shared" si="178"/>
        <v>1616.18</v>
      </c>
      <c r="AA167">
        <v>145833872</v>
      </c>
      <c r="AB167">
        <f t="shared" si="179"/>
        <v>1093.4000000000001</v>
      </c>
      <c r="AC167">
        <f t="shared" si="180"/>
        <v>120.73</v>
      </c>
      <c r="AD167">
        <f t="shared" si="204"/>
        <v>36.22</v>
      </c>
      <c r="AE167">
        <f t="shared" si="205"/>
        <v>5.0199999999999996</v>
      </c>
      <c r="AF167">
        <f t="shared" si="206"/>
        <v>936.45</v>
      </c>
      <c r="AG167">
        <f t="shared" si="181"/>
        <v>0</v>
      </c>
      <c r="AH167">
        <f t="shared" si="207"/>
        <v>94.4</v>
      </c>
      <c r="AI167">
        <f t="shared" si="208"/>
        <v>0.4</v>
      </c>
      <c r="AJ167">
        <f t="shared" si="182"/>
        <v>0</v>
      </c>
      <c r="AK167">
        <v>1093.4000000000001</v>
      </c>
      <c r="AL167">
        <v>120.73</v>
      </c>
      <c r="AM167">
        <v>36.22</v>
      </c>
      <c r="AN167">
        <v>5.0199999999999996</v>
      </c>
      <c r="AO167">
        <v>936.45</v>
      </c>
      <c r="AP167">
        <v>0</v>
      </c>
      <c r="AQ167">
        <v>94.4</v>
      </c>
      <c r="AR167">
        <v>0.4</v>
      </c>
      <c r="AS167">
        <v>0</v>
      </c>
      <c r="AT167">
        <v>97</v>
      </c>
      <c r="AU167">
        <v>51</v>
      </c>
      <c r="AV167">
        <v>1</v>
      </c>
      <c r="AW167">
        <v>1</v>
      </c>
      <c r="AZ167">
        <v>1</v>
      </c>
      <c r="BA167">
        <v>33.659999999999997</v>
      </c>
      <c r="BB167">
        <v>12.55</v>
      </c>
      <c r="BC167">
        <v>8.98</v>
      </c>
      <c r="BD167" t="s">
        <v>3</v>
      </c>
      <c r="BE167" t="s">
        <v>3</v>
      </c>
      <c r="BF167" t="s">
        <v>3</v>
      </c>
      <c r="BG167" t="s">
        <v>3</v>
      </c>
      <c r="BH167">
        <v>0</v>
      </c>
      <c r="BI167">
        <v>2</v>
      </c>
      <c r="BJ167" t="s">
        <v>251</v>
      </c>
      <c r="BM167">
        <v>108001</v>
      </c>
      <c r="BN167">
        <v>0</v>
      </c>
      <c r="BO167" t="s">
        <v>3</v>
      </c>
      <c r="BP167">
        <v>0</v>
      </c>
      <c r="BQ167">
        <v>3</v>
      </c>
      <c r="BR167">
        <v>0</v>
      </c>
      <c r="BS167">
        <v>33.659999999999997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3</v>
      </c>
      <c r="BZ167">
        <v>97</v>
      </c>
      <c r="CA167">
        <v>51</v>
      </c>
      <c r="CB167" t="s">
        <v>3</v>
      </c>
      <c r="CE167">
        <v>0</v>
      </c>
      <c r="CF167">
        <v>0</v>
      </c>
      <c r="CG167">
        <v>0</v>
      </c>
      <c r="CM167">
        <v>0</v>
      </c>
      <c r="CN167" t="s">
        <v>3</v>
      </c>
      <c r="CO167">
        <v>0</v>
      </c>
      <c r="CP167">
        <f t="shared" si="183"/>
        <v>3305.9700000000003</v>
      </c>
      <c r="CQ167">
        <f t="shared" si="184"/>
        <v>1084.1554000000001</v>
      </c>
      <c r="CR167">
        <f t="shared" si="209"/>
        <v>454.56100000000004</v>
      </c>
      <c r="CS167">
        <f t="shared" si="185"/>
        <v>168.97319999999996</v>
      </c>
      <c r="CT167">
        <f t="shared" si="186"/>
        <v>31520.906999999999</v>
      </c>
      <c r="CU167">
        <f t="shared" si="187"/>
        <v>0</v>
      </c>
      <c r="CV167">
        <f t="shared" si="188"/>
        <v>94.4</v>
      </c>
      <c r="CW167">
        <f t="shared" si="189"/>
        <v>0.4</v>
      </c>
      <c r="CX167">
        <f t="shared" si="190"/>
        <v>0</v>
      </c>
      <c r="CY167">
        <f t="shared" si="191"/>
        <v>3073.9203000000002</v>
      </c>
      <c r="CZ167">
        <f t="shared" si="192"/>
        <v>1616.1849000000002</v>
      </c>
      <c r="DC167" t="s">
        <v>3</v>
      </c>
      <c r="DD167" t="s">
        <v>3</v>
      </c>
      <c r="DE167" t="s">
        <v>3</v>
      </c>
      <c r="DF167" t="s">
        <v>3</v>
      </c>
      <c r="DG167" t="s">
        <v>3</v>
      </c>
      <c r="DH167" t="s">
        <v>3</v>
      </c>
      <c r="DI167" t="s">
        <v>3</v>
      </c>
      <c r="DJ167" t="s">
        <v>3</v>
      </c>
      <c r="DK167" t="s">
        <v>3</v>
      </c>
      <c r="DL167" t="s">
        <v>3</v>
      </c>
      <c r="DM167" t="s">
        <v>3</v>
      </c>
      <c r="DN167">
        <v>0</v>
      </c>
      <c r="DO167">
        <v>0</v>
      </c>
      <c r="DP167">
        <v>1</v>
      </c>
      <c r="DQ167">
        <v>1</v>
      </c>
      <c r="DU167">
        <v>1013</v>
      </c>
      <c r="DV167" t="s">
        <v>26</v>
      </c>
      <c r="DW167" t="s">
        <v>26</v>
      </c>
      <c r="DX167">
        <v>1</v>
      </c>
      <c r="DZ167" t="s">
        <v>3</v>
      </c>
      <c r="EA167" t="s">
        <v>3</v>
      </c>
      <c r="EB167" t="s">
        <v>3</v>
      </c>
      <c r="EC167" t="s">
        <v>3</v>
      </c>
      <c r="EE167">
        <v>140624845</v>
      </c>
      <c r="EF167">
        <v>3</v>
      </c>
      <c r="EG167" t="s">
        <v>252</v>
      </c>
      <c r="EH167">
        <v>0</v>
      </c>
      <c r="EI167" t="s">
        <v>3</v>
      </c>
      <c r="EJ167">
        <v>2</v>
      </c>
      <c r="EK167">
        <v>108001</v>
      </c>
      <c r="EL167" t="s">
        <v>253</v>
      </c>
      <c r="EM167" t="s">
        <v>254</v>
      </c>
      <c r="EO167" t="s">
        <v>3</v>
      </c>
      <c r="EQ167">
        <v>0</v>
      </c>
      <c r="ER167">
        <v>1093.4000000000001</v>
      </c>
      <c r="ES167">
        <v>120.73</v>
      </c>
      <c r="ET167">
        <v>36.22</v>
      </c>
      <c r="EU167">
        <v>5.0199999999999996</v>
      </c>
      <c r="EV167">
        <v>936.45</v>
      </c>
      <c r="EW167">
        <v>94.4</v>
      </c>
      <c r="EX167">
        <v>0.4</v>
      </c>
      <c r="EY167">
        <v>0</v>
      </c>
      <c r="FQ167">
        <v>0</v>
      </c>
      <c r="FR167">
        <f t="shared" si="193"/>
        <v>0</v>
      </c>
      <c r="FS167">
        <v>0</v>
      </c>
      <c r="FX167">
        <v>97</v>
      </c>
      <c r="FY167">
        <v>51</v>
      </c>
      <c r="GA167" t="s">
        <v>3</v>
      </c>
      <c r="GD167">
        <v>1</v>
      </c>
      <c r="GF167">
        <v>984496333</v>
      </c>
      <c r="GG167">
        <v>2</v>
      </c>
      <c r="GH167">
        <v>1</v>
      </c>
      <c r="GI167">
        <v>4</v>
      </c>
      <c r="GJ167">
        <v>0</v>
      </c>
      <c r="GK167">
        <v>0</v>
      </c>
      <c r="GL167">
        <f t="shared" si="194"/>
        <v>0</v>
      </c>
      <c r="GM167">
        <f t="shared" si="195"/>
        <v>7996.07</v>
      </c>
      <c r="GN167">
        <f t="shared" si="196"/>
        <v>0</v>
      </c>
      <c r="GO167">
        <f t="shared" si="197"/>
        <v>7996.07</v>
      </c>
      <c r="GP167">
        <f t="shared" si="198"/>
        <v>0</v>
      </c>
      <c r="GR167">
        <v>0</v>
      </c>
      <c r="GS167">
        <v>3</v>
      </c>
      <c r="GT167">
        <v>0</v>
      </c>
      <c r="GU167" t="s">
        <v>3</v>
      </c>
      <c r="GV167">
        <f t="shared" si="199"/>
        <v>0</v>
      </c>
      <c r="GW167">
        <v>1</v>
      </c>
      <c r="GX167">
        <f t="shared" si="200"/>
        <v>0</v>
      </c>
      <c r="HA167">
        <v>0</v>
      </c>
      <c r="HB167">
        <v>0</v>
      </c>
      <c r="HC167">
        <f t="shared" si="201"/>
        <v>0</v>
      </c>
      <c r="HE167" t="s">
        <v>3</v>
      </c>
      <c r="HF167" t="s">
        <v>3</v>
      </c>
      <c r="HM167" t="s">
        <v>3</v>
      </c>
      <c r="HN167" t="s">
        <v>255</v>
      </c>
      <c r="HO167" t="s">
        <v>256</v>
      </c>
      <c r="HP167" t="s">
        <v>253</v>
      </c>
      <c r="HQ167" t="s">
        <v>253</v>
      </c>
      <c r="IK167">
        <v>0</v>
      </c>
    </row>
    <row r="168" spans="1:245" x14ac:dyDescent="0.2">
      <c r="A168">
        <v>17</v>
      </c>
      <c r="B168">
        <v>1</v>
      </c>
      <c r="E168" t="s">
        <v>460</v>
      </c>
      <c r="F168" t="s">
        <v>106</v>
      </c>
      <c r="G168" t="s">
        <v>258</v>
      </c>
      <c r="H168" t="s">
        <v>259</v>
      </c>
      <c r="I168">
        <v>10</v>
      </c>
      <c r="J168">
        <v>0</v>
      </c>
      <c r="K168">
        <v>10</v>
      </c>
      <c r="O168">
        <f t="shared" si="168"/>
        <v>15118.73</v>
      </c>
      <c r="P168">
        <f t="shared" si="169"/>
        <v>15118.73</v>
      </c>
      <c r="Q168">
        <f t="shared" si="170"/>
        <v>0</v>
      </c>
      <c r="R168">
        <f t="shared" si="171"/>
        <v>0</v>
      </c>
      <c r="S168">
        <f t="shared" si="172"/>
        <v>0</v>
      </c>
      <c r="T168">
        <f t="shared" si="173"/>
        <v>0</v>
      </c>
      <c r="U168">
        <f t="shared" si="174"/>
        <v>0</v>
      </c>
      <c r="V168">
        <f t="shared" si="175"/>
        <v>0</v>
      </c>
      <c r="W168">
        <f t="shared" si="176"/>
        <v>0</v>
      </c>
      <c r="X168">
        <f t="shared" si="177"/>
        <v>0</v>
      </c>
      <c r="Y168">
        <f t="shared" si="178"/>
        <v>0</v>
      </c>
      <c r="AA168">
        <v>145833872</v>
      </c>
      <c r="AB168">
        <f t="shared" si="179"/>
        <v>168.36</v>
      </c>
      <c r="AC168">
        <f t="shared" si="180"/>
        <v>168.36</v>
      </c>
      <c r="AD168">
        <f t="shared" si="204"/>
        <v>0</v>
      </c>
      <c r="AE168">
        <f t="shared" si="205"/>
        <v>0</v>
      </c>
      <c r="AF168">
        <f t="shared" si="206"/>
        <v>0</v>
      </c>
      <c r="AG168">
        <f t="shared" si="181"/>
        <v>0</v>
      </c>
      <c r="AH168">
        <f t="shared" si="207"/>
        <v>0</v>
      </c>
      <c r="AI168">
        <f t="shared" si="208"/>
        <v>0</v>
      </c>
      <c r="AJ168">
        <f t="shared" si="182"/>
        <v>0</v>
      </c>
      <c r="AK168">
        <v>168.36</v>
      </c>
      <c r="AL168">
        <v>168.36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109</v>
      </c>
      <c r="AU168">
        <v>57</v>
      </c>
      <c r="AV168">
        <v>1</v>
      </c>
      <c r="AW168">
        <v>1</v>
      </c>
      <c r="AZ168">
        <v>1</v>
      </c>
      <c r="BA168">
        <v>1</v>
      </c>
      <c r="BB168">
        <v>1</v>
      </c>
      <c r="BC168">
        <v>8.98</v>
      </c>
      <c r="BD168" t="s">
        <v>3</v>
      </c>
      <c r="BE168" t="s">
        <v>3</v>
      </c>
      <c r="BF168" t="s">
        <v>3</v>
      </c>
      <c r="BG168" t="s">
        <v>3</v>
      </c>
      <c r="BH168">
        <v>3</v>
      </c>
      <c r="BI168">
        <v>1</v>
      </c>
      <c r="BJ168" t="s">
        <v>3</v>
      </c>
      <c r="BM168">
        <v>12001</v>
      </c>
      <c r="BN168">
        <v>0</v>
      </c>
      <c r="BO168" t="s">
        <v>3</v>
      </c>
      <c r="BP168">
        <v>0</v>
      </c>
      <c r="BQ168">
        <v>2</v>
      </c>
      <c r="BR168">
        <v>0</v>
      </c>
      <c r="BS168">
        <v>1</v>
      </c>
      <c r="BT168">
        <v>1</v>
      </c>
      <c r="BU168">
        <v>1</v>
      </c>
      <c r="BV168">
        <v>1</v>
      </c>
      <c r="BW168">
        <v>1</v>
      </c>
      <c r="BX168">
        <v>1</v>
      </c>
      <c r="BY168" t="s">
        <v>3</v>
      </c>
      <c r="BZ168">
        <v>109</v>
      </c>
      <c r="CA168">
        <v>57</v>
      </c>
      <c r="CB168" t="s">
        <v>3</v>
      </c>
      <c r="CE168">
        <v>0</v>
      </c>
      <c r="CF168">
        <v>0</v>
      </c>
      <c r="CG168">
        <v>0</v>
      </c>
      <c r="CM168">
        <v>0</v>
      </c>
      <c r="CN168" t="s">
        <v>3</v>
      </c>
      <c r="CO168">
        <v>0</v>
      </c>
      <c r="CP168">
        <f t="shared" si="183"/>
        <v>15118.73</v>
      </c>
      <c r="CQ168">
        <f t="shared" si="184"/>
        <v>1511.8728000000001</v>
      </c>
      <c r="CR168">
        <f t="shared" si="209"/>
        <v>0</v>
      </c>
      <c r="CS168">
        <f t="shared" si="185"/>
        <v>0</v>
      </c>
      <c r="CT168">
        <f t="shared" si="186"/>
        <v>0</v>
      </c>
      <c r="CU168">
        <f t="shared" si="187"/>
        <v>0</v>
      </c>
      <c r="CV168">
        <f t="shared" si="188"/>
        <v>0</v>
      </c>
      <c r="CW168">
        <f t="shared" si="189"/>
        <v>0</v>
      </c>
      <c r="CX168">
        <f t="shared" si="190"/>
        <v>0</v>
      </c>
      <c r="CY168">
        <f t="shared" si="191"/>
        <v>0</v>
      </c>
      <c r="CZ168">
        <f t="shared" si="192"/>
        <v>0</v>
      </c>
      <c r="DC168" t="s">
        <v>3</v>
      </c>
      <c r="DD168" t="s">
        <v>3</v>
      </c>
      <c r="DE168" t="s">
        <v>3</v>
      </c>
      <c r="DF168" t="s">
        <v>3</v>
      </c>
      <c r="DG168" t="s">
        <v>3</v>
      </c>
      <c r="DH168" t="s">
        <v>3</v>
      </c>
      <c r="DI168" t="s">
        <v>3</v>
      </c>
      <c r="DJ168" t="s">
        <v>3</v>
      </c>
      <c r="DK168" t="s">
        <v>3</v>
      </c>
      <c r="DL168" t="s">
        <v>3</v>
      </c>
      <c r="DM168" t="s">
        <v>3</v>
      </c>
      <c r="DN168">
        <v>0</v>
      </c>
      <c r="DO168">
        <v>0</v>
      </c>
      <c r="DP168">
        <v>1</v>
      </c>
      <c r="DQ168">
        <v>1</v>
      </c>
      <c r="DU168">
        <v>1013</v>
      </c>
      <c r="DV168" t="s">
        <v>259</v>
      </c>
      <c r="DW168" t="s">
        <v>259</v>
      </c>
      <c r="DX168">
        <v>1</v>
      </c>
      <c r="DZ168" t="s">
        <v>3</v>
      </c>
      <c r="EA168" t="s">
        <v>3</v>
      </c>
      <c r="EB168" t="s">
        <v>3</v>
      </c>
      <c r="EC168" t="s">
        <v>3</v>
      </c>
      <c r="EE168">
        <v>140625032</v>
      </c>
      <c r="EF168">
        <v>2</v>
      </c>
      <c r="EG168" t="s">
        <v>38</v>
      </c>
      <c r="EH168">
        <v>12</v>
      </c>
      <c r="EI168" t="s">
        <v>92</v>
      </c>
      <c r="EJ168">
        <v>1</v>
      </c>
      <c r="EK168">
        <v>12001</v>
      </c>
      <c r="EL168" t="s">
        <v>92</v>
      </c>
      <c r="EM168" t="s">
        <v>93</v>
      </c>
      <c r="EO168" t="s">
        <v>3</v>
      </c>
      <c r="EQ168">
        <v>0</v>
      </c>
      <c r="ER168">
        <v>202.03</v>
      </c>
      <c r="ES168">
        <v>168.36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5</v>
      </c>
      <c r="FC168">
        <v>1</v>
      </c>
      <c r="FD168">
        <v>18</v>
      </c>
      <c r="FF168">
        <v>1694.01</v>
      </c>
      <c r="FQ168">
        <v>0</v>
      </c>
      <c r="FR168">
        <f t="shared" si="193"/>
        <v>0</v>
      </c>
      <c r="FS168">
        <v>0</v>
      </c>
      <c r="FX168">
        <v>109</v>
      </c>
      <c r="FY168">
        <v>57</v>
      </c>
      <c r="GA168" t="s">
        <v>260</v>
      </c>
      <c r="GD168">
        <v>1</v>
      </c>
      <c r="GF168">
        <v>1102087177</v>
      </c>
      <c r="GG168">
        <v>2</v>
      </c>
      <c r="GH168">
        <v>3</v>
      </c>
      <c r="GI168">
        <v>4</v>
      </c>
      <c r="GJ168">
        <v>0</v>
      </c>
      <c r="GK168">
        <v>0</v>
      </c>
      <c r="GL168">
        <f t="shared" si="194"/>
        <v>0</v>
      </c>
      <c r="GM168">
        <f t="shared" si="195"/>
        <v>15118.73</v>
      </c>
      <c r="GN168">
        <f t="shared" si="196"/>
        <v>15118.73</v>
      </c>
      <c r="GO168">
        <f t="shared" si="197"/>
        <v>0</v>
      </c>
      <c r="GP168">
        <f t="shared" si="198"/>
        <v>0</v>
      </c>
      <c r="GR168">
        <v>1</v>
      </c>
      <c r="GS168">
        <v>1</v>
      </c>
      <c r="GT168">
        <v>0</v>
      </c>
      <c r="GU168" t="s">
        <v>3</v>
      </c>
      <c r="GV168">
        <f t="shared" si="199"/>
        <v>0</v>
      </c>
      <c r="GW168">
        <v>1</v>
      </c>
      <c r="GX168">
        <f t="shared" si="200"/>
        <v>0</v>
      </c>
      <c r="HA168">
        <v>0</v>
      </c>
      <c r="HB168">
        <v>0</v>
      </c>
      <c r="HC168">
        <f t="shared" si="201"/>
        <v>0</v>
      </c>
      <c r="HE168" t="s">
        <v>60</v>
      </c>
      <c r="HF168" t="s">
        <v>33</v>
      </c>
      <c r="HM168" t="s">
        <v>3</v>
      </c>
      <c r="HN168" t="s">
        <v>95</v>
      </c>
      <c r="HO168" t="s">
        <v>96</v>
      </c>
      <c r="HP168" t="s">
        <v>92</v>
      </c>
      <c r="HQ168" t="s">
        <v>92</v>
      </c>
      <c r="IK168">
        <v>0</v>
      </c>
    </row>
    <row r="169" spans="1:245" x14ac:dyDescent="0.2">
      <c r="A169">
        <v>17</v>
      </c>
      <c r="B169">
        <v>1</v>
      </c>
      <c r="C169">
        <f>ROW(SmtRes!A256)</f>
        <v>256</v>
      </c>
      <c r="D169">
        <f>ROW(EtalonRes!A273)</f>
        <v>273</v>
      </c>
      <c r="E169" t="s">
        <v>461</v>
      </c>
      <c r="F169" t="s">
        <v>262</v>
      </c>
      <c r="G169" t="s">
        <v>263</v>
      </c>
      <c r="H169" t="s">
        <v>71</v>
      </c>
      <c r="I169">
        <f>ROUND(30/100,9)</f>
        <v>0.3</v>
      </c>
      <c r="J169">
        <v>0</v>
      </c>
      <c r="K169">
        <f>ROUND(30/100,9)</f>
        <v>0.3</v>
      </c>
      <c r="O169">
        <f t="shared" si="168"/>
        <v>1454.3</v>
      </c>
      <c r="P169">
        <f t="shared" si="169"/>
        <v>45.23</v>
      </c>
      <c r="Q169">
        <f t="shared" si="170"/>
        <v>0</v>
      </c>
      <c r="R169">
        <f t="shared" si="171"/>
        <v>0</v>
      </c>
      <c r="S169">
        <f t="shared" si="172"/>
        <v>1409.07</v>
      </c>
      <c r="T169">
        <f t="shared" si="173"/>
        <v>0</v>
      </c>
      <c r="U169">
        <f t="shared" si="174"/>
        <v>4.5599999999999996</v>
      </c>
      <c r="V169">
        <f t="shared" si="175"/>
        <v>0</v>
      </c>
      <c r="W169">
        <f t="shared" si="176"/>
        <v>0</v>
      </c>
      <c r="X169">
        <f t="shared" si="177"/>
        <v>1366.8</v>
      </c>
      <c r="Y169">
        <f t="shared" si="178"/>
        <v>718.63</v>
      </c>
      <c r="AA169">
        <v>145833872</v>
      </c>
      <c r="AB169">
        <f t="shared" si="179"/>
        <v>156.33000000000001</v>
      </c>
      <c r="AC169">
        <f t="shared" si="180"/>
        <v>16.79</v>
      </c>
      <c r="AD169">
        <f t="shared" si="204"/>
        <v>0</v>
      </c>
      <c r="AE169">
        <f t="shared" si="205"/>
        <v>0</v>
      </c>
      <c r="AF169">
        <f t="shared" si="206"/>
        <v>139.54</v>
      </c>
      <c r="AG169">
        <f t="shared" si="181"/>
        <v>0</v>
      </c>
      <c r="AH169">
        <f t="shared" si="207"/>
        <v>15.2</v>
      </c>
      <c r="AI169">
        <f t="shared" si="208"/>
        <v>0</v>
      </c>
      <c r="AJ169">
        <f t="shared" si="182"/>
        <v>0</v>
      </c>
      <c r="AK169">
        <v>156.33000000000001</v>
      </c>
      <c r="AL169">
        <v>16.79</v>
      </c>
      <c r="AM169">
        <v>0</v>
      </c>
      <c r="AN169">
        <v>0</v>
      </c>
      <c r="AO169">
        <v>139.54</v>
      </c>
      <c r="AP169">
        <v>0</v>
      </c>
      <c r="AQ169">
        <v>15.2</v>
      </c>
      <c r="AR169">
        <v>0</v>
      </c>
      <c r="AS169">
        <v>0</v>
      </c>
      <c r="AT169">
        <v>97</v>
      </c>
      <c r="AU169">
        <v>51</v>
      </c>
      <c r="AV169">
        <v>1</v>
      </c>
      <c r="AW169">
        <v>1</v>
      </c>
      <c r="AZ169">
        <v>1</v>
      </c>
      <c r="BA169">
        <v>33.659999999999997</v>
      </c>
      <c r="BB169">
        <v>12.55</v>
      </c>
      <c r="BC169">
        <v>8.98</v>
      </c>
      <c r="BD169" t="s">
        <v>3</v>
      </c>
      <c r="BE169" t="s">
        <v>3</v>
      </c>
      <c r="BF169" t="s">
        <v>3</v>
      </c>
      <c r="BG169" t="s">
        <v>3</v>
      </c>
      <c r="BH169">
        <v>0</v>
      </c>
      <c r="BI169">
        <v>2</v>
      </c>
      <c r="BJ169" t="s">
        <v>264</v>
      </c>
      <c r="BM169">
        <v>108001</v>
      </c>
      <c r="BN169">
        <v>0</v>
      </c>
      <c r="BO169" t="s">
        <v>3</v>
      </c>
      <c r="BP169">
        <v>0</v>
      </c>
      <c r="BQ169">
        <v>3</v>
      </c>
      <c r="BR169">
        <v>0</v>
      </c>
      <c r="BS169">
        <v>33.659999999999997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3</v>
      </c>
      <c r="BZ169">
        <v>97</v>
      </c>
      <c r="CA169">
        <v>51</v>
      </c>
      <c r="CB169" t="s">
        <v>3</v>
      </c>
      <c r="CE169">
        <v>0</v>
      </c>
      <c r="CF169">
        <v>0</v>
      </c>
      <c r="CG169">
        <v>0</v>
      </c>
      <c r="CM169">
        <v>0</v>
      </c>
      <c r="CN169" t="s">
        <v>3</v>
      </c>
      <c r="CO169">
        <v>0</v>
      </c>
      <c r="CP169">
        <f t="shared" si="183"/>
        <v>1454.3</v>
      </c>
      <c r="CQ169">
        <f t="shared" si="184"/>
        <v>150.77420000000001</v>
      </c>
      <c r="CR169">
        <f t="shared" si="209"/>
        <v>0</v>
      </c>
      <c r="CS169">
        <f t="shared" si="185"/>
        <v>0</v>
      </c>
      <c r="CT169">
        <f t="shared" si="186"/>
        <v>4696.9163999999992</v>
      </c>
      <c r="CU169">
        <f t="shared" si="187"/>
        <v>0</v>
      </c>
      <c r="CV169">
        <f t="shared" si="188"/>
        <v>15.2</v>
      </c>
      <c r="CW169">
        <f t="shared" si="189"/>
        <v>0</v>
      </c>
      <c r="CX169">
        <f t="shared" si="190"/>
        <v>0</v>
      </c>
      <c r="CY169">
        <f t="shared" si="191"/>
        <v>1366.7979</v>
      </c>
      <c r="CZ169">
        <f t="shared" si="192"/>
        <v>718.62569999999994</v>
      </c>
      <c r="DC169" t="s">
        <v>3</v>
      </c>
      <c r="DD169" t="s">
        <v>3</v>
      </c>
      <c r="DE169" t="s">
        <v>3</v>
      </c>
      <c r="DF169" t="s">
        <v>3</v>
      </c>
      <c r="DG169" t="s">
        <v>3</v>
      </c>
      <c r="DH169" t="s">
        <v>3</v>
      </c>
      <c r="DI169" t="s">
        <v>3</v>
      </c>
      <c r="DJ169" t="s">
        <v>3</v>
      </c>
      <c r="DK169" t="s">
        <v>3</v>
      </c>
      <c r="DL169" t="s">
        <v>3</v>
      </c>
      <c r="DM169" t="s">
        <v>3</v>
      </c>
      <c r="DN169">
        <v>0</v>
      </c>
      <c r="DO169">
        <v>0</v>
      </c>
      <c r="DP169">
        <v>1</v>
      </c>
      <c r="DQ169">
        <v>1</v>
      </c>
      <c r="DU169">
        <v>1003</v>
      </c>
      <c r="DV169" t="s">
        <v>71</v>
      </c>
      <c r="DW169" t="s">
        <v>71</v>
      </c>
      <c r="DX169">
        <v>100</v>
      </c>
      <c r="DZ169" t="s">
        <v>3</v>
      </c>
      <c r="EA169" t="s">
        <v>3</v>
      </c>
      <c r="EB169" t="s">
        <v>3</v>
      </c>
      <c r="EC169" t="s">
        <v>3</v>
      </c>
      <c r="EE169">
        <v>140624845</v>
      </c>
      <c r="EF169">
        <v>3</v>
      </c>
      <c r="EG169" t="s">
        <v>252</v>
      </c>
      <c r="EH169">
        <v>0</v>
      </c>
      <c r="EI169" t="s">
        <v>3</v>
      </c>
      <c r="EJ169">
        <v>2</v>
      </c>
      <c r="EK169">
        <v>108001</v>
      </c>
      <c r="EL169" t="s">
        <v>253</v>
      </c>
      <c r="EM169" t="s">
        <v>254</v>
      </c>
      <c r="EO169" t="s">
        <v>3</v>
      </c>
      <c r="EQ169">
        <v>0</v>
      </c>
      <c r="ER169">
        <v>156.33000000000001</v>
      </c>
      <c r="ES169">
        <v>16.79</v>
      </c>
      <c r="ET169">
        <v>0</v>
      </c>
      <c r="EU169">
        <v>0</v>
      </c>
      <c r="EV169">
        <v>139.54</v>
      </c>
      <c r="EW169">
        <v>15.2</v>
      </c>
      <c r="EX169">
        <v>0</v>
      </c>
      <c r="EY169">
        <v>0</v>
      </c>
      <c r="FQ169">
        <v>0</v>
      </c>
      <c r="FR169">
        <f t="shared" si="193"/>
        <v>0</v>
      </c>
      <c r="FS169">
        <v>0</v>
      </c>
      <c r="FX169">
        <v>97</v>
      </c>
      <c r="FY169">
        <v>51</v>
      </c>
      <c r="GA169" t="s">
        <v>3</v>
      </c>
      <c r="GD169">
        <v>1</v>
      </c>
      <c r="GF169">
        <v>-728772349</v>
      </c>
      <c r="GG169">
        <v>2</v>
      </c>
      <c r="GH169">
        <v>1</v>
      </c>
      <c r="GI169">
        <v>4</v>
      </c>
      <c r="GJ169">
        <v>0</v>
      </c>
      <c r="GK169">
        <v>0</v>
      </c>
      <c r="GL169">
        <f t="shared" si="194"/>
        <v>0</v>
      </c>
      <c r="GM169">
        <f t="shared" si="195"/>
        <v>3539.73</v>
      </c>
      <c r="GN169">
        <f t="shared" si="196"/>
        <v>0</v>
      </c>
      <c r="GO169">
        <f t="shared" si="197"/>
        <v>3539.73</v>
      </c>
      <c r="GP169">
        <f t="shared" si="198"/>
        <v>0</v>
      </c>
      <c r="GR169">
        <v>0</v>
      </c>
      <c r="GS169">
        <v>3</v>
      </c>
      <c r="GT169">
        <v>0</v>
      </c>
      <c r="GU169" t="s">
        <v>3</v>
      </c>
      <c r="GV169">
        <f t="shared" si="199"/>
        <v>0</v>
      </c>
      <c r="GW169">
        <v>1</v>
      </c>
      <c r="GX169">
        <f t="shared" si="200"/>
        <v>0</v>
      </c>
      <c r="HA169">
        <v>0</v>
      </c>
      <c r="HB169">
        <v>0</v>
      </c>
      <c r="HC169">
        <f t="shared" si="201"/>
        <v>0</v>
      </c>
      <c r="HE169" t="s">
        <v>3</v>
      </c>
      <c r="HF169" t="s">
        <v>3</v>
      </c>
      <c r="HM169" t="s">
        <v>3</v>
      </c>
      <c r="HN169" t="s">
        <v>255</v>
      </c>
      <c r="HO169" t="s">
        <v>256</v>
      </c>
      <c r="HP169" t="s">
        <v>253</v>
      </c>
      <c r="HQ169" t="s">
        <v>253</v>
      </c>
      <c r="IK169">
        <v>0</v>
      </c>
    </row>
    <row r="170" spans="1:245" x14ac:dyDescent="0.2">
      <c r="A170">
        <v>17</v>
      </c>
      <c r="B170">
        <v>1</v>
      </c>
      <c r="E170" t="s">
        <v>462</v>
      </c>
      <c r="F170" t="s">
        <v>106</v>
      </c>
      <c r="G170" t="s">
        <v>266</v>
      </c>
      <c r="H170" t="s">
        <v>190</v>
      </c>
      <c r="I170">
        <f>ROUND(30*1.02,9)</f>
        <v>30.6</v>
      </c>
      <c r="J170">
        <v>0</v>
      </c>
      <c r="K170">
        <f>ROUND(30*1.02,9)</f>
        <v>30.6</v>
      </c>
      <c r="O170">
        <f t="shared" si="168"/>
        <v>829.86</v>
      </c>
      <c r="P170">
        <f t="shared" si="169"/>
        <v>829.86</v>
      </c>
      <c r="Q170">
        <f t="shared" si="170"/>
        <v>0</v>
      </c>
      <c r="R170">
        <f t="shared" si="171"/>
        <v>0</v>
      </c>
      <c r="S170">
        <f t="shared" si="172"/>
        <v>0</v>
      </c>
      <c r="T170">
        <f t="shared" si="173"/>
        <v>0</v>
      </c>
      <c r="U170">
        <f t="shared" si="174"/>
        <v>0</v>
      </c>
      <c r="V170">
        <f t="shared" si="175"/>
        <v>0</v>
      </c>
      <c r="W170">
        <f t="shared" si="176"/>
        <v>0</v>
      </c>
      <c r="X170">
        <f t="shared" si="177"/>
        <v>0</v>
      </c>
      <c r="Y170">
        <f t="shared" si="178"/>
        <v>0</v>
      </c>
      <c r="AA170">
        <v>145833872</v>
      </c>
      <c r="AB170">
        <f t="shared" si="179"/>
        <v>3.02</v>
      </c>
      <c r="AC170">
        <f t="shared" si="180"/>
        <v>3.02</v>
      </c>
      <c r="AD170">
        <f t="shared" si="204"/>
        <v>0</v>
      </c>
      <c r="AE170">
        <f t="shared" si="205"/>
        <v>0</v>
      </c>
      <c r="AF170">
        <f t="shared" si="206"/>
        <v>0</v>
      </c>
      <c r="AG170">
        <f t="shared" si="181"/>
        <v>0</v>
      </c>
      <c r="AH170">
        <f t="shared" si="207"/>
        <v>0</v>
      </c>
      <c r="AI170">
        <f t="shared" si="208"/>
        <v>0</v>
      </c>
      <c r="AJ170">
        <f t="shared" si="182"/>
        <v>0</v>
      </c>
      <c r="AK170">
        <v>3.02</v>
      </c>
      <c r="AL170">
        <v>3.02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109</v>
      </c>
      <c r="AU170">
        <v>57</v>
      </c>
      <c r="AV170">
        <v>1</v>
      </c>
      <c r="AW170">
        <v>1</v>
      </c>
      <c r="AZ170">
        <v>1</v>
      </c>
      <c r="BA170">
        <v>1</v>
      </c>
      <c r="BB170">
        <v>1</v>
      </c>
      <c r="BC170">
        <v>8.98</v>
      </c>
      <c r="BD170" t="s">
        <v>3</v>
      </c>
      <c r="BE170" t="s">
        <v>3</v>
      </c>
      <c r="BF170" t="s">
        <v>3</v>
      </c>
      <c r="BG170" t="s">
        <v>3</v>
      </c>
      <c r="BH170">
        <v>3</v>
      </c>
      <c r="BI170">
        <v>1</v>
      </c>
      <c r="BJ170" t="s">
        <v>3</v>
      </c>
      <c r="BM170">
        <v>12001</v>
      </c>
      <c r="BN170">
        <v>0</v>
      </c>
      <c r="BO170" t="s">
        <v>3</v>
      </c>
      <c r="BP170">
        <v>0</v>
      </c>
      <c r="BQ170">
        <v>2</v>
      </c>
      <c r="BR170">
        <v>0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1</v>
      </c>
      <c r="BY170" t="s">
        <v>3</v>
      </c>
      <c r="BZ170">
        <v>109</v>
      </c>
      <c r="CA170">
        <v>57</v>
      </c>
      <c r="CB170" t="s">
        <v>3</v>
      </c>
      <c r="CE170">
        <v>0</v>
      </c>
      <c r="CF170">
        <v>0</v>
      </c>
      <c r="CG170">
        <v>0</v>
      </c>
      <c r="CM170">
        <v>0</v>
      </c>
      <c r="CN170" t="s">
        <v>3</v>
      </c>
      <c r="CO170">
        <v>0</v>
      </c>
      <c r="CP170">
        <f t="shared" si="183"/>
        <v>829.86</v>
      </c>
      <c r="CQ170">
        <f t="shared" si="184"/>
        <v>27.119600000000002</v>
      </c>
      <c r="CR170">
        <f t="shared" si="209"/>
        <v>0</v>
      </c>
      <c r="CS170">
        <f t="shared" si="185"/>
        <v>0</v>
      </c>
      <c r="CT170">
        <f t="shared" si="186"/>
        <v>0</v>
      </c>
      <c r="CU170">
        <f t="shared" si="187"/>
        <v>0</v>
      </c>
      <c r="CV170">
        <f t="shared" si="188"/>
        <v>0</v>
      </c>
      <c r="CW170">
        <f t="shared" si="189"/>
        <v>0</v>
      </c>
      <c r="CX170">
        <f t="shared" si="190"/>
        <v>0</v>
      </c>
      <c r="CY170">
        <f t="shared" si="191"/>
        <v>0</v>
      </c>
      <c r="CZ170">
        <f t="shared" si="192"/>
        <v>0</v>
      </c>
      <c r="DC170" t="s">
        <v>3</v>
      </c>
      <c r="DD170" t="s">
        <v>3</v>
      </c>
      <c r="DE170" t="s">
        <v>3</v>
      </c>
      <c r="DF170" t="s">
        <v>3</v>
      </c>
      <c r="DG170" t="s">
        <v>3</v>
      </c>
      <c r="DH170" t="s">
        <v>3</v>
      </c>
      <c r="DI170" t="s">
        <v>3</v>
      </c>
      <c r="DJ170" t="s">
        <v>3</v>
      </c>
      <c r="DK170" t="s">
        <v>3</v>
      </c>
      <c r="DL170" t="s">
        <v>3</v>
      </c>
      <c r="DM170" t="s">
        <v>3</v>
      </c>
      <c r="DN170">
        <v>0</v>
      </c>
      <c r="DO170">
        <v>0</v>
      </c>
      <c r="DP170">
        <v>1</v>
      </c>
      <c r="DQ170">
        <v>1</v>
      </c>
      <c r="DU170">
        <v>1003</v>
      </c>
      <c r="DV170" t="s">
        <v>190</v>
      </c>
      <c r="DW170" t="s">
        <v>190</v>
      </c>
      <c r="DX170">
        <v>1</v>
      </c>
      <c r="DZ170" t="s">
        <v>3</v>
      </c>
      <c r="EA170" t="s">
        <v>3</v>
      </c>
      <c r="EB170" t="s">
        <v>3</v>
      </c>
      <c r="EC170" t="s">
        <v>3</v>
      </c>
      <c r="EE170">
        <v>140625032</v>
      </c>
      <c r="EF170">
        <v>2</v>
      </c>
      <c r="EG170" t="s">
        <v>38</v>
      </c>
      <c r="EH170">
        <v>12</v>
      </c>
      <c r="EI170" t="s">
        <v>92</v>
      </c>
      <c r="EJ170">
        <v>1</v>
      </c>
      <c r="EK170">
        <v>12001</v>
      </c>
      <c r="EL170" t="s">
        <v>92</v>
      </c>
      <c r="EM170" t="s">
        <v>93</v>
      </c>
      <c r="EO170" t="s">
        <v>3</v>
      </c>
      <c r="EQ170">
        <v>0</v>
      </c>
      <c r="ER170">
        <v>3.02</v>
      </c>
      <c r="ES170">
        <v>3.02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5</v>
      </c>
      <c r="FC170">
        <v>1</v>
      </c>
      <c r="FD170">
        <v>18</v>
      </c>
      <c r="FF170">
        <v>30.34</v>
      </c>
      <c r="FQ170">
        <v>0</v>
      </c>
      <c r="FR170">
        <f t="shared" si="193"/>
        <v>0</v>
      </c>
      <c r="FS170">
        <v>0</v>
      </c>
      <c r="FX170">
        <v>109</v>
      </c>
      <c r="FY170">
        <v>57</v>
      </c>
      <c r="GA170" t="s">
        <v>267</v>
      </c>
      <c r="GD170">
        <v>1</v>
      </c>
      <c r="GF170">
        <v>653429928</v>
      </c>
      <c r="GG170">
        <v>2</v>
      </c>
      <c r="GH170">
        <v>3</v>
      </c>
      <c r="GI170">
        <v>4</v>
      </c>
      <c r="GJ170">
        <v>0</v>
      </c>
      <c r="GK170">
        <v>0</v>
      </c>
      <c r="GL170">
        <f t="shared" si="194"/>
        <v>0</v>
      </c>
      <c r="GM170">
        <f t="shared" si="195"/>
        <v>829.86</v>
      </c>
      <c r="GN170">
        <f t="shared" si="196"/>
        <v>829.86</v>
      </c>
      <c r="GO170">
        <f t="shared" si="197"/>
        <v>0</v>
      </c>
      <c r="GP170">
        <f t="shared" si="198"/>
        <v>0</v>
      </c>
      <c r="GR170">
        <v>1</v>
      </c>
      <c r="GS170">
        <v>1</v>
      </c>
      <c r="GT170">
        <v>0</v>
      </c>
      <c r="GU170" t="s">
        <v>3</v>
      </c>
      <c r="GV170">
        <f t="shared" si="199"/>
        <v>0</v>
      </c>
      <c r="GW170">
        <v>1</v>
      </c>
      <c r="GX170">
        <f t="shared" si="200"/>
        <v>0</v>
      </c>
      <c r="HA170">
        <v>0</v>
      </c>
      <c r="HB170">
        <v>0</v>
      </c>
      <c r="HC170">
        <f t="shared" si="201"/>
        <v>0</v>
      </c>
      <c r="HE170" t="s">
        <v>60</v>
      </c>
      <c r="HF170" t="s">
        <v>33</v>
      </c>
      <c r="HM170" t="s">
        <v>3</v>
      </c>
      <c r="HN170" t="s">
        <v>95</v>
      </c>
      <c r="HO170" t="s">
        <v>96</v>
      </c>
      <c r="HP170" t="s">
        <v>92</v>
      </c>
      <c r="HQ170" t="s">
        <v>92</v>
      </c>
      <c r="IK170">
        <v>0</v>
      </c>
    </row>
    <row r="171" spans="1:245" x14ac:dyDescent="0.2">
      <c r="A171">
        <v>17</v>
      </c>
      <c r="B171">
        <v>1</v>
      </c>
      <c r="C171">
        <f>ROW(SmtRes!A266)</f>
        <v>266</v>
      </c>
      <c r="D171">
        <f>ROW(EtalonRes!A283)</f>
        <v>283</v>
      </c>
      <c r="E171" t="s">
        <v>463</v>
      </c>
      <c r="F171" t="s">
        <v>269</v>
      </c>
      <c r="G171" t="s">
        <v>270</v>
      </c>
      <c r="H171" t="s">
        <v>71</v>
      </c>
      <c r="I171">
        <f>ROUND(30/100,9)</f>
        <v>0.3</v>
      </c>
      <c r="J171">
        <v>0</v>
      </c>
      <c r="K171">
        <f>ROUND(30/100,9)</f>
        <v>0.3</v>
      </c>
      <c r="O171">
        <f t="shared" si="168"/>
        <v>564.30999999999995</v>
      </c>
      <c r="P171">
        <f t="shared" si="169"/>
        <v>39.01</v>
      </c>
      <c r="Q171">
        <f t="shared" si="170"/>
        <v>13.63</v>
      </c>
      <c r="R171">
        <f t="shared" si="171"/>
        <v>5.05</v>
      </c>
      <c r="S171">
        <f t="shared" si="172"/>
        <v>511.67</v>
      </c>
      <c r="T171">
        <f t="shared" si="173"/>
        <v>0</v>
      </c>
      <c r="U171">
        <f t="shared" si="174"/>
        <v>1.6169999999999998</v>
      </c>
      <c r="V171">
        <f t="shared" si="175"/>
        <v>1.2E-2</v>
      </c>
      <c r="W171">
        <f t="shared" si="176"/>
        <v>0</v>
      </c>
      <c r="X171">
        <f t="shared" si="177"/>
        <v>501.22</v>
      </c>
      <c r="Y171">
        <f t="shared" si="178"/>
        <v>263.52999999999997</v>
      </c>
      <c r="AA171">
        <v>145833872</v>
      </c>
      <c r="AB171">
        <f t="shared" si="179"/>
        <v>68.77</v>
      </c>
      <c r="AC171">
        <f t="shared" si="180"/>
        <v>14.48</v>
      </c>
      <c r="AD171">
        <f t="shared" si="204"/>
        <v>3.62</v>
      </c>
      <c r="AE171">
        <f t="shared" si="205"/>
        <v>0.5</v>
      </c>
      <c r="AF171">
        <f t="shared" si="206"/>
        <v>50.67</v>
      </c>
      <c r="AG171">
        <f t="shared" si="181"/>
        <v>0</v>
      </c>
      <c r="AH171">
        <f t="shared" si="207"/>
        <v>5.39</v>
      </c>
      <c r="AI171">
        <f t="shared" si="208"/>
        <v>0.04</v>
      </c>
      <c r="AJ171">
        <f t="shared" si="182"/>
        <v>0</v>
      </c>
      <c r="AK171">
        <v>68.77</v>
      </c>
      <c r="AL171">
        <v>14.48</v>
      </c>
      <c r="AM171">
        <v>3.62</v>
      </c>
      <c r="AN171">
        <v>0.5</v>
      </c>
      <c r="AO171">
        <v>50.67</v>
      </c>
      <c r="AP171">
        <v>0</v>
      </c>
      <c r="AQ171">
        <v>5.39</v>
      </c>
      <c r="AR171">
        <v>0.04</v>
      </c>
      <c r="AS171">
        <v>0</v>
      </c>
      <c r="AT171">
        <v>97</v>
      </c>
      <c r="AU171">
        <v>51</v>
      </c>
      <c r="AV171">
        <v>1</v>
      </c>
      <c r="AW171">
        <v>1</v>
      </c>
      <c r="AZ171">
        <v>1</v>
      </c>
      <c r="BA171">
        <v>33.659999999999997</v>
      </c>
      <c r="BB171">
        <v>12.55</v>
      </c>
      <c r="BC171">
        <v>8.98</v>
      </c>
      <c r="BD171" t="s">
        <v>3</v>
      </c>
      <c r="BE171" t="s">
        <v>3</v>
      </c>
      <c r="BF171" t="s">
        <v>3</v>
      </c>
      <c r="BG171" t="s">
        <v>3</v>
      </c>
      <c r="BH171">
        <v>0</v>
      </c>
      <c r="BI171">
        <v>2</v>
      </c>
      <c r="BJ171" t="s">
        <v>271</v>
      </c>
      <c r="BM171">
        <v>108001</v>
      </c>
      <c r="BN171">
        <v>0</v>
      </c>
      <c r="BO171" t="s">
        <v>3</v>
      </c>
      <c r="BP171">
        <v>0</v>
      </c>
      <c r="BQ171">
        <v>3</v>
      </c>
      <c r="BR171">
        <v>0</v>
      </c>
      <c r="BS171">
        <v>33.659999999999997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3</v>
      </c>
      <c r="BZ171">
        <v>97</v>
      </c>
      <c r="CA171">
        <v>51</v>
      </c>
      <c r="CB171" t="s">
        <v>3</v>
      </c>
      <c r="CE171">
        <v>0</v>
      </c>
      <c r="CF171">
        <v>0</v>
      </c>
      <c r="CG171">
        <v>0</v>
      </c>
      <c r="CM171">
        <v>0</v>
      </c>
      <c r="CN171" t="s">
        <v>3</v>
      </c>
      <c r="CO171">
        <v>0</v>
      </c>
      <c r="CP171">
        <f t="shared" si="183"/>
        <v>564.31000000000006</v>
      </c>
      <c r="CQ171">
        <f t="shared" si="184"/>
        <v>130.03040000000001</v>
      </c>
      <c r="CR171">
        <f t="shared" si="209"/>
        <v>45.431000000000004</v>
      </c>
      <c r="CS171">
        <f t="shared" si="185"/>
        <v>16.829999999999998</v>
      </c>
      <c r="CT171">
        <f t="shared" si="186"/>
        <v>1705.5521999999999</v>
      </c>
      <c r="CU171">
        <f t="shared" si="187"/>
        <v>0</v>
      </c>
      <c r="CV171">
        <f t="shared" si="188"/>
        <v>5.39</v>
      </c>
      <c r="CW171">
        <f t="shared" si="189"/>
        <v>0.04</v>
      </c>
      <c r="CX171">
        <f t="shared" si="190"/>
        <v>0</v>
      </c>
      <c r="CY171">
        <f t="shared" si="191"/>
        <v>501.21840000000003</v>
      </c>
      <c r="CZ171">
        <f t="shared" si="192"/>
        <v>263.52719999999999</v>
      </c>
      <c r="DC171" t="s">
        <v>3</v>
      </c>
      <c r="DD171" t="s">
        <v>3</v>
      </c>
      <c r="DE171" t="s">
        <v>3</v>
      </c>
      <c r="DF171" t="s">
        <v>3</v>
      </c>
      <c r="DG171" t="s">
        <v>3</v>
      </c>
      <c r="DH171" t="s">
        <v>3</v>
      </c>
      <c r="DI171" t="s">
        <v>3</v>
      </c>
      <c r="DJ171" t="s">
        <v>3</v>
      </c>
      <c r="DK171" t="s">
        <v>3</v>
      </c>
      <c r="DL171" t="s">
        <v>3</v>
      </c>
      <c r="DM171" t="s">
        <v>3</v>
      </c>
      <c r="DN171">
        <v>0</v>
      </c>
      <c r="DO171">
        <v>0</v>
      </c>
      <c r="DP171">
        <v>1</v>
      </c>
      <c r="DQ171">
        <v>1</v>
      </c>
      <c r="DU171">
        <v>1003</v>
      </c>
      <c r="DV171" t="s">
        <v>71</v>
      </c>
      <c r="DW171" t="s">
        <v>71</v>
      </c>
      <c r="DX171">
        <v>100</v>
      </c>
      <c r="DZ171" t="s">
        <v>3</v>
      </c>
      <c r="EA171" t="s">
        <v>3</v>
      </c>
      <c r="EB171" t="s">
        <v>3</v>
      </c>
      <c r="EC171" t="s">
        <v>3</v>
      </c>
      <c r="EE171">
        <v>140624845</v>
      </c>
      <c r="EF171">
        <v>3</v>
      </c>
      <c r="EG171" t="s">
        <v>252</v>
      </c>
      <c r="EH171">
        <v>0</v>
      </c>
      <c r="EI171" t="s">
        <v>3</v>
      </c>
      <c r="EJ171">
        <v>2</v>
      </c>
      <c r="EK171">
        <v>108001</v>
      </c>
      <c r="EL171" t="s">
        <v>253</v>
      </c>
      <c r="EM171" t="s">
        <v>254</v>
      </c>
      <c r="EO171" t="s">
        <v>3</v>
      </c>
      <c r="EQ171">
        <v>0</v>
      </c>
      <c r="ER171">
        <v>68.77</v>
      </c>
      <c r="ES171">
        <v>14.48</v>
      </c>
      <c r="ET171">
        <v>3.62</v>
      </c>
      <c r="EU171">
        <v>0.5</v>
      </c>
      <c r="EV171">
        <v>50.67</v>
      </c>
      <c r="EW171">
        <v>5.39</v>
      </c>
      <c r="EX171">
        <v>0.04</v>
      </c>
      <c r="EY171">
        <v>0</v>
      </c>
      <c r="FQ171">
        <v>0</v>
      </c>
      <c r="FR171">
        <f t="shared" si="193"/>
        <v>0</v>
      </c>
      <c r="FS171">
        <v>0</v>
      </c>
      <c r="FX171">
        <v>97</v>
      </c>
      <c r="FY171">
        <v>51</v>
      </c>
      <c r="GA171" t="s">
        <v>3</v>
      </c>
      <c r="GD171">
        <v>1</v>
      </c>
      <c r="GF171">
        <v>-1261345</v>
      </c>
      <c r="GG171">
        <v>2</v>
      </c>
      <c r="GH171">
        <v>1</v>
      </c>
      <c r="GI171">
        <v>4</v>
      </c>
      <c r="GJ171">
        <v>0</v>
      </c>
      <c r="GK171">
        <v>0</v>
      </c>
      <c r="GL171">
        <f t="shared" si="194"/>
        <v>0</v>
      </c>
      <c r="GM171">
        <f t="shared" si="195"/>
        <v>1329.06</v>
      </c>
      <c r="GN171">
        <f t="shared" si="196"/>
        <v>0</v>
      </c>
      <c r="GO171">
        <f t="shared" si="197"/>
        <v>1329.06</v>
      </c>
      <c r="GP171">
        <f t="shared" si="198"/>
        <v>0</v>
      </c>
      <c r="GR171">
        <v>0</v>
      </c>
      <c r="GS171">
        <v>3</v>
      </c>
      <c r="GT171">
        <v>0</v>
      </c>
      <c r="GU171" t="s">
        <v>3</v>
      </c>
      <c r="GV171">
        <f t="shared" si="199"/>
        <v>0</v>
      </c>
      <c r="GW171">
        <v>1</v>
      </c>
      <c r="GX171">
        <f t="shared" si="200"/>
        <v>0</v>
      </c>
      <c r="HA171">
        <v>0</v>
      </c>
      <c r="HB171">
        <v>0</v>
      </c>
      <c r="HC171">
        <f t="shared" si="201"/>
        <v>0</v>
      </c>
      <c r="HE171" t="s">
        <v>3</v>
      </c>
      <c r="HF171" t="s">
        <v>3</v>
      </c>
      <c r="HM171" t="s">
        <v>3</v>
      </c>
      <c r="HN171" t="s">
        <v>255</v>
      </c>
      <c r="HO171" t="s">
        <v>256</v>
      </c>
      <c r="HP171" t="s">
        <v>253</v>
      </c>
      <c r="HQ171" t="s">
        <v>253</v>
      </c>
      <c r="IK171">
        <v>0</v>
      </c>
    </row>
    <row r="172" spans="1:245" x14ac:dyDescent="0.2">
      <c r="A172">
        <v>17</v>
      </c>
      <c r="B172">
        <v>1</v>
      </c>
      <c r="E172" t="s">
        <v>464</v>
      </c>
      <c r="F172" t="s">
        <v>106</v>
      </c>
      <c r="G172" t="s">
        <v>465</v>
      </c>
      <c r="H172" t="s">
        <v>190</v>
      </c>
      <c r="I172">
        <f>ROUND(30*1.02,9)</f>
        <v>30.6</v>
      </c>
      <c r="J172">
        <v>0</v>
      </c>
      <c r="K172">
        <f>ROUND(30*1.02,9)</f>
        <v>30.6</v>
      </c>
      <c r="O172">
        <f t="shared" si="168"/>
        <v>2761.62</v>
      </c>
      <c r="P172">
        <f t="shared" si="169"/>
        <v>2761.62</v>
      </c>
      <c r="Q172">
        <f t="shared" si="170"/>
        <v>0</v>
      </c>
      <c r="R172">
        <f t="shared" si="171"/>
        <v>0</v>
      </c>
      <c r="S172">
        <f t="shared" si="172"/>
        <v>0</v>
      </c>
      <c r="T172">
        <f t="shared" si="173"/>
        <v>0</v>
      </c>
      <c r="U172">
        <f t="shared" si="174"/>
        <v>0</v>
      </c>
      <c r="V172">
        <f t="shared" si="175"/>
        <v>0</v>
      </c>
      <c r="W172">
        <f t="shared" si="176"/>
        <v>0</v>
      </c>
      <c r="X172">
        <f t="shared" si="177"/>
        <v>0</v>
      </c>
      <c r="Y172">
        <f t="shared" si="178"/>
        <v>0</v>
      </c>
      <c r="AA172">
        <v>145833872</v>
      </c>
      <c r="AB172">
        <f t="shared" si="179"/>
        <v>10.050000000000001</v>
      </c>
      <c r="AC172">
        <f t="shared" si="180"/>
        <v>10.050000000000001</v>
      </c>
      <c r="AD172">
        <f t="shared" si="204"/>
        <v>0</v>
      </c>
      <c r="AE172">
        <f t="shared" si="205"/>
        <v>0</v>
      </c>
      <c r="AF172">
        <f t="shared" si="206"/>
        <v>0</v>
      </c>
      <c r="AG172">
        <f t="shared" si="181"/>
        <v>0</v>
      </c>
      <c r="AH172">
        <f t="shared" si="207"/>
        <v>0</v>
      </c>
      <c r="AI172">
        <f t="shared" si="208"/>
        <v>0</v>
      </c>
      <c r="AJ172">
        <f t="shared" si="182"/>
        <v>0</v>
      </c>
      <c r="AK172">
        <v>10.050000000000001</v>
      </c>
      <c r="AL172">
        <v>10.050000000000001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109</v>
      </c>
      <c r="AU172">
        <v>57</v>
      </c>
      <c r="AV172">
        <v>1</v>
      </c>
      <c r="AW172">
        <v>1</v>
      </c>
      <c r="AZ172">
        <v>1</v>
      </c>
      <c r="BA172">
        <v>1</v>
      </c>
      <c r="BB172">
        <v>1</v>
      </c>
      <c r="BC172">
        <v>8.98</v>
      </c>
      <c r="BD172" t="s">
        <v>3</v>
      </c>
      <c r="BE172" t="s">
        <v>3</v>
      </c>
      <c r="BF172" t="s">
        <v>3</v>
      </c>
      <c r="BG172" t="s">
        <v>3</v>
      </c>
      <c r="BH172">
        <v>3</v>
      </c>
      <c r="BI172">
        <v>1</v>
      </c>
      <c r="BJ172" t="s">
        <v>3</v>
      </c>
      <c r="BM172">
        <v>12001</v>
      </c>
      <c r="BN172">
        <v>0</v>
      </c>
      <c r="BO172" t="s">
        <v>3</v>
      </c>
      <c r="BP172">
        <v>0</v>
      </c>
      <c r="BQ172">
        <v>2</v>
      </c>
      <c r="BR172">
        <v>0</v>
      </c>
      <c r="BS172">
        <v>1</v>
      </c>
      <c r="BT172">
        <v>1</v>
      </c>
      <c r="BU172">
        <v>1</v>
      </c>
      <c r="BV172">
        <v>1</v>
      </c>
      <c r="BW172">
        <v>1</v>
      </c>
      <c r="BX172">
        <v>1</v>
      </c>
      <c r="BY172" t="s">
        <v>3</v>
      </c>
      <c r="BZ172">
        <v>109</v>
      </c>
      <c r="CA172">
        <v>57</v>
      </c>
      <c r="CB172" t="s">
        <v>3</v>
      </c>
      <c r="CE172">
        <v>0</v>
      </c>
      <c r="CF172">
        <v>0</v>
      </c>
      <c r="CG172">
        <v>0</v>
      </c>
      <c r="CM172">
        <v>0</v>
      </c>
      <c r="CN172" t="s">
        <v>3</v>
      </c>
      <c r="CO172">
        <v>0</v>
      </c>
      <c r="CP172">
        <f t="shared" si="183"/>
        <v>2761.62</v>
      </c>
      <c r="CQ172">
        <f t="shared" si="184"/>
        <v>90.249000000000009</v>
      </c>
      <c r="CR172">
        <f t="shared" si="209"/>
        <v>0</v>
      </c>
      <c r="CS172">
        <f t="shared" si="185"/>
        <v>0</v>
      </c>
      <c r="CT172">
        <f t="shared" si="186"/>
        <v>0</v>
      </c>
      <c r="CU172">
        <f t="shared" si="187"/>
        <v>0</v>
      </c>
      <c r="CV172">
        <f t="shared" si="188"/>
        <v>0</v>
      </c>
      <c r="CW172">
        <f t="shared" si="189"/>
        <v>0</v>
      </c>
      <c r="CX172">
        <f t="shared" si="190"/>
        <v>0</v>
      </c>
      <c r="CY172">
        <f t="shared" si="191"/>
        <v>0</v>
      </c>
      <c r="CZ172">
        <f t="shared" si="192"/>
        <v>0</v>
      </c>
      <c r="DC172" t="s">
        <v>3</v>
      </c>
      <c r="DD172" t="s">
        <v>3</v>
      </c>
      <c r="DE172" t="s">
        <v>3</v>
      </c>
      <c r="DF172" t="s">
        <v>3</v>
      </c>
      <c r="DG172" t="s">
        <v>3</v>
      </c>
      <c r="DH172" t="s">
        <v>3</v>
      </c>
      <c r="DI172" t="s">
        <v>3</v>
      </c>
      <c r="DJ172" t="s">
        <v>3</v>
      </c>
      <c r="DK172" t="s">
        <v>3</v>
      </c>
      <c r="DL172" t="s">
        <v>3</v>
      </c>
      <c r="DM172" t="s">
        <v>3</v>
      </c>
      <c r="DN172">
        <v>0</v>
      </c>
      <c r="DO172">
        <v>0</v>
      </c>
      <c r="DP172">
        <v>1</v>
      </c>
      <c r="DQ172">
        <v>1</v>
      </c>
      <c r="DU172">
        <v>1003</v>
      </c>
      <c r="DV172" t="s">
        <v>190</v>
      </c>
      <c r="DW172" t="s">
        <v>190</v>
      </c>
      <c r="DX172">
        <v>1</v>
      </c>
      <c r="DZ172" t="s">
        <v>3</v>
      </c>
      <c r="EA172" t="s">
        <v>3</v>
      </c>
      <c r="EB172" t="s">
        <v>3</v>
      </c>
      <c r="EC172" t="s">
        <v>3</v>
      </c>
      <c r="EE172">
        <v>140625032</v>
      </c>
      <c r="EF172">
        <v>2</v>
      </c>
      <c r="EG172" t="s">
        <v>38</v>
      </c>
      <c r="EH172">
        <v>12</v>
      </c>
      <c r="EI172" t="s">
        <v>92</v>
      </c>
      <c r="EJ172">
        <v>1</v>
      </c>
      <c r="EK172">
        <v>12001</v>
      </c>
      <c r="EL172" t="s">
        <v>92</v>
      </c>
      <c r="EM172" t="s">
        <v>93</v>
      </c>
      <c r="EO172" t="s">
        <v>3</v>
      </c>
      <c r="EQ172">
        <v>0</v>
      </c>
      <c r="ER172">
        <v>12.06</v>
      </c>
      <c r="ES172">
        <v>10.050000000000001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5</v>
      </c>
      <c r="FC172">
        <v>1</v>
      </c>
      <c r="FD172">
        <v>18</v>
      </c>
      <c r="FF172">
        <v>101.07</v>
      </c>
      <c r="FQ172">
        <v>0</v>
      </c>
      <c r="FR172">
        <f t="shared" si="193"/>
        <v>0</v>
      </c>
      <c r="FS172">
        <v>0</v>
      </c>
      <c r="FX172">
        <v>109</v>
      </c>
      <c r="FY172">
        <v>57</v>
      </c>
      <c r="GA172" t="s">
        <v>274</v>
      </c>
      <c r="GD172">
        <v>1</v>
      </c>
      <c r="GF172">
        <v>-772131921</v>
      </c>
      <c r="GG172">
        <v>2</v>
      </c>
      <c r="GH172">
        <v>3</v>
      </c>
      <c r="GI172">
        <v>4</v>
      </c>
      <c r="GJ172">
        <v>0</v>
      </c>
      <c r="GK172">
        <v>0</v>
      </c>
      <c r="GL172">
        <f t="shared" si="194"/>
        <v>0</v>
      </c>
      <c r="GM172">
        <f t="shared" si="195"/>
        <v>2761.62</v>
      </c>
      <c r="GN172">
        <f t="shared" si="196"/>
        <v>2761.62</v>
      </c>
      <c r="GO172">
        <f t="shared" si="197"/>
        <v>0</v>
      </c>
      <c r="GP172">
        <f t="shared" si="198"/>
        <v>0</v>
      </c>
      <c r="GR172">
        <v>1</v>
      </c>
      <c r="GS172">
        <v>1</v>
      </c>
      <c r="GT172">
        <v>0</v>
      </c>
      <c r="GU172" t="s">
        <v>3</v>
      </c>
      <c r="GV172">
        <f t="shared" si="199"/>
        <v>0</v>
      </c>
      <c r="GW172">
        <v>1</v>
      </c>
      <c r="GX172">
        <f t="shared" si="200"/>
        <v>0</v>
      </c>
      <c r="HA172">
        <v>0</v>
      </c>
      <c r="HB172">
        <v>0</v>
      </c>
      <c r="HC172">
        <f t="shared" si="201"/>
        <v>0</v>
      </c>
      <c r="HE172" t="s">
        <v>60</v>
      </c>
      <c r="HF172" t="s">
        <v>33</v>
      </c>
      <c r="HM172" t="s">
        <v>3</v>
      </c>
      <c r="HN172" t="s">
        <v>95</v>
      </c>
      <c r="HO172" t="s">
        <v>96</v>
      </c>
      <c r="HP172" t="s">
        <v>92</v>
      </c>
      <c r="HQ172" t="s">
        <v>92</v>
      </c>
      <c r="IK172">
        <v>0</v>
      </c>
    </row>
    <row r="173" spans="1:245" x14ac:dyDescent="0.2">
      <c r="A173">
        <v>17</v>
      </c>
      <c r="B173">
        <v>1</v>
      </c>
      <c r="C173">
        <f>ROW(SmtRes!A274)</f>
        <v>274</v>
      </c>
      <c r="D173">
        <f>ROW(EtalonRes!A291)</f>
        <v>291</v>
      </c>
      <c r="E173" t="s">
        <v>466</v>
      </c>
      <c r="F173" t="s">
        <v>276</v>
      </c>
      <c r="G173" t="s">
        <v>277</v>
      </c>
      <c r="H173" t="s">
        <v>71</v>
      </c>
      <c r="I173">
        <f>ROUND(125/100,9)</f>
        <v>1.25</v>
      </c>
      <c r="J173">
        <v>0</v>
      </c>
      <c r="K173">
        <f>ROUND(125/100,9)</f>
        <v>1.25</v>
      </c>
      <c r="O173">
        <f t="shared" si="168"/>
        <v>1259.08</v>
      </c>
      <c r="P173">
        <f t="shared" si="169"/>
        <v>115.28</v>
      </c>
      <c r="Q173">
        <f t="shared" si="170"/>
        <v>28.39</v>
      </c>
      <c r="R173">
        <f t="shared" si="171"/>
        <v>10.94</v>
      </c>
      <c r="S173">
        <f t="shared" si="172"/>
        <v>1115.4100000000001</v>
      </c>
      <c r="T173">
        <f t="shared" si="173"/>
        <v>0</v>
      </c>
      <c r="U173">
        <f t="shared" si="174"/>
        <v>3.5249999999999999</v>
      </c>
      <c r="V173">
        <f t="shared" si="175"/>
        <v>2.5000000000000001E-2</v>
      </c>
      <c r="W173">
        <f t="shared" si="176"/>
        <v>0</v>
      </c>
      <c r="X173">
        <f t="shared" si="177"/>
        <v>1092.56</v>
      </c>
      <c r="Y173">
        <f t="shared" si="178"/>
        <v>574.44000000000005</v>
      </c>
      <c r="AA173">
        <v>145833872</v>
      </c>
      <c r="AB173">
        <f t="shared" si="179"/>
        <v>38.590000000000003</v>
      </c>
      <c r="AC173">
        <f t="shared" si="180"/>
        <v>10.27</v>
      </c>
      <c r="AD173">
        <f t="shared" si="204"/>
        <v>1.81</v>
      </c>
      <c r="AE173">
        <f t="shared" si="205"/>
        <v>0.26</v>
      </c>
      <c r="AF173">
        <f t="shared" si="206"/>
        <v>26.51</v>
      </c>
      <c r="AG173">
        <f t="shared" si="181"/>
        <v>0</v>
      </c>
      <c r="AH173">
        <f t="shared" si="207"/>
        <v>2.82</v>
      </c>
      <c r="AI173">
        <f t="shared" si="208"/>
        <v>0.02</v>
      </c>
      <c r="AJ173">
        <f t="shared" si="182"/>
        <v>0</v>
      </c>
      <c r="AK173">
        <v>38.590000000000003</v>
      </c>
      <c r="AL173">
        <v>10.27</v>
      </c>
      <c r="AM173">
        <v>1.81</v>
      </c>
      <c r="AN173">
        <v>0.26</v>
      </c>
      <c r="AO173">
        <v>26.51</v>
      </c>
      <c r="AP173">
        <v>0</v>
      </c>
      <c r="AQ173">
        <v>2.82</v>
      </c>
      <c r="AR173">
        <v>0.02</v>
      </c>
      <c r="AS173">
        <v>0</v>
      </c>
      <c r="AT173">
        <v>97</v>
      </c>
      <c r="AU173">
        <v>51</v>
      </c>
      <c r="AV173">
        <v>1</v>
      </c>
      <c r="AW173">
        <v>1</v>
      </c>
      <c r="AZ173">
        <v>1</v>
      </c>
      <c r="BA173">
        <v>33.659999999999997</v>
      </c>
      <c r="BB173">
        <v>12.55</v>
      </c>
      <c r="BC173">
        <v>8.98</v>
      </c>
      <c r="BD173" t="s">
        <v>3</v>
      </c>
      <c r="BE173" t="s">
        <v>3</v>
      </c>
      <c r="BF173" t="s">
        <v>3</v>
      </c>
      <c r="BG173" t="s">
        <v>3</v>
      </c>
      <c r="BH173">
        <v>0</v>
      </c>
      <c r="BI173">
        <v>2</v>
      </c>
      <c r="BJ173" t="s">
        <v>278</v>
      </c>
      <c r="BM173">
        <v>108001</v>
      </c>
      <c r="BN173">
        <v>0</v>
      </c>
      <c r="BO173" t="s">
        <v>3</v>
      </c>
      <c r="BP173">
        <v>0</v>
      </c>
      <c r="BQ173">
        <v>3</v>
      </c>
      <c r="BR173">
        <v>0</v>
      </c>
      <c r="BS173">
        <v>33.659999999999997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3</v>
      </c>
      <c r="BZ173">
        <v>97</v>
      </c>
      <c r="CA173">
        <v>51</v>
      </c>
      <c r="CB173" t="s">
        <v>3</v>
      </c>
      <c r="CE173">
        <v>0</v>
      </c>
      <c r="CF173">
        <v>0</v>
      </c>
      <c r="CG173">
        <v>0</v>
      </c>
      <c r="CM173">
        <v>0</v>
      </c>
      <c r="CN173" t="s">
        <v>3</v>
      </c>
      <c r="CO173">
        <v>0</v>
      </c>
      <c r="CP173">
        <f t="shared" si="183"/>
        <v>1259.0800000000002</v>
      </c>
      <c r="CQ173">
        <f t="shared" si="184"/>
        <v>92.224599999999995</v>
      </c>
      <c r="CR173">
        <f t="shared" si="209"/>
        <v>22.715500000000002</v>
      </c>
      <c r="CS173">
        <f t="shared" si="185"/>
        <v>8.7515999999999998</v>
      </c>
      <c r="CT173">
        <f t="shared" si="186"/>
        <v>892.32659999999998</v>
      </c>
      <c r="CU173">
        <f t="shared" si="187"/>
        <v>0</v>
      </c>
      <c r="CV173">
        <f t="shared" si="188"/>
        <v>2.82</v>
      </c>
      <c r="CW173">
        <f t="shared" si="189"/>
        <v>0.02</v>
      </c>
      <c r="CX173">
        <f t="shared" si="190"/>
        <v>0</v>
      </c>
      <c r="CY173">
        <f t="shared" si="191"/>
        <v>1092.5595000000001</v>
      </c>
      <c r="CZ173">
        <f t="shared" si="192"/>
        <v>574.43850000000009</v>
      </c>
      <c r="DC173" t="s">
        <v>3</v>
      </c>
      <c r="DD173" t="s">
        <v>3</v>
      </c>
      <c r="DE173" t="s">
        <v>3</v>
      </c>
      <c r="DF173" t="s">
        <v>3</v>
      </c>
      <c r="DG173" t="s">
        <v>3</v>
      </c>
      <c r="DH173" t="s">
        <v>3</v>
      </c>
      <c r="DI173" t="s">
        <v>3</v>
      </c>
      <c r="DJ173" t="s">
        <v>3</v>
      </c>
      <c r="DK173" t="s">
        <v>3</v>
      </c>
      <c r="DL173" t="s">
        <v>3</v>
      </c>
      <c r="DM173" t="s">
        <v>3</v>
      </c>
      <c r="DN173">
        <v>0</v>
      </c>
      <c r="DO173">
        <v>0</v>
      </c>
      <c r="DP173">
        <v>1</v>
      </c>
      <c r="DQ173">
        <v>1</v>
      </c>
      <c r="DU173">
        <v>1003</v>
      </c>
      <c r="DV173" t="s">
        <v>71</v>
      </c>
      <c r="DW173" t="s">
        <v>71</v>
      </c>
      <c r="DX173">
        <v>100</v>
      </c>
      <c r="DZ173" t="s">
        <v>3</v>
      </c>
      <c r="EA173" t="s">
        <v>3</v>
      </c>
      <c r="EB173" t="s">
        <v>3</v>
      </c>
      <c r="EC173" t="s">
        <v>3</v>
      </c>
      <c r="EE173">
        <v>140624845</v>
      </c>
      <c r="EF173">
        <v>3</v>
      </c>
      <c r="EG173" t="s">
        <v>252</v>
      </c>
      <c r="EH173">
        <v>0</v>
      </c>
      <c r="EI173" t="s">
        <v>3</v>
      </c>
      <c r="EJ173">
        <v>2</v>
      </c>
      <c r="EK173">
        <v>108001</v>
      </c>
      <c r="EL173" t="s">
        <v>253</v>
      </c>
      <c r="EM173" t="s">
        <v>254</v>
      </c>
      <c r="EO173" t="s">
        <v>3</v>
      </c>
      <c r="EQ173">
        <v>0</v>
      </c>
      <c r="ER173">
        <v>38.590000000000003</v>
      </c>
      <c r="ES173">
        <v>10.27</v>
      </c>
      <c r="ET173">
        <v>1.81</v>
      </c>
      <c r="EU173">
        <v>0.26</v>
      </c>
      <c r="EV173">
        <v>26.51</v>
      </c>
      <c r="EW173">
        <v>2.82</v>
      </c>
      <c r="EX173">
        <v>0.02</v>
      </c>
      <c r="EY173">
        <v>0</v>
      </c>
      <c r="FQ173">
        <v>0</v>
      </c>
      <c r="FR173">
        <f t="shared" si="193"/>
        <v>0</v>
      </c>
      <c r="FS173">
        <v>0</v>
      </c>
      <c r="FX173">
        <v>97</v>
      </c>
      <c r="FY173">
        <v>51</v>
      </c>
      <c r="GA173" t="s">
        <v>3</v>
      </c>
      <c r="GD173">
        <v>1</v>
      </c>
      <c r="GF173">
        <v>2146302886</v>
      </c>
      <c r="GG173">
        <v>2</v>
      </c>
      <c r="GH173">
        <v>1</v>
      </c>
      <c r="GI173">
        <v>4</v>
      </c>
      <c r="GJ173">
        <v>0</v>
      </c>
      <c r="GK173">
        <v>0</v>
      </c>
      <c r="GL173">
        <f t="shared" si="194"/>
        <v>0</v>
      </c>
      <c r="GM173">
        <f t="shared" si="195"/>
        <v>2926.08</v>
      </c>
      <c r="GN173">
        <f t="shared" si="196"/>
        <v>0</v>
      </c>
      <c r="GO173">
        <f t="shared" si="197"/>
        <v>2926.08</v>
      </c>
      <c r="GP173">
        <f t="shared" si="198"/>
        <v>0</v>
      </c>
      <c r="GR173">
        <v>0</v>
      </c>
      <c r="GS173">
        <v>3</v>
      </c>
      <c r="GT173">
        <v>0</v>
      </c>
      <c r="GU173" t="s">
        <v>3</v>
      </c>
      <c r="GV173">
        <f t="shared" si="199"/>
        <v>0</v>
      </c>
      <c r="GW173">
        <v>1</v>
      </c>
      <c r="GX173">
        <f t="shared" si="200"/>
        <v>0</v>
      </c>
      <c r="HA173">
        <v>0</v>
      </c>
      <c r="HB173">
        <v>0</v>
      </c>
      <c r="HC173">
        <f t="shared" si="201"/>
        <v>0</v>
      </c>
      <c r="HE173" t="s">
        <v>3</v>
      </c>
      <c r="HF173" t="s">
        <v>3</v>
      </c>
      <c r="HM173" t="s">
        <v>3</v>
      </c>
      <c r="HN173" t="s">
        <v>255</v>
      </c>
      <c r="HO173" t="s">
        <v>256</v>
      </c>
      <c r="HP173" t="s">
        <v>253</v>
      </c>
      <c r="HQ173" t="s">
        <v>253</v>
      </c>
      <c r="IK173">
        <v>0</v>
      </c>
    </row>
    <row r="174" spans="1:245" x14ac:dyDescent="0.2">
      <c r="A174">
        <v>17</v>
      </c>
      <c r="B174">
        <v>1</v>
      </c>
      <c r="E174" t="s">
        <v>467</v>
      </c>
      <c r="F174" t="s">
        <v>106</v>
      </c>
      <c r="G174" t="s">
        <v>468</v>
      </c>
      <c r="H174" t="s">
        <v>190</v>
      </c>
      <c r="I174">
        <f>ROUND(125*1.02,9)</f>
        <v>127.5</v>
      </c>
      <c r="J174">
        <v>0</v>
      </c>
      <c r="K174">
        <f>ROUND(125*1.02,9)</f>
        <v>127.5</v>
      </c>
      <c r="O174">
        <f t="shared" si="168"/>
        <v>16899.46</v>
      </c>
      <c r="P174">
        <f t="shared" si="169"/>
        <v>16899.46</v>
      </c>
      <c r="Q174">
        <f t="shared" si="170"/>
        <v>0</v>
      </c>
      <c r="R174">
        <f t="shared" si="171"/>
        <v>0</v>
      </c>
      <c r="S174">
        <f t="shared" si="172"/>
        <v>0</v>
      </c>
      <c r="T174">
        <f t="shared" si="173"/>
        <v>0</v>
      </c>
      <c r="U174">
        <f t="shared" si="174"/>
        <v>0</v>
      </c>
      <c r="V174">
        <f t="shared" si="175"/>
        <v>0</v>
      </c>
      <c r="W174">
        <f t="shared" si="176"/>
        <v>0</v>
      </c>
      <c r="X174">
        <f t="shared" si="177"/>
        <v>0</v>
      </c>
      <c r="Y174">
        <f t="shared" si="178"/>
        <v>0</v>
      </c>
      <c r="AA174">
        <v>145833872</v>
      </c>
      <c r="AB174">
        <f t="shared" si="179"/>
        <v>14.76</v>
      </c>
      <c r="AC174">
        <f t="shared" si="180"/>
        <v>14.76</v>
      </c>
      <c r="AD174">
        <f t="shared" si="204"/>
        <v>0</v>
      </c>
      <c r="AE174">
        <f t="shared" si="205"/>
        <v>0</v>
      </c>
      <c r="AF174">
        <f t="shared" si="206"/>
        <v>0</v>
      </c>
      <c r="AG174">
        <f t="shared" si="181"/>
        <v>0</v>
      </c>
      <c r="AH174">
        <f t="shared" si="207"/>
        <v>0</v>
      </c>
      <c r="AI174">
        <f t="shared" si="208"/>
        <v>0</v>
      </c>
      <c r="AJ174">
        <f t="shared" si="182"/>
        <v>0</v>
      </c>
      <c r="AK174">
        <v>14.759999999999998</v>
      </c>
      <c r="AL174">
        <v>14.759999999999998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109</v>
      </c>
      <c r="AU174">
        <v>57</v>
      </c>
      <c r="AV174">
        <v>1</v>
      </c>
      <c r="AW174">
        <v>1</v>
      </c>
      <c r="AZ174">
        <v>1</v>
      </c>
      <c r="BA174">
        <v>1</v>
      </c>
      <c r="BB174">
        <v>1</v>
      </c>
      <c r="BC174">
        <v>8.98</v>
      </c>
      <c r="BD174" t="s">
        <v>3</v>
      </c>
      <c r="BE174" t="s">
        <v>3</v>
      </c>
      <c r="BF174" t="s">
        <v>3</v>
      </c>
      <c r="BG174" t="s">
        <v>3</v>
      </c>
      <c r="BH174">
        <v>3</v>
      </c>
      <c r="BI174">
        <v>1</v>
      </c>
      <c r="BJ174" t="s">
        <v>3</v>
      </c>
      <c r="BM174">
        <v>12001</v>
      </c>
      <c r="BN174">
        <v>0</v>
      </c>
      <c r="BO174" t="s">
        <v>3</v>
      </c>
      <c r="BP174">
        <v>0</v>
      </c>
      <c r="BQ174">
        <v>2</v>
      </c>
      <c r="BR174">
        <v>0</v>
      </c>
      <c r="BS174">
        <v>1</v>
      </c>
      <c r="BT174">
        <v>1</v>
      </c>
      <c r="BU174">
        <v>1</v>
      </c>
      <c r="BV174">
        <v>1</v>
      </c>
      <c r="BW174">
        <v>1</v>
      </c>
      <c r="BX174">
        <v>1</v>
      </c>
      <c r="BY174" t="s">
        <v>3</v>
      </c>
      <c r="BZ174">
        <v>109</v>
      </c>
      <c r="CA174">
        <v>57</v>
      </c>
      <c r="CB174" t="s">
        <v>3</v>
      </c>
      <c r="CE174">
        <v>0</v>
      </c>
      <c r="CF174">
        <v>0</v>
      </c>
      <c r="CG174">
        <v>0</v>
      </c>
      <c r="CM174">
        <v>0</v>
      </c>
      <c r="CN174" t="s">
        <v>3</v>
      </c>
      <c r="CO174">
        <v>0</v>
      </c>
      <c r="CP174">
        <f t="shared" si="183"/>
        <v>16899.46</v>
      </c>
      <c r="CQ174">
        <f t="shared" si="184"/>
        <v>132.54480000000001</v>
      </c>
      <c r="CR174">
        <f t="shared" si="209"/>
        <v>0</v>
      </c>
      <c r="CS174">
        <f t="shared" si="185"/>
        <v>0</v>
      </c>
      <c r="CT174">
        <f t="shared" si="186"/>
        <v>0</v>
      </c>
      <c r="CU174">
        <f t="shared" si="187"/>
        <v>0</v>
      </c>
      <c r="CV174">
        <f t="shared" si="188"/>
        <v>0</v>
      </c>
      <c r="CW174">
        <f t="shared" si="189"/>
        <v>0</v>
      </c>
      <c r="CX174">
        <f t="shared" si="190"/>
        <v>0</v>
      </c>
      <c r="CY174">
        <f t="shared" si="191"/>
        <v>0</v>
      </c>
      <c r="CZ174">
        <f t="shared" si="192"/>
        <v>0</v>
      </c>
      <c r="DC174" t="s">
        <v>3</v>
      </c>
      <c r="DD174" t="s">
        <v>3</v>
      </c>
      <c r="DE174" t="s">
        <v>3</v>
      </c>
      <c r="DF174" t="s">
        <v>3</v>
      </c>
      <c r="DG174" t="s">
        <v>3</v>
      </c>
      <c r="DH174" t="s">
        <v>3</v>
      </c>
      <c r="DI174" t="s">
        <v>3</v>
      </c>
      <c r="DJ174" t="s">
        <v>3</v>
      </c>
      <c r="DK174" t="s">
        <v>3</v>
      </c>
      <c r="DL174" t="s">
        <v>3</v>
      </c>
      <c r="DM174" t="s">
        <v>3</v>
      </c>
      <c r="DN174">
        <v>0</v>
      </c>
      <c r="DO174">
        <v>0</v>
      </c>
      <c r="DP174">
        <v>1</v>
      </c>
      <c r="DQ174">
        <v>1</v>
      </c>
      <c r="DU174">
        <v>1003</v>
      </c>
      <c r="DV174" t="s">
        <v>190</v>
      </c>
      <c r="DW174" t="s">
        <v>190</v>
      </c>
      <c r="DX174">
        <v>1</v>
      </c>
      <c r="DZ174" t="s">
        <v>3</v>
      </c>
      <c r="EA174" t="s">
        <v>3</v>
      </c>
      <c r="EB174" t="s">
        <v>3</v>
      </c>
      <c r="EC174" t="s">
        <v>3</v>
      </c>
      <c r="EE174">
        <v>140625032</v>
      </c>
      <c r="EF174">
        <v>2</v>
      </c>
      <c r="EG174" t="s">
        <v>38</v>
      </c>
      <c r="EH174">
        <v>12</v>
      </c>
      <c r="EI174" t="s">
        <v>92</v>
      </c>
      <c r="EJ174">
        <v>1</v>
      </c>
      <c r="EK174">
        <v>12001</v>
      </c>
      <c r="EL174" t="s">
        <v>92</v>
      </c>
      <c r="EM174" t="s">
        <v>93</v>
      </c>
      <c r="EO174" t="s">
        <v>3</v>
      </c>
      <c r="EQ174">
        <v>0</v>
      </c>
      <c r="ER174">
        <v>17.72</v>
      </c>
      <c r="ES174">
        <v>14.759999999999998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5</v>
      </c>
      <c r="FC174">
        <v>1</v>
      </c>
      <c r="FD174">
        <v>18</v>
      </c>
      <c r="FF174">
        <v>148.54</v>
      </c>
      <c r="FQ174">
        <v>0</v>
      </c>
      <c r="FR174">
        <f t="shared" si="193"/>
        <v>0</v>
      </c>
      <c r="FS174">
        <v>0</v>
      </c>
      <c r="FX174">
        <v>109</v>
      </c>
      <c r="FY174">
        <v>57</v>
      </c>
      <c r="GA174" t="s">
        <v>281</v>
      </c>
      <c r="GD174">
        <v>1</v>
      </c>
      <c r="GF174">
        <v>-138385506</v>
      </c>
      <c r="GG174">
        <v>2</v>
      </c>
      <c r="GH174">
        <v>3</v>
      </c>
      <c r="GI174">
        <v>4</v>
      </c>
      <c r="GJ174">
        <v>0</v>
      </c>
      <c r="GK174">
        <v>0</v>
      </c>
      <c r="GL174">
        <f t="shared" si="194"/>
        <v>0</v>
      </c>
      <c r="GM174">
        <f t="shared" si="195"/>
        <v>16899.46</v>
      </c>
      <c r="GN174">
        <f t="shared" si="196"/>
        <v>16899.46</v>
      </c>
      <c r="GO174">
        <f t="shared" si="197"/>
        <v>0</v>
      </c>
      <c r="GP174">
        <f t="shared" si="198"/>
        <v>0</v>
      </c>
      <c r="GR174">
        <v>1</v>
      </c>
      <c r="GS174">
        <v>1</v>
      </c>
      <c r="GT174">
        <v>0</v>
      </c>
      <c r="GU174" t="s">
        <v>3</v>
      </c>
      <c r="GV174">
        <f t="shared" si="199"/>
        <v>0</v>
      </c>
      <c r="GW174">
        <v>1</v>
      </c>
      <c r="GX174">
        <f t="shared" si="200"/>
        <v>0</v>
      </c>
      <c r="HA174">
        <v>0</v>
      </c>
      <c r="HB174">
        <v>0</v>
      </c>
      <c r="HC174">
        <f t="shared" si="201"/>
        <v>0</v>
      </c>
      <c r="HE174" t="s">
        <v>60</v>
      </c>
      <c r="HF174" t="s">
        <v>33</v>
      </c>
      <c r="HM174" t="s">
        <v>3</v>
      </c>
      <c r="HN174" t="s">
        <v>95</v>
      </c>
      <c r="HO174" t="s">
        <v>96</v>
      </c>
      <c r="HP174" t="s">
        <v>92</v>
      </c>
      <c r="HQ174" t="s">
        <v>92</v>
      </c>
      <c r="IK174">
        <v>0</v>
      </c>
    </row>
    <row r="175" spans="1:245" x14ac:dyDescent="0.2">
      <c r="A175">
        <v>17</v>
      </c>
      <c r="B175">
        <v>1</v>
      </c>
      <c r="C175">
        <f>ROW(SmtRes!A280)</f>
        <v>280</v>
      </c>
      <c r="D175">
        <f>ROW(EtalonRes!A297)</f>
        <v>297</v>
      </c>
      <c r="E175" t="s">
        <v>469</v>
      </c>
      <c r="F175" t="s">
        <v>283</v>
      </c>
      <c r="G175" t="s">
        <v>284</v>
      </c>
      <c r="H175" t="s">
        <v>71</v>
      </c>
      <c r="I175">
        <f>ROUND(125/100,9)</f>
        <v>1.25</v>
      </c>
      <c r="J175">
        <v>0</v>
      </c>
      <c r="K175">
        <f>ROUND(125/100,9)</f>
        <v>1.25</v>
      </c>
      <c r="O175">
        <f t="shared" si="168"/>
        <v>7101.54</v>
      </c>
      <c r="P175">
        <f t="shared" si="169"/>
        <v>578.41999999999996</v>
      </c>
      <c r="Q175">
        <f t="shared" si="170"/>
        <v>4.8600000000000003</v>
      </c>
      <c r="R175">
        <f t="shared" si="171"/>
        <v>5.89</v>
      </c>
      <c r="S175">
        <f t="shared" si="172"/>
        <v>6518.26</v>
      </c>
      <c r="T175">
        <f t="shared" si="173"/>
        <v>0</v>
      </c>
      <c r="U175">
        <f t="shared" si="174"/>
        <v>20.362499999999997</v>
      </c>
      <c r="V175">
        <f t="shared" si="175"/>
        <v>1.2500000000000001E-2</v>
      </c>
      <c r="W175">
        <f t="shared" si="176"/>
        <v>0</v>
      </c>
      <c r="X175">
        <f t="shared" si="177"/>
        <v>6328.43</v>
      </c>
      <c r="Y175">
        <f t="shared" si="178"/>
        <v>3327.32</v>
      </c>
      <c r="AA175">
        <v>145833872</v>
      </c>
      <c r="AB175">
        <f t="shared" si="179"/>
        <v>206.76</v>
      </c>
      <c r="AC175">
        <f t="shared" si="180"/>
        <v>51.53</v>
      </c>
      <c r="AD175">
        <f t="shared" si="204"/>
        <v>0.31</v>
      </c>
      <c r="AE175">
        <f t="shared" si="205"/>
        <v>0.14000000000000001</v>
      </c>
      <c r="AF175">
        <f t="shared" si="206"/>
        <v>154.91999999999999</v>
      </c>
      <c r="AG175">
        <f t="shared" si="181"/>
        <v>0</v>
      </c>
      <c r="AH175">
        <f t="shared" si="207"/>
        <v>16.29</v>
      </c>
      <c r="AI175">
        <f t="shared" si="208"/>
        <v>0.01</v>
      </c>
      <c r="AJ175">
        <f t="shared" si="182"/>
        <v>0</v>
      </c>
      <c r="AK175">
        <v>206.76</v>
      </c>
      <c r="AL175">
        <v>51.53</v>
      </c>
      <c r="AM175">
        <v>0.31</v>
      </c>
      <c r="AN175">
        <v>0.14000000000000001</v>
      </c>
      <c r="AO175">
        <v>154.91999999999999</v>
      </c>
      <c r="AP175">
        <v>0</v>
      </c>
      <c r="AQ175">
        <v>16.29</v>
      </c>
      <c r="AR175">
        <v>0.01</v>
      </c>
      <c r="AS175">
        <v>0</v>
      </c>
      <c r="AT175">
        <v>97</v>
      </c>
      <c r="AU175">
        <v>51</v>
      </c>
      <c r="AV175">
        <v>1</v>
      </c>
      <c r="AW175">
        <v>1</v>
      </c>
      <c r="AZ175">
        <v>1</v>
      </c>
      <c r="BA175">
        <v>33.659999999999997</v>
      </c>
      <c r="BB175">
        <v>12.55</v>
      </c>
      <c r="BC175">
        <v>8.98</v>
      </c>
      <c r="BD175" t="s">
        <v>3</v>
      </c>
      <c r="BE175" t="s">
        <v>3</v>
      </c>
      <c r="BF175" t="s">
        <v>3</v>
      </c>
      <c r="BG175" t="s">
        <v>3</v>
      </c>
      <c r="BH175">
        <v>0</v>
      </c>
      <c r="BI175">
        <v>2</v>
      </c>
      <c r="BJ175" t="s">
        <v>285</v>
      </c>
      <c r="BM175">
        <v>108001</v>
      </c>
      <c r="BN175">
        <v>0</v>
      </c>
      <c r="BO175" t="s">
        <v>3</v>
      </c>
      <c r="BP175">
        <v>0</v>
      </c>
      <c r="BQ175">
        <v>3</v>
      </c>
      <c r="BR175">
        <v>0</v>
      </c>
      <c r="BS175">
        <v>33.659999999999997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3</v>
      </c>
      <c r="BZ175">
        <v>97</v>
      </c>
      <c r="CA175">
        <v>51</v>
      </c>
      <c r="CB175" t="s">
        <v>3</v>
      </c>
      <c r="CE175">
        <v>0</v>
      </c>
      <c r="CF175">
        <v>0</v>
      </c>
      <c r="CG175">
        <v>0</v>
      </c>
      <c r="CM175">
        <v>0</v>
      </c>
      <c r="CN175" t="s">
        <v>3</v>
      </c>
      <c r="CO175">
        <v>0</v>
      </c>
      <c r="CP175">
        <f t="shared" si="183"/>
        <v>7101.54</v>
      </c>
      <c r="CQ175">
        <f t="shared" si="184"/>
        <v>462.73940000000005</v>
      </c>
      <c r="CR175">
        <f t="shared" si="209"/>
        <v>3.8905000000000003</v>
      </c>
      <c r="CS175">
        <f t="shared" si="185"/>
        <v>4.7123999999999997</v>
      </c>
      <c r="CT175">
        <f t="shared" si="186"/>
        <v>5214.6071999999995</v>
      </c>
      <c r="CU175">
        <f t="shared" si="187"/>
        <v>0</v>
      </c>
      <c r="CV175">
        <f t="shared" si="188"/>
        <v>16.29</v>
      </c>
      <c r="CW175">
        <f t="shared" si="189"/>
        <v>0.01</v>
      </c>
      <c r="CX175">
        <f t="shared" si="190"/>
        <v>0</v>
      </c>
      <c r="CY175">
        <f t="shared" si="191"/>
        <v>6328.4255000000003</v>
      </c>
      <c r="CZ175">
        <f t="shared" si="192"/>
        <v>3327.3165000000004</v>
      </c>
      <c r="DC175" t="s">
        <v>3</v>
      </c>
      <c r="DD175" t="s">
        <v>3</v>
      </c>
      <c r="DE175" t="s">
        <v>3</v>
      </c>
      <c r="DF175" t="s">
        <v>3</v>
      </c>
      <c r="DG175" t="s">
        <v>3</v>
      </c>
      <c r="DH175" t="s">
        <v>3</v>
      </c>
      <c r="DI175" t="s">
        <v>3</v>
      </c>
      <c r="DJ175" t="s">
        <v>3</v>
      </c>
      <c r="DK175" t="s">
        <v>3</v>
      </c>
      <c r="DL175" t="s">
        <v>3</v>
      </c>
      <c r="DM175" t="s">
        <v>3</v>
      </c>
      <c r="DN175">
        <v>0</v>
      </c>
      <c r="DO175">
        <v>0</v>
      </c>
      <c r="DP175">
        <v>1</v>
      </c>
      <c r="DQ175">
        <v>1</v>
      </c>
      <c r="DU175">
        <v>1003</v>
      </c>
      <c r="DV175" t="s">
        <v>71</v>
      </c>
      <c r="DW175" t="s">
        <v>71</v>
      </c>
      <c r="DX175">
        <v>100</v>
      </c>
      <c r="DZ175" t="s">
        <v>3</v>
      </c>
      <c r="EA175" t="s">
        <v>3</v>
      </c>
      <c r="EB175" t="s">
        <v>3</v>
      </c>
      <c r="EC175" t="s">
        <v>3</v>
      </c>
      <c r="EE175">
        <v>140624845</v>
      </c>
      <c r="EF175">
        <v>3</v>
      </c>
      <c r="EG175" t="s">
        <v>252</v>
      </c>
      <c r="EH175">
        <v>0</v>
      </c>
      <c r="EI175" t="s">
        <v>3</v>
      </c>
      <c r="EJ175">
        <v>2</v>
      </c>
      <c r="EK175">
        <v>108001</v>
      </c>
      <c r="EL175" t="s">
        <v>253</v>
      </c>
      <c r="EM175" t="s">
        <v>254</v>
      </c>
      <c r="EO175" t="s">
        <v>3</v>
      </c>
      <c r="EQ175">
        <v>0</v>
      </c>
      <c r="ER175">
        <v>206.76</v>
      </c>
      <c r="ES175">
        <v>51.53</v>
      </c>
      <c r="ET175">
        <v>0.31</v>
      </c>
      <c r="EU175">
        <v>0.14000000000000001</v>
      </c>
      <c r="EV175">
        <v>154.91999999999999</v>
      </c>
      <c r="EW175">
        <v>16.29</v>
      </c>
      <c r="EX175">
        <v>0.01</v>
      </c>
      <c r="EY175">
        <v>0</v>
      </c>
      <c r="FQ175">
        <v>0</v>
      </c>
      <c r="FR175">
        <f t="shared" si="193"/>
        <v>0</v>
      </c>
      <c r="FS175">
        <v>0</v>
      </c>
      <c r="FX175">
        <v>97</v>
      </c>
      <c r="FY175">
        <v>51</v>
      </c>
      <c r="GA175" t="s">
        <v>3</v>
      </c>
      <c r="GD175">
        <v>1</v>
      </c>
      <c r="GF175">
        <v>1500972489</v>
      </c>
      <c r="GG175">
        <v>2</v>
      </c>
      <c r="GH175">
        <v>1</v>
      </c>
      <c r="GI175">
        <v>4</v>
      </c>
      <c r="GJ175">
        <v>0</v>
      </c>
      <c r="GK175">
        <v>0</v>
      </c>
      <c r="GL175">
        <f t="shared" si="194"/>
        <v>0</v>
      </c>
      <c r="GM175">
        <f t="shared" si="195"/>
        <v>16757.29</v>
      </c>
      <c r="GN175">
        <f t="shared" si="196"/>
        <v>0</v>
      </c>
      <c r="GO175">
        <f t="shared" si="197"/>
        <v>16757.29</v>
      </c>
      <c r="GP175">
        <f t="shared" si="198"/>
        <v>0</v>
      </c>
      <c r="GR175">
        <v>0</v>
      </c>
      <c r="GS175">
        <v>3</v>
      </c>
      <c r="GT175">
        <v>0</v>
      </c>
      <c r="GU175" t="s">
        <v>3</v>
      </c>
      <c r="GV175">
        <f t="shared" si="199"/>
        <v>0</v>
      </c>
      <c r="GW175">
        <v>1</v>
      </c>
      <c r="GX175">
        <f t="shared" si="200"/>
        <v>0</v>
      </c>
      <c r="HA175">
        <v>0</v>
      </c>
      <c r="HB175">
        <v>0</v>
      </c>
      <c r="HC175">
        <f t="shared" si="201"/>
        <v>0</v>
      </c>
      <c r="HE175" t="s">
        <v>3</v>
      </c>
      <c r="HF175" t="s">
        <v>3</v>
      </c>
      <c r="HM175" t="s">
        <v>3</v>
      </c>
      <c r="HN175" t="s">
        <v>255</v>
      </c>
      <c r="HO175" t="s">
        <v>256</v>
      </c>
      <c r="HP175" t="s">
        <v>253</v>
      </c>
      <c r="HQ175" t="s">
        <v>253</v>
      </c>
      <c r="IK175">
        <v>0</v>
      </c>
    </row>
    <row r="176" spans="1:245" x14ac:dyDescent="0.2">
      <c r="A176">
        <v>17</v>
      </c>
      <c r="B176">
        <v>1</v>
      </c>
      <c r="E176" t="s">
        <v>470</v>
      </c>
      <c r="F176" t="s">
        <v>106</v>
      </c>
      <c r="G176" t="s">
        <v>287</v>
      </c>
      <c r="H176" t="s">
        <v>190</v>
      </c>
      <c r="I176">
        <f>ROUND(125*1.02,9)</f>
        <v>127.5</v>
      </c>
      <c r="J176">
        <v>0</v>
      </c>
      <c r="K176">
        <f>ROUND(125*1.02,9)</f>
        <v>127.5</v>
      </c>
      <c r="O176">
        <f t="shared" si="168"/>
        <v>3824.13</v>
      </c>
      <c r="P176">
        <f t="shared" si="169"/>
        <v>3824.13</v>
      </c>
      <c r="Q176">
        <f t="shared" si="170"/>
        <v>0</v>
      </c>
      <c r="R176">
        <f t="shared" si="171"/>
        <v>0</v>
      </c>
      <c r="S176">
        <f t="shared" si="172"/>
        <v>0</v>
      </c>
      <c r="T176">
        <f t="shared" si="173"/>
        <v>0</v>
      </c>
      <c r="U176">
        <f t="shared" si="174"/>
        <v>0</v>
      </c>
      <c r="V176">
        <f t="shared" si="175"/>
        <v>0</v>
      </c>
      <c r="W176">
        <f t="shared" si="176"/>
        <v>0</v>
      </c>
      <c r="X176">
        <f t="shared" si="177"/>
        <v>0</v>
      </c>
      <c r="Y176">
        <f t="shared" si="178"/>
        <v>0</v>
      </c>
      <c r="AA176">
        <v>145833872</v>
      </c>
      <c r="AB176">
        <f t="shared" si="179"/>
        <v>3.34</v>
      </c>
      <c r="AC176">
        <f t="shared" si="180"/>
        <v>3.34</v>
      </c>
      <c r="AD176">
        <f t="shared" si="204"/>
        <v>0</v>
      </c>
      <c r="AE176">
        <f t="shared" si="205"/>
        <v>0</v>
      </c>
      <c r="AF176">
        <f t="shared" si="206"/>
        <v>0</v>
      </c>
      <c r="AG176">
        <f t="shared" si="181"/>
        <v>0</v>
      </c>
      <c r="AH176">
        <f t="shared" si="207"/>
        <v>0</v>
      </c>
      <c r="AI176">
        <f t="shared" si="208"/>
        <v>0</v>
      </c>
      <c r="AJ176">
        <f t="shared" si="182"/>
        <v>0</v>
      </c>
      <c r="AK176">
        <v>3.34</v>
      </c>
      <c r="AL176">
        <v>3.34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109</v>
      </c>
      <c r="AU176">
        <v>57</v>
      </c>
      <c r="AV176">
        <v>1</v>
      </c>
      <c r="AW176">
        <v>1</v>
      </c>
      <c r="AZ176">
        <v>1</v>
      </c>
      <c r="BA176">
        <v>1</v>
      </c>
      <c r="BB176">
        <v>1</v>
      </c>
      <c r="BC176">
        <v>8.98</v>
      </c>
      <c r="BD176" t="s">
        <v>3</v>
      </c>
      <c r="BE176" t="s">
        <v>3</v>
      </c>
      <c r="BF176" t="s">
        <v>3</v>
      </c>
      <c r="BG176" t="s">
        <v>3</v>
      </c>
      <c r="BH176">
        <v>3</v>
      </c>
      <c r="BI176">
        <v>1</v>
      </c>
      <c r="BJ176" t="s">
        <v>3</v>
      </c>
      <c r="BM176">
        <v>12001</v>
      </c>
      <c r="BN176">
        <v>0</v>
      </c>
      <c r="BO176" t="s">
        <v>3</v>
      </c>
      <c r="BP176">
        <v>0</v>
      </c>
      <c r="BQ176">
        <v>2</v>
      </c>
      <c r="BR176">
        <v>0</v>
      </c>
      <c r="BS176">
        <v>1</v>
      </c>
      <c r="BT176">
        <v>1</v>
      </c>
      <c r="BU176">
        <v>1</v>
      </c>
      <c r="BV176">
        <v>1</v>
      </c>
      <c r="BW176">
        <v>1</v>
      </c>
      <c r="BX176">
        <v>1</v>
      </c>
      <c r="BY176" t="s">
        <v>3</v>
      </c>
      <c r="BZ176">
        <v>109</v>
      </c>
      <c r="CA176">
        <v>57</v>
      </c>
      <c r="CB176" t="s">
        <v>3</v>
      </c>
      <c r="CE176">
        <v>0</v>
      </c>
      <c r="CF176">
        <v>0</v>
      </c>
      <c r="CG176">
        <v>0</v>
      </c>
      <c r="CM176">
        <v>0</v>
      </c>
      <c r="CN176" t="s">
        <v>3</v>
      </c>
      <c r="CO176">
        <v>0</v>
      </c>
      <c r="CP176">
        <f t="shared" si="183"/>
        <v>3824.13</v>
      </c>
      <c r="CQ176">
        <f t="shared" si="184"/>
        <v>29.993200000000002</v>
      </c>
      <c r="CR176">
        <f t="shared" si="209"/>
        <v>0</v>
      </c>
      <c r="CS176">
        <f t="shared" si="185"/>
        <v>0</v>
      </c>
      <c r="CT176">
        <f t="shared" si="186"/>
        <v>0</v>
      </c>
      <c r="CU176">
        <f t="shared" si="187"/>
        <v>0</v>
      </c>
      <c r="CV176">
        <f t="shared" si="188"/>
        <v>0</v>
      </c>
      <c r="CW176">
        <f t="shared" si="189"/>
        <v>0</v>
      </c>
      <c r="CX176">
        <f t="shared" si="190"/>
        <v>0</v>
      </c>
      <c r="CY176">
        <f t="shared" si="191"/>
        <v>0</v>
      </c>
      <c r="CZ176">
        <f t="shared" si="192"/>
        <v>0</v>
      </c>
      <c r="DC176" t="s">
        <v>3</v>
      </c>
      <c r="DD176" t="s">
        <v>3</v>
      </c>
      <c r="DE176" t="s">
        <v>3</v>
      </c>
      <c r="DF176" t="s">
        <v>3</v>
      </c>
      <c r="DG176" t="s">
        <v>3</v>
      </c>
      <c r="DH176" t="s">
        <v>3</v>
      </c>
      <c r="DI176" t="s">
        <v>3</v>
      </c>
      <c r="DJ176" t="s">
        <v>3</v>
      </c>
      <c r="DK176" t="s">
        <v>3</v>
      </c>
      <c r="DL176" t="s">
        <v>3</v>
      </c>
      <c r="DM176" t="s">
        <v>3</v>
      </c>
      <c r="DN176">
        <v>0</v>
      </c>
      <c r="DO176">
        <v>0</v>
      </c>
      <c r="DP176">
        <v>1</v>
      </c>
      <c r="DQ176">
        <v>1</v>
      </c>
      <c r="DU176">
        <v>1003</v>
      </c>
      <c r="DV176" t="s">
        <v>190</v>
      </c>
      <c r="DW176" t="s">
        <v>190</v>
      </c>
      <c r="DX176">
        <v>1</v>
      </c>
      <c r="DZ176" t="s">
        <v>3</v>
      </c>
      <c r="EA176" t="s">
        <v>3</v>
      </c>
      <c r="EB176" t="s">
        <v>3</v>
      </c>
      <c r="EC176" t="s">
        <v>3</v>
      </c>
      <c r="EE176">
        <v>140625032</v>
      </c>
      <c r="EF176">
        <v>2</v>
      </c>
      <c r="EG176" t="s">
        <v>38</v>
      </c>
      <c r="EH176">
        <v>12</v>
      </c>
      <c r="EI176" t="s">
        <v>92</v>
      </c>
      <c r="EJ176">
        <v>1</v>
      </c>
      <c r="EK176">
        <v>12001</v>
      </c>
      <c r="EL176" t="s">
        <v>92</v>
      </c>
      <c r="EM176" t="s">
        <v>93</v>
      </c>
      <c r="EO176" t="s">
        <v>3</v>
      </c>
      <c r="EQ176">
        <v>0</v>
      </c>
      <c r="ER176">
        <v>4.01</v>
      </c>
      <c r="ES176">
        <v>3.34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5</v>
      </c>
      <c r="FC176">
        <v>1</v>
      </c>
      <c r="FD176">
        <v>18</v>
      </c>
      <c r="FF176">
        <v>33.549999999999997</v>
      </c>
      <c r="FQ176">
        <v>0</v>
      </c>
      <c r="FR176">
        <f t="shared" si="193"/>
        <v>0</v>
      </c>
      <c r="FS176">
        <v>0</v>
      </c>
      <c r="FX176">
        <v>109</v>
      </c>
      <c r="FY176">
        <v>57</v>
      </c>
      <c r="GA176" t="s">
        <v>288</v>
      </c>
      <c r="GD176">
        <v>1</v>
      </c>
      <c r="GF176">
        <v>1631473344</v>
      </c>
      <c r="GG176">
        <v>2</v>
      </c>
      <c r="GH176">
        <v>3</v>
      </c>
      <c r="GI176">
        <v>4</v>
      </c>
      <c r="GJ176">
        <v>0</v>
      </c>
      <c r="GK176">
        <v>0</v>
      </c>
      <c r="GL176">
        <f t="shared" si="194"/>
        <v>0</v>
      </c>
      <c r="GM176">
        <f t="shared" si="195"/>
        <v>3824.13</v>
      </c>
      <c r="GN176">
        <f t="shared" si="196"/>
        <v>3824.13</v>
      </c>
      <c r="GO176">
        <f t="shared" si="197"/>
        <v>0</v>
      </c>
      <c r="GP176">
        <f t="shared" si="198"/>
        <v>0</v>
      </c>
      <c r="GR176">
        <v>1</v>
      </c>
      <c r="GS176">
        <v>1</v>
      </c>
      <c r="GT176">
        <v>0</v>
      </c>
      <c r="GU176" t="s">
        <v>3</v>
      </c>
      <c r="GV176">
        <f t="shared" si="199"/>
        <v>0</v>
      </c>
      <c r="GW176">
        <v>1</v>
      </c>
      <c r="GX176">
        <f t="shared" si="200"/>
        <v>0</v>
      </c>
      <c r="HA176">
        <v>0</v>
      </c>
      <c r="HB176">
        <v>0</v>
      </c>
      <c r="HC176">
        <f t="shared" si="201"/>
        <v>0</v>
      </c>
      <c r="HE176" t="s">
        <v>60</v>
      </c>
      <c r="HF176" t="s">
        <v>33</v>
      </c>
      <c r="HM176" t="s">
        <v>3</v>
      </c>
      <c r="HN176" t="s">
        <v>95</v>
      </c>
      <c r="HO176" t="s">
        <v>96</v>
      </c>
      <c r="HP176" t="s">
        <v>92</v>
      </c>
      <c r="HQ176" t="s">
        <v>92</v>
      </c>
      <c r="IK176">
        <v>0</v>
      </c>
    </row>
    <row r="177" spans="1:245" x14ac:dyDescent="0.2">
      <c r="A177">
        <v>17</v>
      </c>
      <c r="B177">
        <v>1</v>
      </c>
      <c r="C177">
        <f>ROW(SmtRes!A289)</f>
        <v>289</v>
      </c>
      <c r="D177">
        <f>ROW(EtalonRes!A306)</f>
        <v>306</v>
      </c>
      <c r="E177" t="s">
        <v>471</v>
      </c>
      <c r="F177" t="s">
        <v>290</v>
      </c>
      <c r="G177" t="s">
        <v>291</v>
      </c>
      <c r="H177" t="s">
        <v>26</v>
      </c>
      <c r="I177">
        <f>ROUND(6/100,9)</f>
        <v>0.06</v>
      </c>
      <c r="J177">
        <v>0</v>
      </c>
      <c r="K177">
        <f>ROUND(6/100,9)</f>
        <v>0.06</v>
      </c>
      <c r="O177">
        <f t="shared" si="168"/>
        <v>753.33</v>
      </c>
      <c r="P177">
        <f t="shared" si="169"/>
        <v>57.34</v>
      </c>
      <c r="Q177">
        <f t="shared" si="170"/>
        <v>3.59</v>
      </c>
      <c r="R177">
        <f t="shared" si="171"/>
        <v>1.29</v>
      </c>
      <c r="S177">
        <f t="shared" si="172"/>
        <v>692.4</v>
      </c>
      <c r="T177">
        <f t="shared" si="173"/>
        <v>0</v>
      </c>
      <c r="U177">
        <f t="shared" si="174"/>
        <v>2.0735999999999999</v>
      </c>
      <c r="V177">
        <f t="shared" si="175"/>
        <v>3.0000000000000001E-3</v>
      </c>
      <c r="W177">
        <f t="shared" si="176"/>
        <v>0</v>
      </c>
      <c r="X177">
        <f t="shared" si="177"/>
        <v>672.88</v>
      </c>
      <c r="Y177">
        <f t="shared" si="178"/>
        <v>353.78</v>
      </c>
      <c r="AA177">
        <v>145833872</v>
      </c>
      <c r="AB177">
        <f t="shared" si="179"/>
        <v>454.03</v>
      </c>
      <c r="AC177">
        <f t="shared" si="180"/>
        <v>106.42</v>
      </c>
      <c r="AD177">
        <f t="shared" si="204"/>
        <v>4.7699999999999996</v>
      </c>
      <c r="AE177">
        <f t="shared" si="205"/>
        <v>0.64</v>
      </c>
      <c r="AF177">
        <f t="shared" si="206"/>
        <v>342.84</v>
      </c>
      <c r="AG177">
        <f t="shared" si="181"/>
        <v>0</v>
      </c>
      <c r="AH177">
        <f t="shared" si="207"/>
        <v>34.56</v>
      </c>
      <c r="AI177">
        <f t="shared" si="208"/>
        <v>0.05</v>
      </c>
      <c r="AJ177">
        <f t="shared" si="182"/>
        <v>0</v>
      </c>
      <c r="AK177">
        <v>454.03</v>
      </c>
      <c r="AL177">
        <v>106.42</v>
      </c>
      <c r="AM177">
        <v>4.7699999999999996</v>
      </c>
      <c r="AN177">
        <v>0.64</v>
      </c>
      <c r="AO177">
        <v>342.84</v>
      </c>
      <c r="AP177">
        <v>0</v>
      </c>
      <c r="AQ177">
        <v>34.56</v>
      </c>
      <c r="AR177">
        <v>0.05</v>
      </c>
      <c r="AS177">
        <v>0</v>
      </c>
      <c r="AT177">
        <v>97</v>
      </c>
      <c r="AU177">
        <v>51</v>
      </c>
      <c r="AV177">
        <v>1</v>
      </c>
      <c r="AW177">
        <v>1</v>
      </c>
      <c r="AZ177">
        <v>1</v>
      </c>
      <c r="BA177">
        <v>33.659999999999997</v>
      </c>
      <c r="BB177">
        <v>12.55</v>
      </c>
      <c r="BC177">
        <v>8.98</v>
      </c>
      <c r="BD177" t="s">
        <v>3</v>
      </c>
      <c r="BE177" t="s">
        <v>3</v>
      </c>
      <c r="BF177" t="s">
        <v>3</v>
      </c>
      <c r="BG177" t="s">
        <v>3</v>
      </c>
      <c r="BH177">
        <v>0</v>
      </c>
      <c r="BI177">
        <v>2</v>
      </c>
      <c r="BJ177" t="s">
        <v>292</v>
      </c>
      <c r="BM177">
        <v>108001</v>
      </c>
      <c r="BN177">
        <v>0</v>
      </c>
      <c r="BO177" t="s">
        <v>3</v>
      </c>
      <c r="BP177">
        <v>0</v>
      </c>
      <c r="BQ177">
        <v>3</v>
      </c>
      <c r="BR177">
        <v>0</v>
      </c>
      <c r="BS177">
        <v>33.659999999999997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3</v>
      </c>
      <c r="BZ177">
        <v>97</v>
      </c>
      <c r="CA177">
        <v>51</v>
      </c>
      <c r="CB177" t="s">
        <v>3</v>
      </c>
      <c r="CE177">
        <v>0</v>
      </c>
      <c r="CF177">
        <v>0</v>
      </c>
      <c r="CG177">
        <v>0</v>
      </c>
      <c r="CM177">
        <v>0</v>
      </c>
      <c r="CN177" t="s">
        <v>3</v>
      </c>
      <c r="CO177">
        <v>0</v>
      </c>
      <c r="CP177">
        <f t="shared" si="183"/>
        <v>753.32999999999993</v>
      </c>
      <c r="CQ177">
        <f t="shared" si="184"/>
        <v>955.65160000000003</v>
      </c>
      <c r="CR177">
        <f t="shared" si="209"/>
        <v>59.863500000000002</v>
      </c>
      <c r="CS177">
        <f t="shared" si="185"/>
        <v>21.542399999999997</v>
      </c>
      <c r="CT177">
        <f t="shared" si="186"/>
        <v>11539.994399999998</v>
      </c>
      <c r="CU177">
        <f t="shared" si="187"/>
        <v>0</v>
      </c>
      <c r="CV177">
        <f t="shared" si="188"/>
        <v>34.56</v>
      </c>
      <c r="CW177">
        <f t="shared" si="189"/>
        <v>0.05</v>
      </c>
      <c r="CX177">
        <f t="shared" si="190"/>
        <v>0</v>
      </c>
      <c r="CY177">
        <f t="shared" si="191"/>
        <v>672.87929999999994</v>
      </c>
      <c r="CZ177">
        <f t="shared" si="192"/>
        <v>353.78189999999995</v>
      </c>
      <c r="DC177" t="s">
        <v>3</v>
      </c>
      <c r="DD177" t="s">
        <v>3</v>
      </c>
      <c r="DE177" t="s">
        <v>3</v>
      </c>
      <c r="DF177" t="s">
        <v>3</v>
      </c>
      <c r="DG177" t="s">
        <v>3</v>
      </c>
      <c r="DH177" t="s">
        <v>3</v>
      </c>
      <c r="DI177" t="s">
        <v>3</v>
      </c>
      <c r="DJ177" t="s">
        <v>3</v>
      </c>
      <c r="DK177" t="s">
        <v>3</v>
      </c>
      <c r="DL177" t="s">
        <v>3</v>
      </c>
      <c r="DM177" t="s">
        <v>3</v>
      </c>
      <c r="DN177">
        <v>0</v>
      </c>
      <c r="DO177">
        <v>0</v>
      </c>
      <c r="DP177">
        <v>1</v>
      </c>
      <c r="DQ177">
        <v>1</v>
      </c>
      <c r="DU177">
        <v>1013</v>
      </c>
      <c r="DV177" t="s">
        <v>26</v>
      </c>
      <c r="DW177" t="s">
        <v>26</v>
      </c>
      <c r="DX177">
        <v>1</v>
      </c>
      <c r="DZ177" t="s">
        <v>3</v>
      </c>
      <c r="EA177" t="s">
        <v>3</v>
      </c>
      <c r="EB177" t="s">
        <v>3</v>
      </c>
      <c r="EC177" t="s">
        <v>3</v>
      </c>
      <c r="EE177">
        <v>140624845</v>
      </c>
      <c r="EF177">
        <v>3</v>
      </c>
      <c r="EG177" t="s">
        <v>252</v>
      </c>
      <c r="EH177">
        <v>0</v>
      </c>
      <c r="EI177" t="s">
        <v>3</v>
      </c>
      <c r="EJ177">
        <v>2</v>
      </c>
      <c r="EK177">
        <v>108001</v>
      </c>
      <c r="EL177" t="s">
        <v>253</v>
      </c>
      <c r="EM177" t="s">
        <v>254</v>
      </c>
      <c r="EO177" t="s">
        <v>3</v>
      </c>
      <c r="EQ177">
        <v>0</v>
      </c>
      <c r="ER177">
        <v>454.03</v>
      </c>
      <c r="ES177">
        <v>106.42</v>
      </c>
      <c r="ET177">
        <v>4.7699999999999996</v>
      </c>
      <c r="EU177">
        <v>0.64</v>
      </c>
      <c r="EV177">
        <v>342.84</v>
      </c>
      <c r="EW177">
        <v>34.56</v>
      </c>
      <c r="EX177">
        <v>0.05</v>
      </c>
      <c r="EY177">
        <v>0</v>
      </c>
      <c r="FQ177">
        <v>0</v>
      </c>
      <c r="FR177">
        <f t="shared" si="193"/>
        <v>0</v>
      </c>
      <c r="FS177">
        <v>0</v>
      </c>
      <c r="FX177">
        <v>97</v>
      </c>
      <c r="FY177">
        <v>51</v>
      </c>
      <c r="GA177" t="s">
        <v>3</v>
      </c>
      <c r="GD177">
        <v>1</v>
      </c>
      <c r="GF177">
        <v>-164665743</v>
      </c>
      <c r="GG177">
        <v>2</v>
      </c>
      <c r="GH177">
        <v>1</v>
      </c>
      <c r="GI177">
        <v>4</v>
      </c>
      <c r="GJ177">
        <v>0</v>
      </c>
      <c r="GK177">
        <v>0</v>
      </c>
      <c r="GL177">
        <f t="shared" si="194"/>
        <v>0</v>
      </c>
      <c r="GM177">
        <f t="shared" si="195"/>
        <v>1779.99</v>
      </c>
      <c r="GN177">
        <f t="shared" si="196"/>
        <v>0</v>
      </c>
      <c r="GO177">
        <f t="shared" si="197"/>
        <v>1779.99</v>
      </c>
      <c r="GP177">
        <f t="shared" si="198"/>
        <v>0</v>
      </c>
      <c r="GR177">
        <v>0</v>
      </c>
      <c r="GS177">
        <v>3</v>
      </c>
      <c r="GT177">
        <v>0</v>
      </c>
      <c r="GU177" t="s">
        <v>3</v>
      </c>
      <c r="GV177">
        <f t="shared" si="199"/>
        <v>0</v>
      </c>
      <c r="GW177">
        <v>1</v>
      </c>
      <c r="GX177">
        <f t="shared" si="200"/>
        <v>0</v>
      </c>
      <c r="HA177">
        <v>0</v>
      </c>
      <c r="HB177">
        <v>0</v>
      </c>
      <c r="HC177">
        <f t="shared" si="201"/>
        <v>0</v>
      </c>
      <c r="HE177" t="s">
        <v>3</v>
      </c>
      <c r="HF177" t="s">
        <v>3</v>
      </c>
      <c r="HM177" t="s">
        <v>3</v>
      </c>
      <c r="HN177" t="s">
        <v>255</v>
      </c>
      <c r="HO177" t="s">
        <v>256</v>
      </c>
      <c r="HP177" t="s">
        <v>253</v>
      </c>
      <c r="HQ177" t="s">
        <v>253</v>
      </c>
      <c r="IK177">
        <v>0</v>
      </c>
    </row>
    <row r="178" spans="1:245" x14ac:dyDescent="0.2">
      <c r="A178">
        <v>17</v>
      </c>
      <c r="B178">
        <v>1</v>
      </c>
      <c r="E178" t="s">
        <v>472</v>
      </c>
      <c r="F178" t="s">
        <v>106</v>
      </c>
      <c r="G178" t="s">
        <v>294</v>
      </c>
      <c r="H178" t="s">
        <v>259</v>
      </c>
      <c r="I178">
        <v>6</v>
      </c>
      <c r="J178">
        <v>0</v>
      </c>
      <c r="K178">
        <v>6</v>
      </c>
      <c r="O178">
        <f t="shared" si="168"/>
        <v>1156.26</v>
      </c>
      <c r="P178">
        <f t="shared" si="169"/>
        <v>1156.26</v>
      </c>
      <c r="Q178">
        <f t="shared" si="170"/>
        <v>0</v>
      </c>
      <c r="R178">
        <f t="shared" si="171"/>
        <v>0</v>
      </c>
      <c r="S178">
        <f t="shared" si="172"/>
        <v>0</v>
      </c>
      <c r="T178">
        <f t="shared" si="173"/>
        <v>0</v>
      </c>
      <c r="U178">
        <f t="shared" si="174"/>
        <v>0</v>
      </c>
      <c r="V178">
        <f t="shared" si="175"/>
        <v>0</v>
      </c>
      <c r="W178">
        <f t="shared" si="176"/>
        <v>0</v>
      </c>
      <c r="X178">
        <f t="shared" si="177"/>
        <v>0</v>
      </c>
      <c r="Y178">
        <f t="shared" si="178"/>
        <v>0</v>
      </c>
      <c r="AA178">
        <v>145833872</v>
      </c>
      <c r="AB178">
        <f t="shared" si="179"/>
        <v>21.46</v>
      </c>
      <c r="AC178">
        <f t="shared" si="180"/>
        <v>21.46</v>
      </c>
      <c r="AD178">
        <f t="shared" si="204"/>
        <v>0</v>
      </c>
      <c r="AE178">
        <f t="shared" si="205"/>
        <v>0</v>
      </c>
      <c r="AF178">
        <f t="shared" si="206"/>
        <v>0</v>
      </c>
      <c r="AG178">
        <f t="shared" si="181"/>
        <v>0</v>
      </c>
      <c r="AH178">
        <f t="shared" si="207"/>
        <v>0</v>
      </c>
      <c r="AI178">
        <f t="shared" si="208"/>
        <v>0</v>
      </c>
      <c r="AJ178">
        <f t="shared" si="182"/>
        <v>0</v>
      </c>
      <c r="AK178">
        <v>21.46</v>
      </c>
      <c r="AL178">
        <v>21.46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109</v>
      </c>
      <c r="AU178">
        <v>57</v>
      </c>
      <c r="AV178">
        <v>1</v>
      </c>
      <c r="AW178">
        <v>1</v>
      </c>
      <c r="AZ178">
        <v>1</v>
      </c>
      <c r="BA178">
        <v>1</v>
      </c>
      <c r="BB178">
        <v>1</v>
      </c>
      <c r="BC178">
        <v>8.98</v>
      </c>
      <c r="BD178" t="s">
        <v>3</v>
      </c>
      <c r="BE178" t="s">
        <v>3</v>
      </c>
      <c r="BF178" t="s">
        <v>3</v>
      </c>
      <c r="BG178" t="s">
        <v>3</v>
      </c>
      <c r="BH178">
        <v>3</v>
      </c>
      <c r="BI178">
        <v>1</v>
      </c>
      <c r="BJ178" t="s">
        <v>3</v>
      </c>
      <c r="BM178">
        <v>12001</v>
      </c>
      <c r="BN178">
        <v>0</v>
      </c>
      <c r="BO178" t="s">
        <v>3</v>
      </c>
      <c r="BP178">
        <v>0</v>
      </c>
      <c r="BQ178">
        <v>2</v>
      </c>
      <c r="BR178">
        <v>0</v>
      </c>
      <c r="BS178">
        <v>1</v>
      </c>
      <c r="BT178">
        <v>1</v>
      </c>
      <c r="BU178">
        <v>1</v>
      </c>
      <c r="BV178">
        <v>1</v>
      </c>
      <c r="BW178">
        <v>1</v>
      </c>
      <c r="BX178">
        <v>1</v>
      </c>
      <c r="BY178" t="s">
        <v>3</v>
      </c>
      <c r="BZ178">
        <v>109</v>
      </c>
      <c r="CA178">
        <v>57</v>
      </c>
      <c r="CB178" t="s">
        <v>3</v>
      </c>
      <c r="CE178">
        <v>0</v>
      </c>
      <c r="CF178">
        <v>0</v>
      </c>
      <c r="CG178">
        <v>0</v>
      </c>
      <c r="CM178">
        <v>0</v>
      </c>
      <c r="CN178" t="s">
        <v>3</v>
      </c>
      <c r="CO178">
        <v>0</v>
      </c>
      <c r="CP178">
        <f t="shared" si="183"/>
        <v>1156.26</v>
      </c>
      <c r="CQ178">
        <f t="shared" si="184"/>
        <v>192.71080000000001</v>
      </c>
      <c r="CR178">
        <f t="shared" si="209"/>
        <v>0</v>
      </c>
      <c r="CS178">
        <f t="shared" si="185"/>
        <v>0</v>
      </c>
      <c r="CT178">
        <f t="shared" si="186"/>
        <v>0</v>
      </c>
      <c r="CU178">
        <f t="shared" si="187"/>
        <v>0</v>
      </c>
      <c r="CV178">
        <f t="shared" si="188"/>
        <v>0</v>
      </c>
      <c r="CW178">
        <f t="shared" si="189"/>
        <v>0</v>
      </c>
      <c r="CX178">
        <f t="shared" si="190"/>
        <v>0</v>
      </c>
      <c r="CY178">
        <f t="shared" si="191"/>
        <v>0</v>
      </c>
      <c r="CZ178">
        <f t="shared" si="192"/>
        <v>0</v>
      </c>
      <c r="DC178" t="s">
        <v>3</v>
      </c>
      <c r="DD178" t="s">
        <v>3</v>
      </c>
      <c r="DE178" t="s">
        <v>3</v>
      </c>
      <c r="DF178" t="s">
        <v>3</v>
      </c>
      <c r="DG178" t="s">
        <v>3</v>
      </c>
      <c r="DH178" t="s">
        <v>3</v>
      </c>
      <c r="DI178" t="s">
        <v>3</v>
      </c>
      <c r="DJ178" t="s">
        <v>3</v>
      </c>
      <c r="DK178" t="s">
        <v>3</v>
      </c>
      <c r="DL178" t="s">
        <v>3</v>
      </c>
      <c r="DM178" t="s">
        <v>3</v>
      </c>
      <c r="DN178">
        <v>0</v>
      </c>
      <c r="DO178">
        <v>0</v>
      </c>
      <c r="DP178">
        <v>1</v>
      </c>
      <c r="DQ178">
        <v>1</v>
      </c>
      <c r="DU178">
        <v>1013</v>
      </c>
      <c r="DV178" t="s">
        <v>259</v>
      </c>
      <c r="DW178" t="s">
        <v>259</v>
      </c>
      <c r="DX178">
        <v>1</v>
      </c>
      <c r="DZ178" t="s">
        <v>3</v>
      </c>
      <c r="EA178" t="s">
        <v>3</v>
      </c>
      <c r="EB178" t="s">
        <v>3</v>
      </c>
      <c r="EC178" t="s">
        <v>3</v>
      </c>
      <c r="EE178">
        <v>140625032</v>
      </c>
      <c r="EF178">
        <v>2</v>
      </c>
      <c r="EG178" t="s">
        <v>38</v>
      </c>
      <c r="EH178">
        <v>12</v>
      </c>
      <c r="EI178" t="s">
        <v>92</v>
      </c>
      <c r="EJ178">
        <v>1</v>
      </c>
      <c r="EK178">
        <v>12001</v>
      </c>
      <c r="EL178" t="s">
        <v>92</v>
      </c>
      <c r="EM178" t="s">
        <v>93</v>
      </c>
      <c r="EO178" t="s">
        <v>3</v>
      </c>
      <c r="EQ178">
        <v>0</v>
      </c>
      <c r="ER178">
        <v>25.76</v>
      </c>
      <c r="ES178">
        <v>21.46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5</v>
      </c>
      <c r="FC178">
        <v>1</v>
      </c>
      <c r="FD178">
        <v>18</v>
      </c>
      <c r="FF178">
        <v>216</v>
      </c>
      <c r="FQ178">
        <v>0</v>
      </c>
      <c r="FR178">
        <f t="shared" si="193"/>
        <v>0</v>
      </c>
      <c r="FS178">
        <v>0</v>
      </c>
      <c r="FX178">
        <v>109</v>
      </c>
      <c r="FY178">
        <v>57</v>
      </c>
      <c r="GA178" t="s">
        <v>295</v>
      </c>
      <c r="GD178">
        <v>1</v>
      </c>
      <c r="GF178">
        <v>796092524</v>
      </c>
      <c r="GG178">
        <v>2</v>
      </c>
      <c r="GH178">
        <v>3</v>
      </c>
      <c r="GI178">
        <v>4</v>
      </c>
      <c r="GJ178">
        <v>0</v>
      </c>
      <c r="GK178">
        <v>0</v>
      </c>
      <c r="GL178">
        <f t="shared" si="194"/>
        <v>0</v>
      </c>
      <c r="GM178">
        <f t="shared" si="195"/>
        <v>1156.26</v>
      </c>
      <c r="GN178">
        <f t="shared" si="196"/>
        <v>1156.26</v>
      </c>
      <c r="GO178">
        <f t="shared" si="197"/>
        <v>0</v>
      </c>
      <c r="GP178">
        <f t="shared" si="198"/>
        <v>0</v>
      </c>
      <c r="GR178">
        <v>1</v>
      </c>
      <c r="GS178">
        <v>1</v>
      </c>
      <c r="GT178">
        <v>0</v>
      </c>
      <c r="GU178" t="s">
        <v>3</v>
      </c>
      <c r="GV178">
        <f t="shared" si="199"/>
        <v>0</v>
      </c>
      <c r="GW178">
        <v>1</v>
      </c>
      <c r="GX178">
        <f t="shared" si="200"/>
        <v>0</v>
      </c>
      <c r="HA178">
        <v>0</v>
      </c>
      <c r="HB178">
        <v>0</v>
      </c>
      <c r="HC178">
        <f t="shared" si="201"/>
        <v>0</v>
      </c>
      <c r="HE178" t="s">
        <v>60</v>
      </c>
      <c r="HF178" t="s">
        <v>33</v>
      </c>
      <c r="HM178" t="s">
        <v>3</v>
      </c>
      <c r="HN178" t="s">
        <v>95</v>
      </c>
      <c r="HO178" t="s">
        <v>96</v>
      </c>
      <c r="HP178" t="s">
        <v>92</v>
      </c>
      <c r="HQ178" t="s">
        <v>92</v>
      </c>
      <c r="IK178">
        <v>0</v>
      </c>
    </row>
    <row r="179" spans="1:245" x14ac:dyDescent="0.2">
      <c r="A179">
        <v>17</v>
      </c>
      <c r="B179">
        <v>1</v>
      </c>
      <c r="C179">
        <f>ROW(SmtRes!A298)</f>
        <v>298</v>
      </c>
      <c r="D179">
        <f>ROW(EtalonRes!A315)</f>
        <v>315</v>
      </c>
      <c r="E179" t="s">
        <v>473</v>
      </c>
      <c r="F179" t="s">
        <v>297</v>
      </c>
      <c r="G179" t="s">
        <v>298</v>
      </c>
      <c r="H179" t="s">
        <v>26</v>
      </c>
      <c r="I179">
        <f>ROUND(1/100,9)</f>
        <v>0.01</v>
      </c>
      <c r="J179">
        <v>0</v>
      </c>
      <c r="K179">
        <f>ROUND(1/100,9)</f>
        <v>0.01</v>
      </c>
      <c r="O179">
        <f t="shared" si="168"/>
        <v>115.61</v>
      </c>
      <c r="P179">
        <f t="shared" si="169"/>
        <v>9.5</v>
      </c>
      <c r="Q179">
        <f t="shared" si="170"/>
        <v>0.6</v>
      </c>
      <c r="R179">
        <f t="shared" si="171"/>
        <v>0.22</v>
      </c>
      <c r="S179">
        <f t="shared" si="172"/>
        <v>105.51</v>
      </c>
      <c r="T179">
        <f t="shared" si="173"/>
        <v>0</v>
      </c>
      <c r="U179">
        <f t="shared" si="174"/>
        <v>0.316</v>
      </c>
      <c r="V179">
        <f t="shared" si="175"/>
        <v>5.0000000000000001E-4</v>
      </c>
      <c r="W179">
        <f t="shared" si="176"/>
        <v>0</v>
      </c>
      <c r="X179">
        <f t="shared" si="177"/>
        <v>102.56</v>
      </c>
      <c r="Y179">
        <f t="shared" si="178"/>
        <v>53.92</v>
      </c>
      <c r="AA179">
        <v>145833872</v>
      </c>
      <c r="AB179">
        <f t="shared" si="179"/>
        <v>424.07</v>
      </c>
      <c r="AC179">
        <f t="shared" si="180"/>
        <v>105.83</v>
      </c>
      <c r="AD179">
        <f t="shared" si="204"/>
        <v>4.7699999999999996</v>
      </c>
      <c r="AE179">
        <f t="shared" si="205"/>
        <v>0.64</v>
      </c>
      <c r="AF179">
        <f t="shared" si="206"/>
        <v>313.47000000000003</v>
      </c>
      <c r="AG179">
        <f t="shared" si="181"/>
        <v>0</v>
      </c>
      <c r="AH179">
        <f t="shared" si="207"/>
        <v>31.6</v>
      </c>
      <c r="AI179">
        <f t="shared" si="208"/>
        <v>0.05</v>
      </c>
      <c r="AJ179">
        <f t="shared" si="182"/>
        <v>0</v>
      </c>
      <c r="AK179">
        <v>424.07</v>
      </c>
      <c r="AL179">
        <v>105.83</v>
      </c>
      <c r="AM179">
        <v>4.7699999999999996</v>
      </c>
      <c r="AN179">
        <v>0.64</v>
      </c>
      <c r="AO179">
        <v>313.47000000000003</v>
      </c>
      <c r="AP179">
        <v>0</v>
      </c>
      <c r="AQ179">
        <v>31.6</v>
      </c>
      <c r="AR179">
        <v>0.05</v>
      </c>
      <c r="AS179">
        <v>0</v>
      </c>
      <c r="AT179">
        <v>97</v>
      </c>
      <c r="AU179">
        <v>51</v>
      </c>
      <c r="AV179">
        <v>1</v>
      </c>
      <c r="AW179">
        <v>1</v>
      </c>
      <c r="AZ179">
        <v>1</v>
      </c>
      <c r="BA179">
        <v>33.659999999999997</v>
      </c>
      <c r="BB179">
        <v>12.55</v>
      </c>
      <c r="BC179">
        <v>8.98</v>
      </c>
      <c r="BD179" t="s">
        <v>3</v>
      </c>
      <c r="BE179" t="s">
        <v>3</v>
      </c>
      <c r="BF179" t="s">
        <v>3</v>
      </c>
      <c r="BG179" t="s">
        <v>3</v>
      </c>
      <c r="BH179">
        <v>0</v>
      </c>
      <c r="BI179">
        <v>2</v>
      </c>
      <c r="BJ179" t="s">
        <v>299</v>
      </c>
      <c r="BM179">
        <v>108001</v>
      </c>
      <c r="BN179">
        <v>0</v>
      </c>
      <c r="BO179" t="s">
        <v>3</v>
      </c>
      <c r="BP179">
        <v>0</v>
      </c>
      <c r="BQ179">
        <v>3</v>
      </c>
      <c r="BR179">
        <v>0</v>
      </c>
      <c r="BS179">
        <v>33.659999999999997</v>
      </c>
      <c r="BT179">
        <v>1</v>
      </c>
      <c r="BU179">
        <v>1</v>
      </c>
      <c r="BV179">
        <v>1</v>
      </c>
      <c r="BW179">
        <v>1</v>
      </c>
      <c r="BX179">
        <v>1</v>
      </c>
      <c r="BY179" t="s">
        <v>3</v>
      </c>
      <c r="BZ179">
        <v>97</v>
      </c>
      <c r="CA179">
        <v>51</v>
      </c>
      <c r="CB179" t="s">
        <v>3</v>
      </c>
      <c r="CE179">
        <v>0</v>
      </c>
      <c r="CF179">
        <v>0</v>
      </c>
      <c r="CG179">
        <v>0</v>
      </c>
      <c r="CM179">
        <v>0</v>
      </c>
      <c r="CN179" t="s">
        <v>3</v>
      </c>
      <c r="CO179">
        <v>0</v>
      </c>
      <c r="CP179">
        <f t="shared" si="183"/>
        <v>115.61</v>
      </c>
      <c r="CQ179">
        <f t="shared" si="184"/>
        <v>950.35340000000008</v>
      </c>
      <c r="CR179">
        <f t="shared" si="209"/>
        <v>59.863500000000002</v>
      </c>
      <c r="CS179">
        <f t="shared" si="185"/>
        <v>21.542399999999997</v>
      </c>
      <c r="CT179">
        <f t="shared" si="186"/>
        <v>10551.4002</v>
      </c>
      <c r="CU179">
        <f t="shared" si="187"/>
        <v>0</v>
      </c>
      <c r="CV179">
        <f t="shared" si="188"/>
        <v>31.6</v>
      </c>
      <c r="CW179">
        <f t="shared" si="189"/>
        <v>0.05</v>
      </c>
      <c r="CX179">
        <f t="shared" si="190"/>
        <v>0</v>
      </c>
      <c r="CY179">
        <f t="shared" si="191"/>
        <v>102.5581</v>
      </c>
      <c r="CZ179">
        <f t="shared" si="192"/>
        <v>53.922300000000007</v>
      </c>
      <c r="DC179" t="s">
        <v>3</v>
      </c>
      <c r="DD179" t="s">
        <v>3</v>
      </c>
      <c r="DE179" t="s">
        <v>3</v>
      </c>
      <c r="DF179" t="s">
        <v>3</v>
      </c>
      <c r="DG179" t="s">
        <v>3</v>
      </c>
      <c r="DH179" t="s">
        <v>3</v>
      </c>
      <c r="DI179" t="s">
        <v>3</v>
      </c>
      <c r="DJ179" t="s">
        <v>3</v>
      </c>
      <c r="DK179" t="s">
        <v>3</v>
      </c>
      <c r="DL179" t="s">
        <v>3</v>
      </c>
      <c r="DM179" t="s">
        <v>3</v>
      </c>
      <c r="DN179">
        <v>0</v>
      </c>
      <c r="DO179">
        <v>0</v>
      </c>
      <c r="DP179">
        <v>1</v>
      </c>
      <c r="DQ179">
        <v>1</v>
      </c>
      <c r="DU179">
        <v>1013</v>
      </c>
      <c r="DV179" t="s">
        <v>26</v>
      </c>
      <c r="DW179" t="s">
        <v>26</v>
      </c>
      <c r="DX179">
        <v>1</v>
      </c>
      <c r="DZ179" t="s">
        <v>3</v>
      </c>
      <c r="EA179" t="s">
        <v>3</v>
      </c>
      <c r="EB179" t="s">
        <v>3</v>
      </c>
      <c r="EC179" t="s">
        <v>3</v>
      </c>
      <c r="EE179">
        <v>140624845</v>
      </c>
      <c r="EF179">
        <v>3</v>
      </c>
      <c r="EG179" t="s">
        <v>252</v>
      </c>
      <c r="EH179">
        <v>0</v>
      </c>
      <c r="EI179" t="s">
        <v>3</v>
      </c>
      <c r="EJ179">
        <v>2</v>
      </c>
      <c r="EK179">
        <v>108001</v>
      </c>
      <c r="EL179" t="s">
        <v>253</v>
      </c>
      <c r="EM179" t="s">
        <v>254</v>
      </c>
      <c r="EO179" t="s">
        <v>3</v>
      </c>
      <c r="EQ179">
        <v>0</v>
      </c>
      <c r="ER179">
        <v>424.07</v>
      </c>
      <c r="ES179">
        <v>105.83</v>
      </c>
      <c r="ET179">
        <v>4.7699999999999996</v>
      </c>
      <c r="EU179">
        <v>0.64</v>
      </c>
      <c r="EV179">
        <v>313.47000000000003</v>
      </c>
      <c r="EW179">
        <v>31.6</v>
      </c>
      <c r="EX179">
        <v>0.05</v>
      </c>
      <c r="EY179">
        <v>0</v>
      </c>
      <c r="FQ179">
        <v>0</v>
      </c>
      <c r="FR179">
        <f t="shared" si="193"/>
        <v>0</v>
      </c>
      <c r="FS179">
        <v>0</v>
      </c>
      <c r="FX179">
        <v>97</v>
      </c>
      <c r="FY179">
        <v>51</v>
      </c>
      <c r="GA179" t="s">
        <v>3</v>
      </c>
      <c r="GD179">
        <v>1</v>
      </c>
      <c r="GF179">
        <v>-333466683</v>
      </c>
      <c r="GG179">
        <v>2</v>
      </c>
      <c r="GH179">
        <v>1</v>
      </c>
      <c r="GI179">
        <v>4</v>
      </c>
      <c r="GJ179">
        <v>0</v>
      </c>
      <c r="GK179">
        <v>0</v>
      </c>
      <c r="GL179">
        <f t="shared" si="194"/>
        <v>0</v>
      </c>
      <c r="GM179">
        <f t="shared" si="195"/>
        <v>272.08999999999997</v>
      </c>
      <c r="GN179">
        <f t="shared" si="196"/>
        <v>0</v>
      </c>
      <c r="GO179">
        <f t="shared" si="197"/>
        <v>272.08999999999997</v>
      </c>
      <c r="GP179">
        <f t="shared" si="198"/>
        <v>0</v>
      </c>
      <c r="GR179">
        <v>0</v>
      </c>
      <c r="GS179">
        <v>3</v>
      </c>
      <c r="GT179">
        <v>0</v>
      </c>
      <c r="GU179" t="s">
        <v>3</v>
      </c>
      <c r="GV179">
        <f t="shared" si="199"/>
        <v>0</v>
      </c>
      <c r="GW179">
        <v>1</v>
      </c>
      <c r="GX179">
        <f t="shared" si="200"/>
        <v>0</v>
      </c>
      <c r="HA179">
        <v>0</v>
      </c>
      <c r="HB179">
        <v>0</v>
      </c>
      <c r="HC179">
        <f t="shared" si="201"/>
        <v>0</v>
      </c>
      <c r="HE179" t="s">
        <v>3</v>
      </c>
      <c r="HF179" t="s">
        <v>3</v>
      </c>
      <c r="HM179" t="s">
        <v>3</v>
      </c>
      <c r="HN179" t="s">
        <v>255</v>
      </c>
      <c r="HO179" t="s">
        <v>256</v>
      </c>
      <c r="HP179" t="s">
        <v>253</v>
      </c>
      <c r="HQ179" t="s">
        <v>253</v>
      </c>
      <c r="IK179">
        <v>0</v>
      </c>
    </row>
    <row r="180" spans="1:245" x14ac:dyDescent="0.2">
      <c r="A180">
        <v>17</v>
      </c>
      <c r="B180">
        <v>1</v>
      </c>
      <c r="E180" t="s">
        <v>474</v>
      </c>
      <c r="F180" t="s">
        <v>106</v>
      </c>
      <c r="G180" t="s">
        <v>301</v>
      </c>
      <c r="H180" t="s">
        <v>259</v>
      </c>
      <c r="I180">
        <v>1</v>
      </c>
      <c r="J180">
        <v>0</v>
      </c>
      <c r="K180">
        <v>1</v>
      </c>
      <c r="O180">
        <f t="shared" si="168"/>
        <v>150.06</v>
      </c>
      <c r="P180">
        <f t="shared" si="169"/>
        <v>150.06</v>
      </c>
      <c r="Q180">
        <f t="shared" si="170"/>
        <v>0</v>
      </c>
      <c r="R180">
        <f t="shared" si="171"/>
        <v>0</v>
      </c>
      <c r="S180">
        <f t="shared" si="172"/>
        <v>0</v>
      </c>
      <c r="T180">
        <f t="shared" si="173"/>
        <v>0</v>
      </c>
      <c r="U180">
        <f t="shared" si="174"/>
        <v>0</v>
      </c>
      <c r="V180">
        <f t="shared" si="175"/>
        <v>0</v>
      </c>
      <c r="W180">
        <f t="shared" si="176"/>
        <v>0</v>
      </c>
      <c r="X180">
        <f t="shared" si="177"/>
        <v>0</v>
      </c>
      <c r="Y180">
        <f t="shared" si="178"/>
        <v>0</v>
      </c>
      <c r="AA180">
        <v>145833872</v>
      </c>
      <c r="AB180">
        <f t="shared" si="179"/>
        <v>16.71</v>
      </c>
      <c r="AC180">
        <f t="shared" si="180"/>
        <v>16.71</v>
      </c>
      <c r="AD180">
        <f t="shared" si="204"/>
        <v>0</v>
      </c>
      <c r="AE180">
        <f t="shared" si="205"/>
        <v>0</v>
      </c>
      <c r="AF180">
        <f t="shared" si="206"/>
        <v>0</v>
      </c>
      <c r="AG180">
        <f t="shared" si="181"/>
        <v>0</v>
      </c>
      <c r="AH180">
        <f t="shared" si="207"/>
        <v>0</v>
      </c>
      <c r="AI180">
        <f t="shared" si="208"/>
        <v>0</v>
      </c>
      <c r="AJ180">
        <f t="shared" si="182"/>
        <v>0</v>
      </c>
      <c r="AK180">
        <v>16.709999999999997</v>
      </c>
      <c r="AL180">
        <v>16.709999999999997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109</v>
      </c>
      <c r="AU180">
        <v>57</v>
      </c>
      <c r="AV180">
        <v>1</v>
      </c>
      <c r="AW180">
        <v>1</v>
      </c>
      <c r="AZ180">
        <v>1</v>
      </c>
      <c r="BA180">
        <v>1</v>
      </c>
      <c r="BB180">
        <v>1</v>
      </c>
      <c r="BC180">
        <v>8.98</v>
      </c>
      <c r="BD180" t="s">
        <v>3</v>
      </c>
      <c r="BE180" t="s">
        <v>3</v>
      </c>
      <c r="BF180" t="s">
        <v>3</v>
      </c>
      <c r="BG180" t="s">
        <v>3</v>
      </c>
      <c r="BH180">
        <v>3</v>
      </c>
      <c r="BI180">
        <v>1</v>
      </c>
      <c r="BJ180" t="s">
        <v>3</v>
      </c>
      <c r="BM180">
        <v>12001</v>
      </c>
      <c r="BN180">
        <v>0</v>
      </c>
      <c r="BO180" t="s">
        <v>3</v>
      </c>
      <c r="BP180">
        <v>0</v>
      </c>
      <c r="BQ180">
        <v>2</v>
      </c>
      <c r="BR180">
        <v>0</v>
      </c>
      <c r="BS180">
        <v>1</v>
      </c>
      <c r="BT180">
        <v>1</v>
      </c>
      <c r="BU180">
        <v>1</v>
      </c>
      <c r="BV180">
        <v>1</v>
      </c>
      <c r="BW180">
        <v>1</v>
      </c>
      <c r="BX180">
        <v>1</v>
      </c>
      <c r="BY180" t="s">
        <v>3</v>
      </c>
      <c r="BZ180">
        <v>109</v>
      </c>
      <c r="CA180">
        <v>57</v>
      </c>
      <c r="CB180" t="s">
        <v>3</v>
      </c>
      <c r="CE180">
        <v>0</v>
      </c>
      <c r="CF180">
        <v>0</v>
      </c>
      <c r="CG180">
        <v>0</v>
      </c>
      <c r="CM180">
        <v>0</v>
      </c>
      <c r="CN180" t="s">
        <v>3</v>
      </c>
      <c r="CO180">
        <v>0</v>
      </c>
      <c r="CP180">
        <f t="shared" si="183"/>
        <v>150.06</v>
      </c>
      <c r="CQ180">
        <f t="shared" si="184"/>
        <v>150.0558</v>
      </c>
      <c r="CR180">
        <f t="shared" si="209"/>
        <v>0</v>
      </c>
      <c r="CS180">
        <f t="shared" si="185"/>
        <v>0</v>
      </c>
      <c r="CT180">
        <f t="shared" si="186"/>
        <v>0</v>
      </c>
      <c r="CU180">
        <f t="shared" si="187"/>
        <v>0</v>
      </c>
      <c r="CV180">
        <f t="shared" si="188"/>
        <v>0</v>
      </c>
      <c r="CW180">
        <f t="shared" si="189"/>
        <v>0</v>
      </c>
      <c r="CX180">
        <f t="shared" si="190"/>
        <v>0</v>
      </c>
      <c r="CY180">
        <f t="shared" si="191"/>
        <v>0</v>
      </c>
      <c r="CZ180">
        <f t="shared" si="192"/>
        <v>0</v>
      </c>
      <c r="DC180" t="s">
        <v>3</v>
      </c>
      <c r="DD180" t="s">
        <v>3</v>
      </c>
      <c r="DE180" t="s">
        <v>3</v>
      </c>
      <c r="DF180" t="s">
        <v>3</v>
      </c>
      <c r="DG180" t="s">
        <v>3</v>
      </c>
      <c r="DH180" t="s">
        <v>3</v>
      </c>
      <c r="DI180" t="s">
        <v>3</v>
      </c>
      <c r="DJ180" t="s">
        <v>3</v>
      </c>
      <c r="DK180" t="s">
        <v>3</v>
      </c>
      <c r="DL180" t="s">
        <v>3</v>
      </c>
      <c r="DM180" t="s">
        <v>3</v>
      </c>
      <c r="DN180">
        <v>0</v>
      </c>
      <c r="DO180">
        <v>0</v>
      </c>
      <c r="DP180">
        <v>1</v>
      </c>
      <c r="DQ180">
        <v>1</v>
      </c>
      <c r="DU180">
        <v>1013</v>
      </c>
      <c r="DV180" t="s">
        <v>259</v>
      </c>
      <c r="DW180" t="s">
        <v>259</v>
      </c>
      <c r="DX180">
        <v>1</v>
      </c>
      <c r="DZ180" t="s">
        <v>3</v>
      </c>
      <c r="EA180" t="s">
        <v>3</v>
      </c>
      <c r="EB180" t="s">
        <v>3</v>
      </c>
      <c r="EC180" t="s">
        <v>3</v>
      </c>
      <c r="EE180">
        <v>140625032</v>
      </c>
      <c r="EF180">
        <v>2</v>
      </c>
      <c r="EG180" t="s">
        <v>38</v>
      </c>
      <c r="EH180">
        <v>12</v>
      </c>
      <c r="EI180" t="s">
        <v>92</v>
      </c>
      <c r="EJ180">
        <v>1</v>
      </c>
      <c r="EK180">
        <v>12001</v>
      </c>
      <c r="EL180" t="s">
        <v>92</v>
      </c>
      <c r="EM180" t="s">
        <v>93</v>
      </c>
      <c r="EO180" t="s">
        <v>3</v>
      </c>
      <c r="EQ180">
        <v>0</v>
      </c>
      <c r="ER180">
        <v>20.040000000000003</v>
      </c>
      <c r="ES180">
        <v>16.709999999999997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5</v>
      </c>
      <c r="FC180">
        <v>1</v>
      </c>
      <c r="FD180">
        <v>18</v>
      </c>
      <c r="FF180">
        <v>168.06</v>
      </c>
      <c r="FQ180">
        <v>0</v>
      </c>
      <c r="FR180">
        <f t="shared" si="193"/>
        <v>0</v>
      </c>
      <c r="FS180">
        <v>0</v>
      </c>
      <c r="FX180">
        <v>109</v>
      </c>
      <c r="FY180">
        <v>57</v>
      </c>
      <c r="GA180" t="s">
        <v>302</v>
      </c>
      <c r="GD180">
        <v>1</v>
      </c>
      <c r="GF180">
        <v>722209497</v>
      </c>
      <c r="GG180">
        <v>2</v>
      </c>
      <c r="GH180">
        <v>3</v>
      </c>
      <c r="GI180">
        <v>4</v>
      </c>
      <c r="GJ180">
        <v>0</v>
      </c>
      <c r="GK180">
        <v>0</v>
      </c>
      <c r="GL180">
        <f t="shared" si="194"/>
        <v>0</v>
      </c>
      <c r="GM180">
        <f t="shared" si="195"/>
        <v>150.06</v>
      </c>
      <c r="GN180">
        <f t="shared" si="196"/>
        <v>150.06</v>
      </c>
      <c r="GO180">
        <f t="shared" si="197"/>
        <v>0</v>
      </c>
      <c r="GP180">
        <f t="shared" si="198"/>
        <v>0</v>
      </c>
      <c r="GR180">
        <v>1</v>
      </c>
      <c r="GS180">
        <v>1</v>
      </c>
      <c r="GT180">
        <v>0</v>
      </c>
      <c r="GU180" t="s">
        <v>3</v>
      </c>
      <c r="GV180">
        <f t="shared" si="199"/>
        <v>0</v>
      </c>
      <c r="GW180">
        <v>1</v>
      </c>
      <c r="GX180">
        <f t="shared" si="200"/>
        <v>0</v>
      </c>
      <c r="HA180">
        <v>0</v>
      </c>
      <c r="HB180">
        <v>0</v>
      </c>
      <c r="HC180">
        <f t="shared" si="201"/>
        <v>0</v>
      </c>
      <c r="HE180" t="s">
        <v>60</v>
      </c>
      <c r="HF180" t="s">
        <v>33</v>
      </c>
      <c r="HM180" t="s">
        <v>3</v>
      </c>
      <c r="HN180" t="s">
        <v>95</v>
      </c>
      <c r="HO180" t="s">
        <v>96</v>
      </c>
      <c r="HP180" t="s">
        <v>92</v>
      </c>
      <c r="HQ180" t="s">
        <v>92</v>
      </c>
      <c r="IK180">
        <v>0</v>
      </c>
    </row>
    <row r="181" spans="1:245" x14ac:dyDescent="0.2">
      <c r="A181">
        <v>17</v>
      </c>
      <c r="B181">
        <v>1</v>
      </c>
      <c r="C181">
        <f>ROW(SmtRes!A306)</f>
        <v>306</v>
      </c>
      <c r="D181">
        <f>ROW(EtalonRes!A323)</f>
        <v>323</v>
      </c>
      <c r="E181" t="s">
        <v>475</v>
      </c>
      <c r="F181" t="s">
        <v>276</v>
      </c>
      <c r="G181" t="s">
        <v>277</v>
      </c>
      <c r="H181" t="s">
        <v>71</v>
      </c>
      <c r="I181">
        <f>ROUND(25/100,9)</f>
        <v>0.25</v>
      </c>
      <c r="J181">
        <v>0</v>
      </c>
      <c r="K181">
        <f>ROUND(25/100,9)</f>
        <v>0.25</v>
      </c>
      <c r="O181">
        <f t="shared" si="168"/>
        <v>251.82</v>
      </c>
      <c r="P181">
        <f t="shared" si="169"/>
        <v>23.06</v>
      </c>
      <c r="Q181">
        <f t="shared" si="170"/>
        <v>5.68</v>
      </c>
      <c r="R181">
        <f t="shared" si="171"/>
        <v>2.19</v>
      </c>
      <c r="S181">
        <f t="shared" si="172"/>
        <v>223.08</v>
      </c>
      <c r="T181">
        <f t="shared" si="173"/>
        <v>0</v>
      </c>
      <c r="U181">
        <f t="shared" si="174"/>
        <v>0.70499999999999996</v>
      </c>
      <c r="V181">
        <f t="shared" si="175"/>
        <v>5.0000000000000001E-3</v>
      </c>
      <c r="W181">
        <f t="shared" si="176"/>
        <v>0</v>
      </c>
      <c r="X181">
        <f t="shared" si="177"/>
        <v>218.51</v>
      </c>
      <c r="Y181">
        <f t="shared" si="178"/>
        <v>114.89</v>
      </c>
      <c r="AA181">
        <v>145833872</v>
      </c>
      <c r="AB181">
        <f t="shared" si="179"/>
        <v>38.590000000000003</v>
      </c>
      <c r="AC181">
        <f t="shared" si="180"/>
        <v>10.27</v>
      </c>
      <c r="AD181">
        <f t="shared" si="204"/>
        <v>1.81</v>
      </c>
      <c r="AE181">
        <f t="shared" si="205"/>
        <v>0.26</v>
      </c>
      <c r="AF181">
        <f t="shared" si="206"/>
        <v>26.51</v>
      </c>
      <c r="AG181">
        <f t="shared" si="181"/>
        <v>0</v>
      </c>
      <c r="AH181">
        <f t="shared" si="207"/>
        <v>2.82</v>
      </c>
      <c r="AI181">
        <f t="shared" si="208"/>
        <v>0.02</v>
      </c>
      <c r="AJ181">
        <f t="shared" si="182"/>
        <v>0</v>
      </c>
      <c r="AK181">
        <v>38.590000000000003</v>
      </c>
      <c r="AL181">
        <v>10.27</v>
      </c>
      <c r="AM181">
        <v>1.81</v>
      </c>
      <c r="AN181">
        <v>0.26</v>
      </c>
      <c r="AO181">
        <v>26.51</v>
      </c>
      <c r="AP181">
        <v>0</v>
      </c>
      <c r="AQ181">
        <v>2.82</v>
      </c>
      <c r="AR181">
        <v>0.02</v>
      </c>
      <c r="AS181">
        <v>0</v>
      </c>
      <c r="AT181">
        <v>97</v>
      </c>
      <c r="AU181">
        <v>51</v>
      </c>
      <c r="AV181">
        <v>1</v>
      </c>
      <c r="AW181">
        <v>1</v>
      </c>
      <c r="AZ181">
        <v>1</v>
      </c>
      <c r="BA181">
        <v>33.659999999999997</v>
      </c>
      <c r="BB181">
        <v>12.55</v>
      </c>
      <c r="BC181">
        <v>8.98</v>
      </c>
      <c r="BD181" t="s">
        <v>3</v>
      </c>
      <c r="BE181" t="s">
        <v>3</v>
      </c>
      <c r="BF181" t="s">
        <v>3</v>
      </c>
      <c r="BG181" t="s">
        <v>3</v>
      </c>
      <c r="BH181">
        <v>0</v>
      </c>
      <c r="BI181">
        <v>2</v>
      </c>
      <c r="BJ181" t="s">
        <v>278</v>
      </c>
      <c r="BM181">
        <v>108001</v>
      </c>
      <c r="BN181">
        <v>0</v>
      </c>
      <c r="BO181" t="s">
        <v>3</v>
      </c>
      <c r="BP181">
        <v>0</v>
      </c>
      <c r="BQ181">
        <v>3</v>
      </c>
      <c r="BR181">
        <v>0</v>
      </c>
      <c r="BS181">
        <v>33.659999999999997</v>
      </c>
      <c r="BT181">
        <v>1</v>
      </c>
      <c r="BU181">
        <v>1</v>
      </c>
      <c r="BV181">
        <v>1</v>
      </c>
      <c r="BW181">
        <v>1</v>
      </c>
      <c r="BX181">
        <v>1</v>
      </c>
      <c r="BY181" t="s">
        <v>3</v>
      </c>
      <c r="BZ181">
        <v>97</v>
      </c>
      <c r="CA181">
        <v>51</v>
      </c>
      <c r="CB181" t="s">
        <v>3</v>
      </c>
      <c r="CE181">
        <v>0</v>
      </c>
      <c r="CF181">
        <v>0</v>
      </c>
      <c r="CG181">
        <v>0</v>
      </c>
      <c r="CM181">
        <v>0</v>
      </c>
      <c r="CN181" t="s">
        <v>3</v>
      </c>
      <c r="CO181">
        <v>0</v>
      </c>
      <c r="CP181">
        <f t="shared" si="183"/>
        <v>251.82000000000002</v>
      </c>
      <c r="CQ181">
        <f t="shared" si="184"/>
        <v>92.224599999999995</v>
      </c>
      <c r="CR181">
        <f t="shared" si="209"/>
        <v>22.715500000000002</v>
      </c>
      <c r="CS181">
        <f t="shared" si="185"/>
        <v>8.7515999999999998</v>
      </c>
      <c r="CT181">
        <f t="shared" si="186"/>
        <v>892.32659999999998</v>
      </c>
      <c r="CU181">
        <f t="shared" si="187"/>
        <v>0</v>
      </c>
      <c r="CV181">
        <f t="shared" si="188"/>
        <v>2.82</v>
      </c>
      <c r="CW181">
        <f t="shared" si="189"/>
        <v>0.02</v>
      </c>
      <c r="CX181">
        <f t="shared" si="190"/>
        <v>0</v>
      </c>
      <c r="CY181">
        <f t="shared" si="191"/>
        <v>218.51190000000003</v>
      </c>
      <c r="CZ181">
        <f t="shared" si="192"/>
        <v>114.88770000000001</v>
      </c>
      <c r="DC181" t="s">
        <v>3</v>
      </c>
      <c r="DD181" t="s">
        <v>3</v>
      </c>
      <c r="DE181" t="s">
        <v>3</v>
      </c>
      <c r="DF181" t="s">
        <v>3</v>
      </c>
      <c r="DG181" t="s">
        <v>3</v>
      </c>
      <c r="DH181" t="s">
        <v>3</v>
      </c>
      <c r="DI181" t="s">
        <v>3</v>
      </c>
      <c r="DJ181" t="s">
        <v>3</v>
      </c>
      <c r="DK181" t="s">
        <v>3</v>
      </c>
      <c r="DL181" t="s">
        <v>3</v>
      </c>
      <c r="DM181" t="s">
        <v>3</v>
      </c>
      <c r="DN181">
        <v>0</v>
      </c>
      <c r="DO181">
        <v>0</v>
      </c>
      <c r="DP181">
        <v>1</v>
      </c>
      <c r="DQ181">
        <v>1</v>
      </c>
      <c r="DU181">
        <v>1003</v>
      </c>
      <c r="DV181" t="s">
        <v>71</v>
      </c>
      <c r="DW181" t="s">
        <v>71</v>
      </c>
      <c r="DX181">
        <v>100</v>
      </c>
      <c r="DZ181" t="s">
        <v>3</v>
      </c>
      <c r="EA181" t="s">
        <v>3</v>
      </c>
      <c r="EB181" t="s">
        <v>3</v>
      </c>
      <c r="EC181" t="s">
        <v>3</v>
      </c>
      <c r="EE181">
        <v>140624845</v>
      </c>
      <c r="EF181">
        <v>3</v>
      </c>
      <c r="EG181" t="s">
        <v>252</v>
      </c>
      <c r="EH181">
        <v>0</v>
      </c>
      <c r="EI181" t="s">
        <v>3</v>
      </c>
      <c r="EJ181">
        <v>2</v>
      </c>
      <c r="EK181">
        <v>108001</v>
      </c>
      <c r="EL181" t="s">
        <v>253</v>
      </c>
      <c r="EM181" t="s">
        <v>254</v>
      </c>
      <c r="EO181" t="s">
        <v>3</v>
      </c>
      <c r="EQ181">
        <v>0</v>
      </c>
      <c r="ER181">
        <v>38.590000000000003</v>
      </c>
      <c r="ES181">
        <v>10.27</v>
      </c>
      <c r="ET181">
        <v>1.81</v>
      </c>
      <c r="EU181">
        <v>0.26</v>
      </c>
      <c r="EV181">
        <v>26.51</v>
      </c>
      <c r="EW181">
        <v>2.82</v>
      </c>
      <c r="EX181">
        <v>0.02</v>
      </c>
      <c r="EY181">
        <v>0</v>
      </c>
      <c r="FQ181">
        <v>0</v>
      </c>
      <c r="FR181">
        <f t="shared" si="193"/>
        <v>0</v>
      </c>
      <c r="FS181">
        <v>0</v>
      </c>
      <c r="FX181">
        <v>97</v>
      </c>
      <c r="FY181">
        <v>51</v>
      </c>
      <c r="GA181" t="s">
        <v>3</v>
      </c>
      <c r="GD181">
        <v>1</v>
      </c>
      <c r="GF181">
        <v>2146302886</v>
      </c>
      <c r="GG181">
        <v>2</v>
      </c>
      <c r="GH181">
        <v>1</v>
      </c>
      <c r="GI181">
        <v>4</v>
      </c>
      <c r="GJ181">
        <v>0</v>
      </c>
      <c r="GK181">
        <v>0</v>
      </c>
      <c r="GL181">
        <f t="shared" si="194"/>
        <v>0</v>
      </c>
      <c r="GM181">
        <f t="shared" si="195"/>
        <v>585.22</v>
      </c>
      <c r="GN181">
        <f t="shared" si="196"/>
        <v>0</v>
      </c>
      <c r="GO181">
        <f t="shared" si="197"/>
        <v>585.22</v>
      </c>
      <c r="GP181">
        <f t="shared" si="198"/>
        <v>0</v>
      </c>
      <c r="GR181">
        <v>0</v>
      </c>
      <c r="GS181">
        <v>3</v>
      </c>
      <c r="GT181">
        <v>0</v>
      </c>
      <c r="GU181" t="s">
        <v>3</v>
      </c>
      <c r="GV181">
        <f t="shared" si="199"/>
        <v>0</v>
      </c>
      <c r="GW181">
        <v>1</v>
      </c>
      <c r="GX181">
        <f t="shared" si="200"/>
        <v>0</v>
      </c>
      <c r="HA181">
        <v>0</v>
      </c>
      <c r="HB181">
        <v>0</v>
      </c>
      <c r="HC181">
        <f t="shared" si="201"/>
        <v>0</v>
      </c>
      <c r="HE181" t="s">
        <v>3</v>
      </c>
      <c r="HF181" t="s">
        <v>3</v>
      </c>
      <c r="HM181" t="s">
        <v>3</v>
      </c>
      <c r="HN181" t="s">
        <v>255</v>
      </c>
      <c r="HO181" t="s">
        <v>256</v>
      </c>
      <c r="HP181" t="s">
        <v>253</v>
      </c>
      <c r="HQ181" t="s">
        <v>253</v>
      </c>
      <c r="IK181">
        <v>0</v>
      </c>
    </row>
    <row r="182" spans="1:245" x14ac:dyDescent="0.2">
      <c r="A182">
        <v>17</v>
      </c>
      <c r="B182">
        <v>1</v>
      </c>
      <c r="E182" t="s">
        <v>476</v>
      </c>
      <c r="F182" t="s">
        <v>106</v>
      </c>
      <c r="G182" t="s">
        <v>477</v>
      </c>
      <c r="H182" t="s">
        <v>190</v>
      </c>
      <c r="I182">
        <f>ROUND(25*1.02,9)</f>
        <v>25.5</v>
      </c>
      <c r="J182">
        <v>0</v>
      </c>
      <c r="K182">
        <f>ROUND(25*1.02,9)</f>
        <v>25.5</v>
      </c>
      <c r="O182">
        <f t="shared" si="168"/>
        <v>4156.17</v>
      </c>
      <c r="P182">
        <f t="shared" si="169"/>
        <v>4156.17</v>
      </c>
      <c r="Q182">
        <f t="shared" si="170"/>
        <v>0</v>
      </c>
      <c r="R182">
        <f t="shared" si="171"/>
        <v>0</v>
      </c>
      <c r="S182">
        <f t="shared" si="172"/>
        <v>0</v>
      </c>
      <c r="T182">
        <f t="shared" si="173"/>
        <v>0</v>
      </c>
      <c r="U182">
        <f t="shared" si="174"/>
        <v>0</v>
      </c>
      <c r="V182">
        <f t="shared" si="175"/>
        <v>0</v>
      </c>
      <c r="W182">
        <f t="shared" si="176"/>
        <v>0</v>
      </c>
      <c r="X182">
        <f t="shared" si="177"/>
        <v>0</v>
      </c>
      <c r="Y182">
        <f t="shared" si="178"/>
        <v>0</v>
      </c>
      <c r="AA182">
        <v>145833872</v>
      </c>
      <c r="AB182">
        <f t="shared" si="179"/>
        <v>18.149999999999999</v>
      </c>
      <c r="AC182">
        <f t="shared" si="180"/>
        <v>18.149999999999999</v>
      </c>
      <c r="AD182">
        <f t="shared" si="204"/>
        <v>0</v>
      </c>
      <c r="AE182">
        <f t="shared" si="205"/>
        <v>0</v>
      </c>
      <c r="AF182">
        <f t="shared" si="206"/>
        <v>0</v>
      </c>
      <c r="AG182">
        <f t="shared" si="181"/>
        <v>0</v>
      </c>
      <c r="AH182">
        <f t="shared" si="207"/>
        <v>0</v>
      </c>
      <c r="AI182">
        <f t="shared" si="208"/>
        <v>0</v>
      </c>
      <c r="AJ182">
        <f t="shared" si="182"/>
        <v>0</v>
      </c>
      <c r="AK182">
        <v>18.150000000000002</v>
      </c>
      <c r="AL182">
        <v>18.150000000000002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109</v>
      </c>
      <c r="AU182">
        <v>57</v>
      </c>
      <c r="AV182">
        <v>1</v>
      </c>
      <c r="AW182">
        <v>1</v>
      </c>
      <c r="AZ182">
        <v>1</v>
      </c>
      <c r="BA182">
        <v>1</v>
      </c>
      <c r="BB182">
        <v>1</v>
      </c>
      <c r="BC182">
        <v>8.98</v>
      </c>
      <c r="BD182" t="s">
        <v>3</v>
      </c>
      <c r="BE182" t="s">
        <v>3</v>
      </c>
      <c r="BF182" t="s">
        <v>3</v>
      </c>
      <c r="BG182" t="s">
        <v>3</v>
      </c>
      <c r="BH182">
        <v>3</v>
      </c>
      <c r="BI182">
        <v>1</v>
      </c>
      <c r="BJ182" t="s">
        <v>3</v>
      </c>
      <c r="BM182">
        <v>12001</v>
      </c>
      <c r="BN182">
        <v>0</v>
      </c>
      <c r="BO182" t="s">
        <v>3</v>
      </c>
      <c r="BP182">
        <v>0</v>
      </c>
      <c r="BQ182">
        <v>2</v>
      </c>
      <c r="BR182">
        <v>0</v>
      </c>
      <c r="BS182">
        <v>1</v>
      </c>
      <c r="BT182">
        <v>1</v>
      </c>
      <c r="BU182">
        <v>1</v>
      </c>
      <c r="BV182">
        <v>1</v>
      </c>
      <c r="BW182">
        <v>1</v>
      </c>
      <c r="BX182">
        <v>1</v>
      </c>
      <c r="BY182" t="s">
        <v>3</v>
      </c>
      <c r="BZ182">
        <v>109</v>
      </c>
      <c r="CA182">
        <v>57</v>
      </c>
      <c r="CB182" t="s">
        <v>3</v>
      </c>
      <c r="CE182">
        <v>0</v>
      </c>
      <c r="CF182">
        <v>0</v>
      </c>
      <c r="CG182">
        <v>0</v>
      </c>
      <c r="CM182">
        <v>0</v>
      </c>
      <c r="CN182" t="s">
        <v>3</v>
      </c>
      <c r="CO182">
        <v>0</v>
      </c>
      <c r="CP182">
        <f t="shared" si="183"/>
        <v>4156.17</v>
      </c>
      <c r="CQ182">
        <f t="shared" si="184"/>
        <v>162.98699999999999</v>
      </c>
      <c r="CR182">
        <f t="shared" si="209"/>
        <v>0</v>
      </c>
      <c r="CS182">
        <f t="shared" si="185"/>
        <v>0</v>
      </c>
      <c r="CT182">
        <f t="shared" si="186"/>
        <v>0</v>
      </c>
      <c r="CU182">
        <f t="shared" si="187"/>
        <v>0</v>
      </c>
      <c r="CV182">
        <f t="shared" si="188"/>
        <v>0</v>
      </c>
      <c r="CW182">
        <f t="shared" si="189"/>
        <v>0</v>
      </c>
      <c r="CX182">
        <f t="shared" si="190"/>
        <v>0</v>
      </c>
      <c r="CY182">
        <f t="shared" si="191"/>
        <v>0</v>
      </c>
      <c r="CZ182">
        <f t="shared" si="192"/>
        <v>0</v>
      </c>
      <c r="DC182" t="s">
        <v>3</v>
      </c>
      <c r="DD182" t="s">
        <v>3</v>
      </c>
      <c r="DE182" t="s">
        <v>3</v>
      </c>
      <c r="DF182" t="s">
        <v>3</v>
      </c>
      <c r="DG182" t="s">
        <v>3</v>
      </c>
      <c r="DH182" t="s">
        <v>3</v>
      </c>
      <c r="DI182" t="s">
        <v>3</v>
      </c>
      <c r="DJ182" t="s">
        <v>3</v>
      </c>
      <c r="DK182" t="s">
        <v>3</v>
      </c>
      <c r="DL182" t="s">
        <v>3</v>
      </c>
      <c r="DM182" t="s">
        <v>3</v>
      </c>
      <c r="DN182">
        <v>0</v>
      </c>
      <c r="DO182">
        <v>0</v>
      </c>
      <c r="DP182">
        <v>1</v>
      </c>
      <c r="DQ182">
        <v>1</v>
      </c>
      <c r="DU182">
        <v>1003</v>
      </c>
      <c r="DV182" t="s">
        <v>190</v>
      </c>
      <c r="DW182" t="s">
        <v>190</v>
      </c>
      <c r="DX182">
        <v>1</v>
      </c>
      <c r="DZ182" t="s">
        <v>3</v>
      </c>
      <c r="EA182" t="s">
        <v>3</v>
      </c>
      <c r="EB182" t="s">
        <v>3</v>
      </c>
      <c r="EC182" t="s">
        <v>3</v>
      </c>
      <c r="EE182">
        <v>140625032</v>
      </c>
      <c r="EF182">
        <v>2</v>
      </c>
      <c r="EG182" t="s">
        <v>38</v>
      </c>
      <c r="EH182">
        <v>12</v>
      </c>
      <c r="EI182" t="s">
        <v>92</v>
      </c>
      <c r="EJ182">
        <v>1</v>
      </c>
      <c r="EK182">
        <v>12001</v>
      </c>
      <c r="EL182" t="s">
        <v>92</v>
      </c>
      <c r="EM182" t="s">
        <v>93</v>
      </c>
      <c r="EO182" t="s">
        <v>3</v>
      </c>
      <c r="EQ182">
        <v>0</v>
      </c>
      <c r="ER182">
        <v>18.150000000000002</v>
      </c>
      <c r="ES182">
        <v>18.150000000000002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5</v>
      </c>
      <c r="FC182">
        <v>1</v>
      </c>
      <c r="FD182">
        <v>18</v>
      </c>
      <c r="FF182">
        <v>182.51</v>
      </c>
      <c r="FQ182">
        <v>0</v>
      </c>
      <c r="FR182">
        <f t="shared" si="193"/>
        <v>0</v>
      </c>
      <c r="FS182">
        <v>0</v>
      </c>
      <c r="FX182">
        <v>109</v>
      </c>
      <c r="FY182">
        <v>57</v>
      </c>
      <c r="GA182" t="s">
        <v>478</v>
      </c>
      <c r="GD182">
        <v>1</v>
      </c>
      <c r="GF182">
        <v>1776022570</v>
      </c>
      <c r="GG182">
        <v>2</v>
      </c>
      <c r="GH182">
        <v>3</v>
      </c>
      <c r="GI182">
        <v>4</v>
      </c>
      <c r="GJ182">
        <v>0</v>
      </c>
      <c r="GK182">
        <v>0</v>
      </c>
      <c r="GL182">
        <f t="shared" si="194"/>
        <v>0</v>
      </c>
      <c r="GM182">
        <f t="shared" si="195"/>
        <v>4156.17</v>
      </c>
      <c r="GN182">
        <f t="shared" si="196"/>
        <v>4156.17</v>
      </c>
      <c r="GO182">
        <f t="shared" si="197"/>
        <v>0</v>
      </c>
      <c r="GP182">
        <f t="shared" si="198"/>
        <v>0</v>
      </c>
      <c r="GR182">
        <v>1</v>
      </c>
      <c r="GS182">
        <v>1</v>
      </c>
      <c r="GT182">
        <v>0</v>
      </c>
      <c r="GU182" t="s">
        <v>3</v>
      </c>
      <c r="GV182">
        <f t="shared" si="199"/>
        <v>0</v>
      </c>
      <c r="GW182">
        <v>1</v>
      </c>
      <c r="GX182">
        <f t="shared" si="200"/>
        <v>0</v>
      </c>
      <c r="HA182">
        <v>0</v>
      </c>
      <c r="HB182">
        <v>0</v>
      </c>
      <c r="HC182">
        <f t="shared" si="201"/>
        <v>0</v>
      </c>
      <c r="HE182" t="s">
        <v>60</v>
      </c>
      <c r="HF182" t="s">
        <v>33</v>
      </c>
      <c r="HM182" t="s">
        <v>3</v>
      </c>
      <c r="HN182" t="s">
        <v>95</v>
      </c>
      <c r="HO182" t="s">
        <v>96</v>
      </c>
      <c r="HP182" t="s">
        <v>92</v>
      </c>
      <c r="HQ182" t="s">
        <v>92</v>
      </c>
      <c r="IK182">
        <v>0</v>
      </c>
    </row>
    <row r="183" spans="1:245" x14ac:dyDescent="0.2">
      <c r="A183">
        <v>17</v>
      </c>
      <c r="B183">
        <v>1</v>
      </c>
      <c r="C183">
        <f>ROW(SmtRes!A312)</f>
        <v>312</v>
      </c>
      <c r="D183">
        <f>ROW(EtalonRes!A329)</f>
        <v>329</v>
      </c>
      <c r="E183" t="s">
        <v>479</v>
      </c>
      <c r="F183" t="s">
        <v>283</v>
      </c>
      <c r="G183" t="s">
        <v>284</v>
      </c>
      <c r="H183" t="s">
        <v>71</v>
      </c>
      <c r="I183">
        <f>ROUND(25/100,9)</f>
        <v>0.25</v>
      </c>
      <c r="J183">
        <v>0</v>
      </c>
      <c r="K183">
        <f>ROUND(25/100,9)</f>
        <v>0.25</v>
      </c>
      <c r="O183">
        <f t="shared" si="168"/>
        <v>1420.3</v>
      </c>
      <c r="P183">
        <f t="shared" si="169"/>
        <v>115.68</v>
      </c>
      <c r="Q183">
        <f t="shared" si="170"/>
        <v>0.97</v>
      </c>
      <c r="R183">
        <f t="shared" si="171"/>
        <v>1.18</v>
      </c>
      <c r="S183">
        <f t="shared" si="172"/>
        <v>1303.6500000000001</v>
      </c>
      <c r="T183">
        <f t="shared" si="173"/>
        <v>0</v>
      </c>
      <c r="U183">
        <f t="shared" si="174"/>
        <v>4.0724999999999998</v>
      </c>
      <c r="V183">
        <f t="shared" si="175"/>
        <v>2.5000000000000001E-3</v>
      </c>
      <c r="W183">
        <f t="shared" si="176"/>
        <v>0</v>
      </c>
      <c r="X183">
        <f t="shared" si="177"/>
        <v>1265.69</v>
      </c>
      <c r="Y183">
        <f t="shared" si="178"/>
        <v>665.46</v>
      </c>
      <c r="AA183">
        <v>145833872</v>
      </c>
      <c r="AB183">
        <f t="shared" si="179"/>
        <v>206.76</v>
      </c>
      <c r="AC183">
        <f t="shared" si="180"/>
        <v>51.53</v>
      </c>
      <c r="AD183">
        <f t="shared" si="204"/>
        <v>0.31</v>
      </c>
      <c r="AE183">
        <f t="shared" si="205"/>
        <v>0.14000000000000001</v>
      </c>
      <c r="AF183">
        <f t="shared" si="206"/>
        <v>154.91999999999999</v>
      </c>
      <c r="AG183">
        <f t="shared" si="181"/>
        <v>0</v>
      </c>
      <c r="AH183">
        <f t="shared" si="207"/>
        <v>16.29</v>
      </c>
      <c r="AI183">
        <f t="shared" si="208"/>
        <v>0.01</v>
      </c>
      <c r="AJ183">
        <f t="shared" si="182"/>
        <v>0</v>
      </c>
      <c r="AK183">
        <v>206.76</v>
      </c>
      <c r="AL183">
        <v>51.53</v>
      </c>
      <c r="AM183">
        <v>0.31</v>
      </c>
      <c r="AN183">
        <v>0.14000000000000001</v>
      </c>
      <c r="AO183">
        <v>154.91999999999999</v>
      </c>
      <c r="AP183">
        <v>0</v>
      </c>
      <c r="AQ183">
        <v>16.29</v>
      </c>
      <c r="AR183">
        <v>0.01</v>
      </c>
      <c r="AS183">
        <v>0</v>
      </c>
      <c r="AT183">
        <v>97</v>
      </c>
      <c r="AU183">
        <v>51</v>
      </c>
      <c r="AV183">
        <v>1</v>
      </c>
      <c r="AW183">
        <v>1</v>
      </c>
      <c r="AZ183">
        <v>1</v>
      </c>
      <c r="BA183">
        <v>33.659999999999997</v>
      </c>
      <c r="BB183">
        <v>12.55</v>
      </c>
      <c r="BC183">
        <v>8.98</v>
      </c>
      <c r="BD183" t="s">
        <v>3</v>
      </c>
      <c r="BE183" t="s">
        <v>3</v>
      </c>
      <c r="BF183" t="s">
        <v>3</v>
      </c>
      <c r="BG183" t="s">
        <v>3</v>
      </c>
      <c r="BH183">
        <v>0</v>
      </c>
      <c r="BI183">
        <v>2</v>
      </c>
      <c r="BJ183" t="s">
        <v>285</v>
      </c>
      <c r="BM183">
        <v>108001</v>
      </c>
      <c r="BN183">
        <v>0</v>
      </c>
      <c r="BO183" t="s">
        <v>3</v>
      </c>
      <c r="BP183">
        <v>0</v>
      </c>
      <c r="BQ183">
        <v>3</v>
      </c>
      <c r="BR183">
        <v>0</v>
      </c>
      <c r="BS183">
        <v>33.659999999999997</v>
      </c>
      <c r="BT183">
        <v>1</v>
      </c>
      <c r="BU183">
        <v>1</v>
      </c>
      <c r="BV183">
        <v>1</v>
      </c>
      <c r="BW183">
        <v>1</v>
      </c>
      <c r="BX183">
        <v>1</v>
      </c>
      <c r="BY183" t="s">
        <v>3</v>
      </c>
      <c r="BZ183">
        <v>97</v>
      </c>
      <c r="CA183">
        <v>51</v>
      </c>
      <c r="CB183" t="s">
        <v>3</v>
      </c>
      <c r="CE183">
        <v>0</v>
      </c>
      <c r="CF183">
        <v>0</v>
      </c>
      <c r="CG183">
        <v>0</v>
      </c>
      <c r="CM183">
        <v>0</v>
      </c>
      <c r="CN183" t="s">
        <v>3</v>
      </c>
      <c r="CO183">
        <v>0</v>
      </c>
      <c r="CP183">
        <f t="shared" si="183"/>
        <v>1420.3000000000002</v>
      </c>
      <c r="CQ183">
        <f t="shared" si="184"/>
        <v>462.73940000000005</v>
      </c>
      <c r="CR183">
        <f t="shared" si="209"/>
        <v>3.8905000000000003</v>
      </c>
      <c r="CS183">
        <f t="shared" si="185"/>
        <v>4.7123999999999997</v>
      </c>
      <c r="CT183">
        <f t="shared" si="186"/>
        <v>5214.6071999999995</v>
      </c>
      <c r="CU183">
        <f t="shared" si="187"/>
        <v>0</v>
      </c>
      <c r="CV183">
        <f t="shared" si="188"/>
        <v>16.29</v>
      </c>
      <c r="CW183">
        <f t="shared" si="189"/>
        <v>0.01</v>
      </c>
      <c r="CX183">
        <f t="shared" si="190"/>
        <v>0</v>
      </c>
      <c r="CY183">
        <f t="shared" si="191"/>
        <v>1265.6851000000001</v>
      </c>
      <c r="CZ183">
        <f t="shared" si="192"/>
        <v>665.4633</v>
      </c>
      <c r="DC183" t="s">
        <v>3</v>
      </c>
      <c r="DD183" t="s">
        <v>3</v>
      </c>
      <c r="DE183" t="s">
        <v>3</v>
      </c>
      <c r="DF183" t="s">
        <v>3</v>
      </c>
      <c r="DG183" t="s">
        <v>3</v>
      </c>
      <c r="DH183" t="s">
        <v>3</v>
      </c>
      <c r="DI183" t="s">
        <v>3</v>
      </c>
      <c r="DJ183" t="s">
        <v>3</v>
      </c>
      <c r="DK183" t="s">
        <v>3</v>
      </c>
      <c r="DL183" t="s">
        <v>3</v>
      </c>
      <c r="DM183" t="s">
        <v>3</v>
      </c>
      <c r="DN183">
        <v>0</v>
      </c>
      <c r="DO183">
        <v>0</v>
      </c>
      <c r="DP183">
        <v>1</v>
      </c>
      <c r="DQ183">
        <v>1</v>
      </c>
      <c r="DU183">
        <v>1003</v>
      </c>
      <c r="DV183" t="s">
        <v>71</v>
      </c>
      <c r="DW183" t="s">
        <v>71</v>
      </c>
      <c r="DX183">
        <v>100</v>
      </c>
      <c r="DZ183" t="s">
        <v>3</v>
      </c>
      <c r="EA183" t="s">
        <v>3</v>
      </c>
      <c r="EB183" t="s">
        <v>3</v>
      </c>
      <c r="EC183" t="s">
        <v>3</v>
      </c>
      <c r="EE183">
        <v>140624845</v>
      </c>
      <c r="EF183">
        <v>3</v>
      </c>
      <c r="EG183" t="s">
        <v>252</v>
      </c>
      <c r="EH183">
        <v>0</v>
      </c>
      <c r="EI183" t="s">
        <v>3</v>
      </c>
      <c r="EJ183">
        <v>2</v>
      </c>
      <c r="EK183">
        <v>108001</v>
      </c>
      <c r="EL183" t="s">
        <v>253</v>
      </c>
      <c r="EM183" t="s">
        <v>254</v>
      </c>
      <c r="EO183" t="s">
        <v>3</v>
      </c>
      <c r="EQ183">
        <v>0</v>
      </c>
      <c r="ER183">
        <v>206.76</v>
      </c>
      <c r="ES183">
        <v>51.53</v>
      </c>
      <c r="ET183">
        <v>0.31</v>
      </c>
      <c r="EU183">
        <v>0.14000000000000001</v>
      </c>
      <c r="EV183">
        <v>154.91999999999999</v>
      </c>
      <c r="EW183">
        <v>16.29</v>
      </c>
      <c r="EX183">
        <v>0.01</v>
      </c>
      <c r="EY183">
        <v>0</v>
      </c>
      <c r="FQ183">
        <v>0</v>
      </c>
      <c r="FR183">
        <f t="shared" si="193"/>
        <v>0</v>
      </c>
      <c r="FS183">
        <v>0</v>
      </c>
      <c r="FX183">
        <v>97</v>
      </c>
      <c r="FY183">
        <v>51</v>
      </c>
      <c r="GA183" t="s">
        <v>3</v>
      </c>
      <c r="GD183">
        <v>1</v>
      </c>
      <c r="GF183">
        <v>1500972489</v>
      </c>
      <c r="GG183">
        <v>2</v>
      </c>
      <c r="GH183">
        <v>1</v>
      </c>
      <c r="GI183">
        <v>4</v>
      </c>
      <c r="GJ183">
        <v>0</v>
      </c>
      <c r="GK183">
        <v>0</v>
      </c>
      <c r="GL183">
        <f t="shared" si="194"/>
        <v>0</v>
      </c>
      <c r="GM183">
        <f t="shared" si="195"/>
        <v>3351.45</v>
      </c>
      <c r="GN183">
        <f t="shared" si="196"/>
        <v>0</v>
      </c>
      <c r="GO183">
        <f t="shared" si="197"/>
        <v>3351.45</v>
      </c>
      <c r="GP183">
        <f t="shared" si="198"/>
        <v>0</v>
      </c>
      <c r="GR183">
        <v>0</v>
      </c>
      <c r="GS183">
        <v>3</v>
      </c>
      <c r="GT183">
        <v>0</v>
      </c>
      <c r="GU183" t="s">
        <v>3</v>
      </c>
      <c r="GV183">
        <f t="shared" si="199"/>
        <v>0</v>
      </c>
      <c r="GW183">
        <v>1</v>
      </c>
      <c r="GX183">
        <f t="shared" si="200"/>
        <v>0</v>
      </c>
      <c r="HA183">
        <v>0</v>
      </c>
      <c r="HB183">
        <v>0</v>
      </c>
      <c r="HC183">
        <f t="shared" si="201"/>
        <v>0</v>
      </c>
      <c r="HE183" t="s">
        <v>3</v>
      </c>
      <c r="HF183" t="s">
        <v>3</v>
      </c>
      <c r="HM183" t="s">
        <v>3</v>
      </c>
      <c r="HN183" t="s">
        <v>255</v>
      </c>
      <c r="HO183" t="s">
        <v>256</v>
      </c>
      <c r="HP183" t="s">
        <v>253</v>
      </c>
      <c r="HQ183" t="s">
        <v>253</v>
      </c>
      <c r="IK183">
        <v>0</v>
      </c>
    </row>
    <row r="184" spans="1:245" x14ac:dyDescent="0.2">
      <c r="A184">
        <v>17</v>
      </c>
      <c r="B184">
        <v>1</v>
      </c>
      <c r="E184" t="s">
        <v>480</v>
      </c>
      <c r="F184" t="s">
        <v>106</v>
      </c>
      <c r="G184" t="s">
        <v>481</v>
      </c>
      <c r="H184" t="s">
        <v>190</v>
      </c>
      <c r="I184">
        <f>ROUND(25*1.02,9)</f>
        <v>25.5</v>
      </c>
      <c r="J184">
        <v>0</v>
      </c>
      <c r="K184">
        <f>ROUND(25*1.02,9)</f>
        <v>25.5</v>
      </c>
      <c r="O184">
        <f t="shared" si="168"/>
        <v>819.78</v>
      </c>
      <c r="P184">
        <f t="shared" si="169"/>
        <v>819.78</v>
      </c>
      <c r="Q184">
        <f t="shared" si="170"/>
        <v>0</v>
      </c>
      <c r="R184">
        <f t="shared" si="171"/>
        <v>0</v>
      </c>
      <c r="S184">
        <f t="shared" si="172"/>
        <v>0</v>
      </c>
      <c r="T184">
        <f t="shared" si="173"/>
        <v>0</v>
      </c>
      <c r="U184">
        <f t="shared" si="174"/>
        <v>0</v>
      </c>
      <c r="V184">
        <f t="shared" si="175"/>
        <v>0</v>
      </c>
      <c r="W184">
        <f t="shared" si="176"/>
        <v>0</v>
      </c>
      <c r="X184">
        <f t="shared" si="177"/>
        <v>0</v>
      </c>
      <c r="Y184">
        <f t="shared" si="178"/>
        <v>0</v>
      </c>
      <c r="AA184">
        <v>145833872</v>
      </c>
      <c r="AB184">
        <f t="shared" si="179"/>
        <v>3.58</v>
      </c>
      <c r="AC184">
        <f t="shared" si="180"/>
        <v>3.58</v>
      </c>
      <c r="AD184">
        <f t="shared" si="204"/>
        <v>0</v>
      </c>
      <c r="AE184">
        <f t="shared" si="205"/>
        <v>0</v>
      </c>
      <c r="AF184">
        <f t="shared" si="206"/>
        <v>0</v>
      </c>
      <c r="AG184">
        <f t="shared" si="181"/>
        <v>0</v>
      </c>
      <c r="AH184">
        <f t="shared" si="207"/>
        <v>0</v>
      </c>
      <c r="AI184">
        <f t="shared" si="208"/>
        <v>0</v>
      </c>
      <c r="AJ184">
        <f t="shared" si="182"/>
        <v>0</v>
      </c>
      <c r="AK184">
        <v>3.5799999999999996</v>
      </c>
      <c r="AL184">
        <v>3.5799999999999996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109</v>
      </c>
      <c r="AU184">
        <v>57</v>
      </c>
      <c r="AV184">
        <v>1</v>
      </c>
      <c r="AW184">
        <v>1</v>
      </c>
      <c r="AZ184">
        <v>1</v>
      </c>
      <c r="BA184">
        <v>1</v>
      </c>
      <c r="BB184">
        <v>1</v>
      </c>
      <c r="BC184">
        <v>8.98</v>
      </c>
      <c r="BD184" t="s">
        <v>3</v>
      </c>
      <c r="BE184" t="s">
        <v>3</v>
      </c>
      <c r="BF184" t="s">
        <v>3</v>
      </c>
      <c r="BG184" t="s">
        <v>3</v>
      </c>
      <c r="BH184">
        <v>3</v>
      </c>
      <c r="BI184">
        <v>1</v>
      </c>
      <c r="BJ184" t="s">
        <v>3</v>
      </c>
      <c r="BM184">
        <v>12001</v>
      </c>
      <c r="BN184">
        <v>0</v>
      </c>
      <c r="BO184" t="s">
        <v>3</v>
      </c>
      <c r="BP184">
        <v>0</v>
      </c>
      <c r="BQ184">
        <v>2</v>
      </c>
      <c r="BR184">
        <v>0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 t="s">
        <v>3</v>
      </c>
      <c r="BZ184">
        <v>109</v>
      </c>
      <c r="CA184">
        <v>57</v>
      </c>
      <c r="CB184" t="s">
        <v>3</v>
      </c>
      <c r="CE184">
        <v>0</v>
      </c>
      <c r="CF184">
        <v>0</v>
      </c>
      <c r="CG184">
        <v>0</v>
      </c>
      <c r="CM184">
        <v>0</v>
      </c>
      <c r="CN184" t="s">
        <v>3</v>
      </c>
      <c r="CO184">
        <v>0</v>
      </c>
      <c r="CP184">
        <f t="shared" si="183"/>
        <v>819.78</v>
      </c>
      <c r="CQ184">
        <f t="shared" si="184"/>
        <v>32.148400000000002</v>
      </c>
      <c r="CR184">
        <f t="shared" si="209"/>
        <v>0</v>
      </c>
      <c r="CS184">
        <f t="shared" si="185"/>
        <v>0</v>
      </c>
      <c r="CT184">
        <f t="shared" si="186"/>
        <v>0</v>
      </c>
      <c r="CU184">
        <f t="shared" si="187"/>
        <v>0</v>
      </c>
      <c r="CV184">
        <f t="shared" si="188"/>
        <v>0</v>
      </c>
      <c r="CW184">
        <f t="shared" si="189"/>
        <v>0</v>
      </c>
      <c r="CX184">
        <f t="shared" si="190"/>
        <v>0</v>
      </c>
      <c r="CY184">
        <f t="shared" si="191"/>
        <v>0</v>
      </c>
      <c r="CZ184">
        <f t="shared" si="192"/>
        <v>0</v>
      </c>
      <c r="DC184" t="s">
        <v>3</v>
      </c>
      <c r="DD184" t="s">
        <v>3</v>
      </c>
      <c r="DE184" t="s">
        <v>3</v>
      </c>
      <c r="DF184" t="s">
        <v>3</v>
      </c>
      <c r="DG184" t="s">
        <v>3</v>
      </c>
      <c r="DH184" t="s">
        <v>3</v>
      </c>
      <c r="DI184" t="s">
        <v>3</v>
      </c>
      <c r="DJ184" t="s">
        <v>3</v>
      </c>
      <c r="DK184" t="s">
        <v>3</v>
      </c>
      <c r="DL184" t="s">
        <v>3</v>
      </c>
      <c r="DM184" t="s">
        <v>3</v>
      </c>
      <c r="DN184">
        <v>0</v>
      </c>
      <c r="DO184">
        <v>0</v>
      </c>
      <c r="DP184">
        <v>1</v>
      </c>
      <c r="DQ184">
        <v>1</v>
      </c>
      <c r="DU184">
        <v>1003</v>
      </c>
      <c r="DV184" t="s">
        <v>190</v>
      </c>
      <c r="DW184" t="s">
        <v>190</v>
      </c>
      <c r="DX184">
        <v>1</v>
      </c>
      <c r="DZ184" t="s">
        <v>3</v>
      </c>
      <c r="EA184" t="s">
        <v>3</v>
      </c>
      <c r="EB184" t="s">
        <v>3</v>
      </c>
      <c r="EC184" t="s">
        <v>3</v>
      </c>
      <c r="EE184">
        <v>140625032</v>
      </c>
      <c r="EF184">
        <v>2</v>
      </c>
      <c r="EG184" t="s">
        <v>38</v>
      </c>
      <c r="EH184">
        <v>12</v>
      </c>
      <c r="EI184" t="s">
        <v>92</v>
      </c>
      <c r="EJ184">
        <v>1</v>
      </c>
      <c r="EK184">
        <v>12001</v>
      </c>
      <c r="EL184" t="s">
        <v>92</v>
      </c>
      <c r="EM184" t="s">
        <v>93</v>
      </c>
      <c r="EO184" t="s">
        <v>3</v>
      </c>
      <c r="EQ184">
        <v>0</v>
      </c>
      <c r="ER184">
        <v>4.29</v>
      </c>
      <c r="ES184">
        <v>3.5799999999999996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5</v>
      </c>
      <c r="FC184">
        <v>1</v>
      </c>
      <c r="FD184">
        <v>18</v>
      </c>
      <c r="FF184">
        <v>35.97</v>
      </c>
      <c r="FQ184">
        <v>0</v>
      </c>
      <c r="FR184">
        <f t="shared" si="193"/>
        <v>0</v>
      </c>
      <c r="FS184">
        <v>0</v>
      </c>
      <c r="FX184">
        <v>109</v>
      </c>
      <c r="FY184">
        <v>57</v>
      </c>
      <c r="GA184" t="s">
        <v>482</v>
      </c>
      <c r="GD184">
        <v>1</v>
      </c>
      <c r="GF184">
        <v>2114193053</v>
      </c>
      <c r="GG184">
        <v>2</v>
      </c>
      <c r="GH184">
        <v>3</v>
      </c>
      <c r="GI184">
        <v>4</v>
      </c>
      <c r="GJ184">
        <v>0</v>
      </c>
      <c r="GK184">
        <v>0</v>
      </c>
      <c r="GL184">
        <f t="shared" si="194"/>
        <v>0</v>
      </c>
      <c r="GM184">
        <f t="shared" si="195"/>
        <v>819.78</v>
      </c>
      <c r="GN184">
        <f t="shared" si="196"/>
        <v>819.78</v>
      </c>
      <c r="GO184">
        <f t="shared" si="197"/>
        <v>0</v>
      </c>
      <c r="GP184">
        <f t="shared" si="198"/>
        <v>0</v>
      </c>
      <c r="GR184">
        <v>1</v>
      </c>
      <c r="GS184">
        <v>1</v>
      </c>
      <c r="GT184">
        <v>0</v>
      </c>
      <c r="GU184" t="s">
        <v>3</v>
      </c>
      <c r="GV184">
        <f t="shared" si="199"/>
        <v>0</v>
      </c>
      <c r="GW184">
        <v>1</v>
      </c>
      <c r="GX184">
        <f t="shared" si="200"/>
        <v>0</v>
      </c>
      <c r="HA184">
        <v>0</v>
      </c>
      <c r="HB184">
        <v>0</v>
      </c>
      <c r="HC184">
        <f t="shared" si="201"/>
        <v>0</v>
      </c>
      <c r="HE184" t="s">
        <v>60</v>
      </c>
      <c r="HF184" t="s">
        <v>33</v>
      </c>
      <c r="HM184" t="s">
        <v>3</v>
      </c>
      <c r="HN184" t="s">
        <v>95</v>
      </c>
      <c r="HO184" t="s">
        <v>96</v>
      </c>
      <c r="HP184" t="s">
        <v>92</v>
      </c>
      <c r="HQ184" t="s">
        <v>92</v>
      </c>
      <c r="IK184">
        <v>0</v>
      </c>
    </row>
    <row r="185" spans="1:245" x14ac:dyDescent="0.2">
      <c r="A185">
        <v>17</v>
      </c>
      <c r="B185">
        <v>1</v>
      </c>
      <c r="C185">
        <f>ROW(SmtRes!A322)</f>
        <v>322</v>
      </c>
      <c r="D185">
        <f>ROW(EtalonRes!A339)</f>
        <v>339</v>
      </c>
      <c r="E185" t="s">
        <v>483</v>
      </c>
      <c r="F185" t="s">
        <v>484</v>
      </c>
      <c r="G185" t="s">
        <v>485</v>
      </c>
      <c r="H185" t="s">
        <v>26</v>
      </c>
      <c r="I185">
        <f>ROUND(3/100,9)</f>
        <v>0.03</v>
      </c>
      <c r="J185">
        <v>0</v>
      </c>
      <c r="K185">
        <f>ROUND(3/100,9)</f>
        <v>0.03</v>
      </c>
      <c r="O185">
        <f t="shared" si="168"/>
        <v>658.88</v>
      </c>
      <c r="P185">
        <f t="shared" si="169"/>
        <v>34.520000000000003</v>
      </c>
      <c r="Q185">
        <f t="shared" si="170"/>
        <v>14.51</v>
      </c>
      <c r="R185">
        <f t="shared" si="171"/>
        <v>2.0299999999999998</v>
      </c>
      <c r="S185">
        <f t="shared" si="172"/>
        <v>609.85</v>
      </c>
      <c r="T185">
        <f t="shared" si="173"/>
        <v>0</v>
      </c>
      <c r="U185">
        <f t="shared" si="174"/>
        <v>1.8264</v>
      </c>
      <c r="V185">
        <f t="shared" si="175"/>
        <v>4.7999999999999996E-3</v>
      </c>
      <c r="W185">
        <f t="shared" si="176"/>
        <v>0</v>
      </c>
      <c r="X185">
        <f t="shared" si="177"/>
        <v>593.52</v>
      </c>
      <c r="Y185">
        <f t="shared" si="178"/>
        <v>312.06</v>
      </c>
      <c r="AA185">
        <v>145833872</v>
      </c>
      <c r="AB185">
        <f t="shared" si="179"/>
        <v>770.62</v>
      </c>
      <c r="AC185">
        <f t="shared" si="180"/>
        <v>128.13999999999999</v>
      </c>
      <c r="AD185">
        <f t="shared" si="204"/>
        <v>38.549999999999997</v>
      </c>
      <c r="AE185">
        <f t="shared" si="205"/>
        <v>2.0099999999999998</v>
      </c>
      <c r="AF185">
        <f t="shared" si="206"/>
        <v>603.92999999999995</v>
      </c>
      <c r="AG185">
        <f t="shared" si="181"/>
        <v>0</v>
      </c>
      <c r="AH185">
        <f t="shared" si="207"/>
        <v>60.88</v>
      </c>
      <c r="AI185">
        <f t="shared" si="208"/>
        <v>0.16</v>
      </c>
      <c r="AJ185">
        <f t="shared" si="182"/>
        <v>0</v>
      </c>
      <c r="AK185">
        <v>770.62</v>
      </c>
      <c r="AL185">
        <v>128.13999999999999</v>
      </c>
      <c r="AM185">
        <v>38.549999999999997</v>
      </c>
      <c r="AN185">
        <v>2.0099999999999998</v>
      </c>
      <c r="AO185">
        <v>603.92999999999995</v>
      </c>
      <c r="AP185">
        <v>0</v>
      </c>
      <c r="AQ185">
        <v>60.88</v>
      </c>
      <c r="AR185">
        <v>0.16</v>
      </c>
      <c r="AS185">
        <v>0</v>
      </c>
      <c r="AT185">
        <v>97</v>
      </c>
      <c r="AU185">
        <v>51</v>
      </c>
      <c r="AV185">
        <v>1</v>
      </c>
      <c r="AW185">
        <v>1</v>
      </c>
      <c r="AZ185">
        <v>1</v>
      </c>
      <c r="BA185">
        <v>33.659999999999997</v>
      </c>
      <c r="BB185">
        <v>12.55</v>
      </c>
      <c r="BC185">
        <v>8.98</v>
      </c>
      <c r="BD185" t="s">
        <v>3</v>
      </c>
      <c r="BE185" t="s">
        <v>3</v>
      </c>
      <c r="BF185" t="s">
        <v>3</v>
      </c>
      <c r="BG185" t="s">
        <v>3</v>
      </c>
      <c r="BH185">
        <v>0</v>
      </c>
      <c r="BI185">
        <v>2</v>
      </c>
      <c r="BJ185" t="s">
        <v>486</v>
      </c>
      <c r="BM185">
        <v>108001</v>
      </c>
      <c r="BN185">
        <v>0</v>
      </c>
      <c r="BO185" t="s">
        <v>3</v>
      </c>
      <c r="BP185">
        <v>0</v>
      </c>
      <c r="BQ185">
        <v>3</v>
      </c>
      <c r="BR185">
        <v>0</v>
      </c>
      <c r="BS185">
        <v>33.659999999999997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3</v>
      </c>
      <c r="BZ185">
        <v>97</v>
      </c>
      <c r="CA185">
        <v>51</v>
      </c>
      <c r="CB185" t="s">
        <v>3</v>
      </c>
      <c r="CE185">
        <v>0</v>
      </c>
      <c r="CF185">
        <v>0</v>
      </c>
      <c r="CG185">
        <v>0</v>
      </c>
      <c r="CM185">
        <v>0</v>
      </c>
      <c r="CN185" t="s">
        <v>3</v>
      </c>
      <c r="CO185">
        <v>0</v>
      </c>
      <c r="CP185">
        <f t="shared" si="183"/>
        <v>658.88</v>
      </c>
      <c r="CQ185">
        <f t="shared" si="184"/>
        <v>1150.6971999999998</v>
      </c>
      <c r="CR185">
        <f t="shared" si="209"/>
        <v>483.80250000000001</v>
      </c>
      <c r="CS185">
        <f t="shared" si="185"/>
        <v>67.656599999999983</v>
      </c>
      <c r="CT185">
        <f t="shared" si="186"/>
        <v>20328.283799999997</v>
      </c>
      <c r="CU185">
        <f t="shared" si="187"/>
        <v>0</v>
      </c>
      <c r="CV185">
        <f t="shared" si="188"/>
        <v>60.88</v>
      </c>
      <c r="CW185">
        <f t="shared" si="189"/>
        <v>0.16</v>
      </c>
      <c r="CX185">
        <f t="shared" si="190"/>
        <v>0</v>
      </c>
      <c r="CY185">
        <f t="shared" si="191"/>
        <v>593.52359999999999</v>
      </c>
      <c r="CZ185">
        <f t="shared" si="192"/>
        <v>312.05880000000002</v>
      </c>
      <c r="DC185" t="s">
        <v>3</v>
      </c>
      <c r="DD185" t="s">
        <v>3</v>
      </c>
      <c r="DE185" t="s">
        <v>3</v>
      </c>
      <c r="DF185" t="s">
        <v>3</v>
      </c>
      <c r="DG185" t="s">
        <v>3</v>
      </c>
      <c r="DH185" t="s">
        <v>3</v>
      </c>
      <c r="DI185" t="s">
        <v>3</v>
      </c>
      <c r="DJ185" t="s">
        <v>3</v>
      </c>
      <c r="DK185" t="s">
        <v>3</v>
      </c>
      <c r="DL185" t="s">
        <v>3</v>
      </c>
      <c r="DM185" t="s">
        <v>3</v>
      </c>
      <c r="DN185">
        <v>0</v>
      </c>
      <c r="DO185">
        <v>0</v>
      </c>
      <c r="DP185">
        <v>1</v>
      </c>
      <c r="DQ185">
        <v>1</v>
      </c>
      <c r="DU185">
        <v>1013</v>
      </c>
      <c r="DV185" t="s">
        <v>26</v>
      </c>
      <c r="DW185" t="s">
        <v>26</v>
      </c>
      <c r="DX185">
        <v>1</v>
      </c>
      <c r="DZ185" t="s">
        <v>3</v>
      </c>
      <c r="EA185" t="s">
        <v>3</v>
      </c>
      <c r="EB185" t="s">
        <v>3</v>
      </c>
      <c r="EC185" t="s">
        <v>3</v>
      </c>
      <c r="EE185">
        <v>140624845</v>
      </c>
      <c r="EF185">
        <v>3</v>
      </c>
      <c r="EG185" t="s">
        <v>252</v>
      </c>
      <c r="EH185">
        <v>0</v>
      </c>
      <c r="EI185" t="s">
        <v>3</v>
      </c>
      <c r="EJ185">
        <v>2</v>
      </c>
      <c r="EK185">
        <v>108001</v>
      </c>
      <c r="EL185" t="s">
        <v>253</v>
      </c>
      <c r="EM185" t="s">
        <v>254</v>
      </c>
      <c r="EO185" t="s">
        <v>3</v>
      </c>
      <c r="EQ185">
        <v>0</v>
      </c>
      <c r="ER185">
        <v>770.62</v>
      </c>
      <c r="ES185">
        <v>128.13999999999999</v>
      </c>
      <c r="ET185">
        <v>38.549999999999997</v>
      </c>
      <c r="EU185">
        <v>2.0099999999999998</v>
      </c>
      <c r="EV185">
        <v>603.92999999999995</v>
      </c>
      <c r="EW185">
        <v>60.88</v>
      </c>
      <c r="EX185">
        <v>0.16</v>
      </c>
      <c r="EY185">
        <v>0</v>
      </c>
      <c r="FQ185">
        <v>0</v>
      </c>
      <c r="FR185">
        <f t="shared" si="193"/>
        <v>0</v>
      </c>
      <c r="FS185">
        <v>0</v>
      </c>
      <c r="FX185">
        <v>97</v>
      </c>
      <c r="FY185">
        <v>51</v>
      </c>
      <c r="GA185" t="s">
        <v>3</v>
      </c>
      <c r="GD185">
        <v>1</v>
      </c>
      <c r="GF185">
        <v>713126098</v>
      </c>
      <c r="GG185">
        <v>2</v>
      </c>
      <c r="GH185">
        <v>1</v>
      </c>
      <c r="GI185">
        <v>4</v>
      </c>
      <c r="GJ185">
        <v>0</v>
      </c>
      <c r="GK185">
        <v>0</v>
      </c>
      <c r="GL185">
        <f t="shared" si="194"/>
        <v>0</v>
      </c>
      <c r="GM185">
        <f t="shared" si="195"/>
        <v>1564.46</v>
      </c>
      <c r="GN185">
        <f t="shared" si="196"/>
        <v>0</v>
      </c>
      <c r="GO185">
        <f t="shared" si="197"/>
        <v>1564.46</v>
      </c>
      <c r="GP185">
        <f t="shared" si="198"/>
        <v>0</v>
      </c>
      <c r="GR185">
        <v>0</v>
      </c>
      <c r="GS185">
        <v>3</v>
      </c>
      <c r="GT185">
        <v>0</v>
      </c>
      <c r="GU185" t="s">
        <v>3</v>
      </c>
      <c r="GV185">
        <f t="shared" si="199"/>
        <v>0</v>
      </c>
      <c r="GW185">
        <v>1</v>
      </c>
      <c r="GX185">
        <f t="shared" si="200"/>
        <v>0</v>
      </c>
      <c r="HA185">
        <v>0</v>
      </c>
      <c r="HB185">
        <v>0</v>
      </c>
      <c r="HC185">
        <f t="shared" si="201"/>
        <v>0</v>
      </c>
      <c r="HE185" t="s">
        <v>3</v>
      </c>
      <c r="HF185" t="s">
        <v>3</v>
      </c>
      <c r="HM185" t="s">
        <v>3</v>
      </c>
      <c r="HN185" t="s">
        <v>255</v>
      </c>
      <c r="HO185" t="s">
        <v>256</v>
      </c>
      <c r="HP185" t="s">
        <v>253</v>
      </c>
      <c r="HQ185" t="s">
        <v>253</v>
      </c>
      <c r="IK185">
        <v>0</v>
      </c>
    </row>
    <row r="186" spans="1:245" x14ac:dyDescent="0.2">
      <c r="A186">
        <v>17</v>
      </c>
      <c r="B186">
        <v>1</v>
      </c>
      <c r="E186" t="s">
        <v>487</v>
      </c>
      <c r="F186" t="s">
        <v>106</v>
      </c>
      <c r="G186" t="s">
        <v>488</v>
      </c>
      <c r="H186" t="s">
        <v>259</v>
      </c>
      <c r="I186">
        <v>3</v>
      </c>
      <c r="J186">
        <v>0</v>
      </c>
      <c r="K186">
        <v>3</v>
      </c>
      <c r="O186">
        <f t="shared" si="168"/>
        <v>1219.04</v>
      </c>
      <c r="P186">
        <f t="shared" si="169"/>
        <v>1219.04</v>
      </c>
      <c r="Q186">
        <f t="shared" si="170"/>
        <v>0</v>
      </c>
      <c r="R186">
        <f t="shared" si="171"/>
        <v>0</v>
      </c>
      <c r="S186">
        <f t="shared" si="172"/>
        <v>0</v>
      </c>
      <c r="T186">
        <f t="shared" si="173"/>
        <v>0</v>
      </c>
      <c r="U186">
        <f t="shared" si="174"/>
        <v>0</v>
      </c>
      <c r="V186">
        <f t="shared" si="175"/>
        <v>0</v>
      </c>
      <c r="W186">
        <f t="shared" si="176"/>
        <v>0</v>
      </c>
      <c r="X186">
        <f t="shared" si="177"/>
        <v>0</v>
      </c>
      <c r="Y186">
        <f t="shared" si="178"/>
        <v>0</v>
      </c>
      <c r="AA186">
        <v>145833872</v>
      </c>
      <c r="AB186">
        <f t="shared" si="179"/>
        <v>45.25</v>
      </c>
      <c r="AC186">
        <f t="shared" si="180"/>
        <v>45.25</v>
      </c>
      <c r="AD186">
        <f t="shared" si="204"/>
        <v>0</v>
      </c>
      <c r="AE186">
        <f t="shared" si="205"/>
        <v>0</v>
      </c>
      <c r="AF186">
        <f t="shared" si="206"/>
        <v>0</v>
      </c>
      <c r="AG186">
        <f t="shared" si="181"/>
        <v>0</v>
      </c>
      <c r="AH186">
        <f t="shared" si="207"/>
        <v>0</v>
      </c>
      <c r="AI186">
        <f t="shared" si="208"/>
        <v>0</v>
      </c>
      <c r="AJ186">
        <f t="shared" si="182"/>
        <v>0</v>
      </c>
      <c r="AK186">
        <v>45.25</v>
      </c>
      <c r="AL186">
        <v>45.25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109</v>
      </c>
      <c r="AU186">
        <v>57</v>
      </c>
      <c r="AV186">
        <v>1</v>
      </c>
      <c r="AW186">
        <v>1</v>
      </c>
      <c r="AZ186">
        <v>1</v>
      </c>
      <c r="BA186">
        <v>1</v>
      </c>
      <c r="BB186">
        <v>1</v>
      </c>
      <c r="BC186">
        <v>8.98</v>
      </c>
      <c r="BD186" t="s">
        <v>3</v>
      </c>
      <c r="BE186" t="s">
        <v>3</v>
      </c>
      <c r="BF186" t="s">
        <v>3</v>
      </c>
      <c r="BG186" t="s">
        <v>3</v>
      </c>
      <c r="BH186">
        <v>3</v>
      </c>
      <c r="BI186">
        <v>1</v>
      </c>
      <c r="BJ186" t="s">
        <v>3</v>
      </c>
      <c r="BM186">
        <v>12001</v>
      </c>
      <c r="BN186">
        <v>0</v>
      </c>
      <c r="BO186" t="s">
        <v>3</v>
      </c>
      <c r="BP186">
        <v>0</v>
      </c>
      <c r="BQ186">
        <v>2</v>
      </c>
      <c r="BR186">
        <v>0</v>
      </c>
      <c r="BS186">
        <v>1</v>
      </c>
      <c r="BT186">
        <v>1</v>
      </c>
      <c r="BU186">
        <v>1</v>
      </c>
      <c r="BV186">
        <v>1</v>
      </c>
      <c r="BW186">
        <v>1</v>
      </c>
      <c r="BX186">
        <v>1</v>
      </c>
      <c r="BY186" t="s">
        <v>3</v>
      </c>
      <c r="BZ186">
        <v>109</v>
      </c>
      <c r="CA186">
        <v>57</v>
      </c>
      <c r="CB186" t="s">
        <v>3</v>
      </c>
      <c r="CE186">
        <v>0</v>
      </c>
      <c r="CF186">
        <v>0</v>
      </c>
      <c r="CG186">
        <v>0</v>
      </c>
      <c r="CM186">
        <v>0</v>
      </c>
      <c r="CN186" t="s">
        <v>3</v>
      </c>
      <c r="CO186">
        <v>0</v>
      </c>
      <c r="CP186">
        <f t="shared" si="183"/>
        <v>1219.04</v>
      </c>
      <c r="CQ186">
        <f t="shared" si="184"/>
        <v>406.34500000000003</v>
      </c>
      <c r="CR186">
        <f t="shared" si="209"/>
        <v>0</v>
      </c>
      <c r="CS186">
        <f t="shared" si="185"/>
        <v>0</v>
      </c>
      <c r="CT186">
        <f t="shared" si="186"/>
        <v>0</v>
      </c>
      <c r="CU186">
        <f t="shared" si="187"/>
        <v>0</v>
      </c>
      <c r="CV186">
        <f t="shared" si="188"/>
        <v>0</v>
      </c>
      <c r="CW186">
        <f t="shared" si="189"/>
        <v>0</v>
      </c>
      <c r="CX186">
        <f t="shared" si="190"/>
        <v>0</v>
      </c>
      <c r="CY186">
        <f t="shared" si="191"/>
        <v>0</v>
      </c>
      <c r="CZ186">
        <f t="shared" si="192"/>
        <v>0</v>
      </c>
      <c r="DC186" t="s">
        <v>3</v>
      </c>
      <c r="DD186" t="s">
        <v>3</v>
      </c>
      <c r="DE186" t="s">
        <v>3</v>
      </c>
      <c r="DF186" t="s">
        <v>3</v>
      </c>
      <c r="DG186" t="s">
        <v>3</v>
      </c>
      <c r="DH186" t="s">
        <v>3</v>
      </c>
      <c r="DI186" t="s">
        <v>3</v>
      </c>
      <c r="DJ186" t="s">
        <v>3</v>
      </c>
      <c r="DK186" t="s">
        <v>3</v>
      </c>
      <c r="DL186" t="s">
        <v>3</v>
      </c>
      <c r="DM186" t="s">
        <v>3</v>
      </c>
      <c r="DN186">
        <v>0</v>
      </c>
      <c r="DO186">
        <v>0</v>
      </c>
      <c r="DP186">
        <v>1</v>
      </c>
      <c r="DQ186">
        <v>1</v>
      </c>
      <c r="DU186">
        <v>1013</v>
      </c>
      <c r="DV186" t="s">
        <v>259</v>
      </c>
      <c r="DW186" t="s">
        <v>259</v>
      </c>
      <c r="DX186">
        <v>1</v>
      </c>
      <c r="DZ186" t="s">
        <v>3</v>
      </c>
      <c r="EA186" t="s">
        <v>3</v>
      </c>
      <c r="EB186" t="s">
        <v>3</v>
      </c>
      <c r="EC186" t="s">
        <v>3</v>
      </c>
      <c r="EE186">
        <v>140625032</v>
      </c>
      <c r="EF186">
        <v>2</v>
      </c>
      <c r="EG186" t="s">
        <v>38</v>
      </c>
      <c r="EH186">
        <v>12</v>
      </c>
      <c r="EI186" t="s">
        <v>92</v>
      </c>
      <c r="EJ186">
        <v>1</v>
      </c>
      <c r="EK186">
        <v>12001</v>
      </c>
      <c r="EL186" t="s">
        <v>92</v>
      </c>
      <c r="EM186" t="s">
        <v>93</v>
      </c>
      <c r="EO186" t="s">
        <v>3</v>
      </c>
      <c r="EQ186">
        <v>0</v>
      </c>
      <c r="ER186">
        <v>54.300000000000004</v>
      </c>
      <c r="ES186">
        <v>45.25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5</v>
      </c>
      <c r="FC186">
        <v>1</v>
      </c>
      <c r="FD186">
        <v>18</v>
      </c>
      <c r="FF186">
        <v>455.33</v>
      </c>
      <c r="FQ186">
        <v>0</v>
      </c>
      <c r="FR186">
        <f t="shared" si="193"/>
        <v>0</v>
      </c>
      <c r="FS186">
        <v>0</v>
      </c>
      <c r="FX186">
        <v>109</v>
      </c>
      <c r="FY186">
        <v>57</v>
      </c>
      <c r="GA186" t="s">
        <v>489</v>
      </c>
      <c r="GD186">
        <v>1</v>
      </c>
      <c r="GF186">
        <v>1577740115</v>
      </c>
      <c r="GG186">
        <v>2</v>
      </c>
      <c r="GH186">
        <v>3</v>
      </c>
      <c r="GI186">
        <v>4</v>
      </c>
      <c r="GJ186">
        <v>0</v>
      </c>
      <c r="GK186">
        <v>0</v>
      </c>
      <c r="GL186">
        <f t="shared" si="194"/>
        <v>0</v>
      </c>
      <c r="GM186">
        <f t="shared" si="195"/>
        <v>1219.04</v>
      </c>
      <c r="GN186">
        <f t="shared" si="196"/>
        <v>1219.04</v>
      </c>
      <c r="GO186">
        <f t="shared" si="197"/>
        <v>0</v>
      </c>
      <c r="GP186">
        <f t="shared" si="198"/>
        <v>0</v>
      </c>
      <c r="GR186">
        <v>1</v>
      </c>
      <c r="GS186">
        <v>1</v>
      </c>
      <c r="GT186">
        <v>0</v>
      </c>
      <c r="GU186" t="s">
        <v>3</v>
      </c>
      <c r="GV186">
        <f t="shared" si="199"/>
        <v>0</v>
      </c>
      <c r="GW186">
        <v>1</v>
      </c>
      <c r="GX186">
        <f t="shared" si="200"/>
        <v>0</v>
      </c>
      <c r="HA186">
        <v>0</v>
      </c>
      <c r="HB186">
        <v>0</v>
      </c>
      <c r="HC186">
        <f t="shared" si="201"/>
        <v>0</v>
      </c>
      <c r="HE186" t="s">
        <v>60</v>
      </c>
      <c r="HF186" t="s">
        <v>33</v>
      </c>
      <c r="HM186" t="s">
        <v>3</v>
      </c>
      <c r="HN186" t="s">
        <v>95</v>
      </c>
      <c r="HO186" t="s">
        <v>96</v>
      </c>
      <c r="HP186" t="s">
        <v>92</v>
      </c>
      <c r="HQ186" t="s">
        <v>92</v>
      </c>
      <c r="IK186">
        <v>0</v>
      </c>
    </row>
    <row r="187" spans="1:245" x14ac:dyDescent="0.2">
      <c r="A187">
        <v>17</v>
      </c>
      <c r="B187">
        <v>1</v>
      </c>
      <c r="C187">
        <f>ROW(SmtRes!A332)</f>
        <v>332</v>
      </c>
      <c r="D187">
        <f>ROW(EtalonRes!A349)</f>
        <v>349</v>
      </c>
      <c r="E187" t="s">
        <v>490</v>
      </c>
      <c r="F187" t="s">
        <v>484</v>
      </c>
      <c r="G187" t="s">
        <v>491</v>
      </c>
      <c r="H187" t="s">
        <v>26</v>
      </c>
      <c r="I187">
        <f>ROUND(3/100,9)</f>
        <v>0.03</v>
      </c>
      <c r="J187">
        <v>0</v>
      </c>
      <c r="K187">
        <f>ROUND(3/100,9)</f>
        <v>0.03</v>
      </c>
      <c r="O187">
        <f t="shared" si="168"/>
        <v>658.88</v>
      </c>
      <c r="P187">
        <f t="shared" si="169"/>
        <v>34.520000000000003</v>
      </c>
      <c r="Q187">
        <f t="shared" si="170"/>
        <v>14.51</v>
      </c>
      <c r="R187">
        <f t="shared" si="171"/>
        <v>2.0299999999999998</v>
      </c>
      <c r="S187">
        <f t="shared" si="172"/>
        <v>609.85</v>
      </c>
      <c r="T187">
        <f t="shared" si="173"/>
        <v>0</v>
      </c>
      <c r="U187">
        <f t="shared" si="174"/>
        <v>1.8264</v>
      </c>
      <c r="V187">
        <f t="shared" si="175"/>
        <v>4.7999999999999996E-3</v>
      </c>
      <c r="W187">
        <f t="shared" si="176"/>
        <v>0</v>
      </c>
      <c r="X187">
        <f t="shared" si="177"/>
        <v>593.52</v>
      </c>
      <c r="Y187">
        <f t="shared" si="178"/>
        <v>312.06</v>
      </c>
      <c r="AA187">
        <v>145833872</v>
      </c>
      <c r="AB187">
        <f t="shared" si="179"/>
        <v>770.62</v>
      </c>
      <c r="AC187">
        <f t="shared" si="180"/>
        <v>128.13999999999999</v>
      </c>
      <c r="AD187">
        <f t="shared" si="204"/>
        <v>38.549999999999997</v>
      </c>
      <c r="AE187">
        <f t="shared" si="205"/>
        <v>2.0099999999999998</v>
      </c>
      <c r="AF187">
        <f t="shared" si="206"/>
        <v>603.92999999999995</v>
      </c>
      <c r="AG187">
        <f t="shared" si="181"/>
        <v>0</v>
      </c>
      <c r="AH187">
        <f t="shared" si="207"/>
        <v>60.88</v>
      </c>
      <c r="AI187">
        <f t="shared" si="208"/>
        <v>0.16</v>
      </c>
      <c r="AJ187">
        <f t="shared" si="182"/>
        <v>0</v>
      </c>
      <c r="AK187">
        <v>770.62</v>
      </c>
      <c r="AL187">
        <v>128.13999999999999</v>
      </c>
      <c r="AM187">
        <v>38.549999999999997</v>
      </c>
      <c r="AN187">
        <v>2.0099999999999998</v>
      </c>
      <c r="AO187">
        <v>603.92999999999995</v>
      </c>
      <c r="AP187">
        <v>0</v>
      </c>
      <c r="AQ187">
        <v>60.88</v>
      </c>
      <c r="AR187">
        <v>0.16</v>
      </c>
      <c r="AS187">
        <v>0</v>
      </c>
      <c r="AT187">
        <v>97</v>
      </c>
      <c r="AU187">
        <v>51</v>
      </c>
      <c r="AV187">
        <v>1</v>
      </c>
      <c r="AW187">
        <v>1</v>
      </c>
      <c r="AZ187">
        <v>1</v>
      </c>
      <c r="BA187">
        <v>33.659999999999997</v>
      </c>
      <c r="BB187">
        <v>12.55</v>
      </c>
      <c r="BC187">
        <v>8.98</v>
      </c>
      <c r="BD187" t="s">
        <v>3</v>
      </c>
      <c r="BE187" t="s">
        <v>3</v>
      </c>
      <c r="BF187" t="s">
        <v>3</v>
      </c>
      <c r="BG187" t="s">
        <v>3</v>
      </c>
      <c r="BH187">
        <v>0</v>
      </c>
      <c r="BI187">
        <v>2</v>
      </c>
      <c r="BJ187" t="s">
        <v>486</v>
      </c>
      <c r="BM187">
        <v>108001</v>
      </c>
      <c r="BN187">
        <v>0</v>
      </c>
      <c r="BO187" t="s">
        <v>3</v>
      </c>
      <c r="BP187">
        <v>0</v>
      </c>
      <c r="BQ187">
        <v>3</v>
      </c>
      <c r="BR187">
        <v>0</v>
      </c>
      <c r="BS187">
        <v>33.659999999999997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3</v>
      </c>
      <c r="BZ187">
        <v>97</v>
      </c>
      <c r="CA187">
        <v>51</v>
      </c>
      <c r="CB187" t="s">
        <v>3</v>
      </c>
      <c r="CE187">
        <v>0</v>
      </c>
      <c r="CF187">
        <v>0</v>
      </c>
      <c r="CG187">
        <v>0</v>
      </c>
      <c r="CM187">
        <v>0</v>
      </c>
      <c r="CN187" t="s">
        <v>3</v>
      </c>
      <c r="CO187">
        <v>0</v>
      </c>
      <c r="CP187">
        <f t="shared" si="183"/>
        <v>658.88</v>
      </c>
      <c r="CQ187">
        <f t="shared" si="184"/>
        <v>1150.6971999999998</v>
      </c>
      <c r="CR187">
        <f t="shared" si="209"/>
        <v>483.80250000000001</v>
      </c>
      <c r="CS187">
        <f t="shared" si="185"/>
        <v>67.656599999999983</v>
      </c>
      <c r="CT187">
        <f t="shared" si="186"/>
        <v>20328.283799999997</v>
      </c>
      <c r="CU187">
        <f t="shared" si="187"/>
        <v>0</v>
      </c>
      <c r="CV187">
        <f t="shared" si="188"/>
        <v>60.88</v>
      </c>
      <c r="CW187">
        <f t="shared" si="189"/>
        <v>0.16</v>
      </c>
      <c r="CX187">
        <f t="shared" si="190"/>
        <v>0</v>
      </c>
      <c r="CY187">
        <f t="shared" si="191"/>
        <v>593.52359999999999</v>
      </c>
      <c r="CZ187">
        <f t="shared" si="192"/>
        <v>312.05880000000002</v>
      </c>
      <c r="DC187" t="s">
        <v>3</v>
      </c>
      <c r="DD187" t="s">
        <v>3</v>
      </c>
      <c r="DE187" t="s">
        <v>3</v>
      </c>
      <c r="DF187" t="s">
        <v>3</v>
      </c>
      <c r="DG187" t="s">
        <v>3</v>
      </c>
      <c r="DH187" t="s">
        <v>3</v>
      </c>
      <c r="DI187" t="s">
        <v>3</v>
      </c>
      <c r="DJ187" t="s">
        <v>3</v>
      </c>
      <c r="DK187" t="s">
        <v>3</v>
      </c>
      <c r="DL187" t="s">
        <v>3</v>
      </c>
      <c r="DM187" t="s">
        <v>3</v>
      </c>
      <c r="DN187">
        <v>0</v>
      </c>
      <c r="DO187">
        <v>0</v>
      </c>
      <c r="DP187">
        <v>1</v>
      </c>
      <c r="DQ187">
        <v>1</v>
      </c>
      <c r="DU187">
        <v>1013</v>
      </c>
      <c r="DV187" t="s">
        <v>26</v>
      </c>
      <c r="DW187" t="s">
        <v>26</v>
      </c>
      <c r="DX187">
        <v>1</v>
      </c>
      <c r="DZ187" t="s">
        <v>3</v>
      </c>
      <c r="EA187" t="s">
        <v>3</v>
      </c>
      <c r="EB187" t="s">
        <v>3</v>
      </c>
      <c r="EC187" t="s">
        <v>3</v>
      </c>
      <c r="EE187">
        <v>140624845</v>
      </c>
      <c r="EF187">
        <v>3</v>
      </c>
      <c r="EG187" t="s">
        <v>252</v>
      </c>
      <c r="EH187">
        <v>0</v>
      </c>
      <c r="EI187" t="s">
        <v>3</v>
      </c>
      <c r="EJ187">
        <v>2</v>
      </c>
      <c r="EK187">
        <v>108001</v>
      </c>
      <c r="EL187" t="s">
        <v>253</v>
      </c>
      <c r="EM187" t="s">
        <v>254</v>
      </c>
      <c r="EO187" t="s">
        <v>3</v>
      </c>
      <c r="EQ187">
        <v>0</v>
      </c>
      <c r="ER187">
        <v>770.62</v>
      </c>
      <c r="ES187">
        <v>128.13999999999999</v>
      </c>
      <c r="ET187">
        <v>38.549999999999997</v>
      </c>
      <c r="EU187">
        <v>2.0099999999999998</v>
      </c>
      <c r="EV187">
        <v>603.92999999999995</v>
      </c>
      <c r="EW187">
        <v>60.88</v>
      </c>
      <c r="EX187">
        <v>0.16</v>
      </c>
      <c r="EY187">
        <v>0</v>
      </c>
      <c r="FQ187">
        <v>0</v>
      </c>
      <c r="FR187">
        <f t="shared" si="193"/>
        <v>0</v>
      </c>
      <c r="FS187">
        <v>0</v>
      </c>
      <c r="FX187">
        <v>97</v>
      </c>
      <c r="FY187">
        <v>51</v>
      </c>
      <c r="GA187" t="s">
        <v>3</v>
      </c>
      <c r="GD187">
        <v>1</v>
      </c>
      <c r="GF187">
        <v>-1263318425</v>
      </c>
      <c r="GG187">
        <v>2</v>
      </c>
      <c r="GH187">
        <v>1</v>
      </c>
      <c r="GI187">
        <v>4</v>
      </c>
      <c r="GJ187">
        <v>0</v>
      </c>
      <c r="GK187">
        <v>0</v>
      </c>
      <c r="GL187">
        <f t="shared" si="194"/>
        <v>0</v>
      </c>
      <c r="GM187">
        <f t="shared" si="195"/>
        <v>1564.46</v>
      </c>
      <c r="GN187">
        <f t="shared" si="196"/>
        <v>0</v>
      </c>
      <c r="GO187">
        <f t="shared" si="197"/>
        <v>1564.46</v>
      </c>
      <c r="GP187">
        <f t="shared" si="198"/>
        <v>0</v>
      </c>
      <c r="GR187">
        <v>0</v>
      </c>
      <c r="GS187">
        <v>3</v>
      </c>
      <c r="GT187">
        <v>0</v>
      </c>
      <c r="GU187" t="s">
        <v>3</v>
      </c>
      <c r="GV187">
        <f t="shared" si="199"/>
        <v>0</v>
      </c>
      <c r="GW187">
        <v>1</v>
      </c>
      <c r="GX187">
        <f t="shared" si="200"/>
        <v>0</v>
      </c>
      <c r="HA187">
        <v>0</v>
      </c>
      <c r="HB187">
        <v>0</v>
      </c>
      <c r="HC187">
        <f t="shared" si="201"/>
        <v>0</v>
      </c>
      <c r="HE187" t="s">
        <v>3</v>
      </c>
      <c r="HF187" t="s">
        <v>3</v>
      </c>
      <c r="HM187" t="s">
        <v>3</v>
      </c>
      <c r="HN187" t="s">
        <v>255</v>
      </c>
      <c r="HO187" t="s">
        <v>256</v>
      </c>
      <c r="HP187" t="s">
        <v>253</v>
      </c>
      <c r="HQ187" t="s">
        <v>253</v>
      </c>
      <c r="IK187">
        <v>0</v>
      </c>
    </row>
    <row r="188" spans="1:245" x14ac:dyDescent="0.2">
      <c r="A188">
        <v>17</v>
      </c>
      <c r="B188">
        <v>1</v>
      </c>
      <c r="E188" t="s">
        <v>492</v>
      </c>
      <c r="F188" t="s">
        <v>106</v>
      </c>
      <c r="G188" t="s">
        <v>493</v>
      </c>
      <c r="H188" t="s">
        <v>259</v>
      </c>
      <c r="I188">
        <v>3</v>
      </c>
      <c r="J188">
        <v>0</v>
      </c>
      <c r="K188">
        <v>3</v>
      </c>
      <c r="O188">
        <f t="shared" ref="O188:O207" si="210">ROUND(CP188,2)</f>
        <v>1672.7</v>
      </c>
      <c r="P188">
        <f t="shared" ref="P188:P207" si="211">ROUND(CQ188*I188,2)</f>
        <v>1672.7</v>
      </c>
      <c r="Q188">
        <f t="shared" ref="Q188:Q207" si="212">ROUND(CR188*I188,2)</f>
        <v>0</v>
      </c>
      <c r="R188">
        <f t="shared" ref="R188:R207" si="213">ROUND(CS188*I188,2)</f>
        <v>0</v>
      </c>
      <c r="S188">
        <f t="shared" ref="S188:S207" si="214">ROUND(CT188*I188,2)</f>
        <v>0</v>
      </c>
      <c r="T188">
        <f t="shared" ref="T188:T207" si="215">ROUND(CU188*I188,2)</f>
        <v>0</v>
      </c>
      <c r="U188">
        <f t="shared" ref="U188:U207" si="216">CV188*I188</f>
        <v>0</v>
      </c>
      <c r="V188">
        <f t="shared" ref="V188:V207" si="217">CW188*I188</f>
        <v>0</v>
      </c>
      <c r="W188">
        <f t="shared" ref="W188:W207" si="218">ROUND(CX188*I188,2)</f>
        <v>0</v>
      </c>
      <c r="X188">
        <f t="shared" ref="X188:X207" si="219">ROUND(CY188,2)</f>
        <v>0</v>
      </c>
      <c r="Y188">
        <f t="shared" ref="Y188:Y207" si="220">ROUND(CZ188,2)</f>
        <v>0</v>
      </c>
      <c r="AA188">
        <v>145833872</v>
      </c>
      <c r="AB188">
        <f t="shared" ref="AB188:AB207" si="221">ROUND((AC188+AD188+AF188),2)</f>
        <v>62.09</v>
      </c>
      <c r="AC188">
        <f t="shared" ref="AC188:AC207" si="222">ROUND((ES188),2)</f>
        <v>62.09</v>
      </c>
      <c r="AD188">
        <f t="shared" si="204"/>
        <v>0</v>
      </c>
      <c r="AE188">
        <f t="shared" si="205"/>
        <v>0</v>
      </c>
      <c r="AF188">
        <f t="shared" si="206"/>
        <v>0</v>
      </c>
      <c r="AG188">
        <f t="shared" ref="AG188:AG207" si="223">ROUND((AP188),2)</f>
        <v>0</v>
      </c>
      <c r="AH188">
        <f t="shared" si="207"/>
        <v>0</v>
      </c>
      <c r="AI188">
        <f t="shared" si="208"/>
        <v>0</v>
      </c>
      <c r="AJ188">
        <f t="shared" ref="AJ188:AJ207" si="224">(AS188)</f>
        <v>0</v>
      </c>
      <c r="AK188">
        <v>62.089999999999996</v>
      </c>
      <c r="AL188">
        <v>62.089999999999996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109</v>
      </c>
      <c r="AU188">
        <v>57</v>
      </c>
      <c r="AV188">
        <v>1</v>
      </c>
      <c r="AW188">
        <v>1</v>
      </c>
      <c r="AZ188">
        <v>1</v>
      </c>
      <c r="BA188">
        <v>1</v>
      </c>
      <c r="BB188">
        <v>1</v>
      </c>
      <c r="BC188">
        <v>8.98</v>
      </c>
      <c r="BD188" t="s">
        <v>3</v>
      </c>
      <c r="BE188" t="s">
        <v>3</v>
      </c>
      <c r="BF188" t="s">
        <v>3</v>
      </c>
      <c r="BG188" t="s">
        <v>3</v>
      </c>
      <c r="BH188">
        <v>3</v>
      </c>
      <c r="BI188">
        <v>1</v>
      </c>
      <c r="BJ188" t="s">
        <v>3</v>
      </c>
      <c r="BM188">
        <v>12001</v>
      </c>
      <c r="BN188">
        <v>0</v>
      </c>
      <c r="BO188" t="s">
        <v>3</v>
      </c>
      <c r="BP188">
        <v>0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 t="s">
        <v>3</v>
      </c>
      <c r="BZ188">
        <v>109</v>
      </c>
      <c r="CA188">
        <v>57</v>
      </c>
      <c r="CB188" t="s">
        <v>3</v>
      </c>
      <c r="CE188">
        <v>0</v>
      </c>
      <c r="CF188">
        <v>0</v>
      </c>
      <c r="CG188">
        <v>0</v>
      </c>
      <c r="CM188">
        <v>0</v>
      </c>
      <c r="CN188" t="s">
        <v>3</v>
      </c>
      <c r="CO188">
        <v>0</v>
      </c>
      <c r="CP188">
        <f t="shared" ref="CP188:CP207" si="225">(P188+Q188+S188)</f>
        <v>1672.7</v>
      </c>
      <c r="CQ188">
        <f t="shared" ref="CQ188:CQ207" si="226">AC188*BC188</f>
        <v>557.56820000000005</v>
      </c>
      <c r="CR188">
        <f t="shared" si="209"/>
        <v>0</v>
      </c>
      <c r="CS188">
        <f t="shared" ref="CS188:CS207" si="227">AE188*BS188</f>
        <v>0</v>
      </c>
      <c r="CT188">
        <f t="shared" ref="CT188:CT207" si="228">AF188*BA188</f>
        <v>0</v>
      </c>
      <c r="CU188">
        <f t="shared" ref="CU188:CU207" si="229">AG188</f>
        <v>0</v>
      </c>
      <c r="CV188">
        <f t="shared" ref="CV188:CV207" si="230">AH188</f>
        <v>0</v>
      </c>
      <c r="CW188">
        <f t="shared" ref="CW188:CW207" si="231">AI188</f>
        <v>0</v>
      </c>
      <c r="CX188">
        <f t="shared" ref="CX188:CX207" si="232">AJ188</f>
        <v>0</v>
      </c>
      <c r="CY188">
        <f t="shared" ref="CY188:CY207" si="233">(((S188+R188)*AT188)/100)</f>
        <v>0</v>
      </c>
      <c r="CZ188">
        <f t="shared" ref="CZ188:CZ207" si="234">(((S188+R188)*AU188)/100)</f>
        <v>0</v>
      </c>
      <c r="DC188" t="s">
        <v>3</v>
      </c>
      <c r="DD188" t="s">
        <v>3</v>
      </c>
      <c r="DE188" t="s">
        <v>3</v>
      </c>
      <c r="DF188" t="s">
        <v>3</v>
      </c>
      <c r="DG188" t="s">
        <v>3</v>
      </c>
      <c r="DH188" t="s">
        <v>3</v>
      </c>
      <c r="DI188" t="s">
        <v>3</v>
      </c>
      <c r="DJ188" t="s">
        <v>3</v>
      </c>
      <c r="DK188" t="s">
        <v>3</v>
      </c>
      <c r="DL188" t="s">
        <v>3</v>
      </c>
      <c r="DM188" t="s">
        <v>3</v>
      </c>
      <c r="DN188">
        <v>0</v>
      </c>
      <c r="DO188">
        <v>0</v>
      </c>
      <c r="DP188">
        <v>1</v>
      </c>
      <c r="DQ188">
        <v>1</v>
      </c>
      <c r="DU188">
        <v>1013</v>
      </c>
      <c r="DV188" t="s">
        <v>259</v>
      </c>
      <c r="DW188" t="s">
        <v>259</v>
      </c>
      <c r="DX188">
        <v>1</v>
      </c>
      <c r="DZ188" t="s">
        <v>3</v>
      </c>
      <c r="EA188" t="s">
        <v>3</v>
      </c>
      <c r="EB188" t="s">
        <v>3</v>
      </c>
      <c r="EC188" t="s">
        <v>3</v>
      </c>
      <c r="EE188">
        <v>140625032</v>
      </c>
      <c r="EF188">
        <v>2</v>
      </c>
      <c r="EG188" t="s">
        <v>38</v>
      </c>
      <c r="EH188">
        <v>12</v>
      </c>
      <c r="EI188" t="s">
        <v>92</v>
      </c>
      <c r="EJ188">
        <v>1</v>
      </c>
      <c r="EK188">
        <v>12001</v>
      </c>
      <c r="EL188" t="s">
        <v>92</v>
      </c>
      <c r="EM188" t="s">
        <v>93</v>
      </c>
      <c r="EO188" t="s">
        <v>3</v>
      </c>
      <c r="EQ188">
        <v>0</v>
      </c>
      <c r="ER188">
        <v>74.5</v>
      </c>
      <c r="ES188">
        <v>62.089999999999996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5</v>
      </c>
      <c r="FC188">
        <v>1</v>
      </c>
      <c r="FD188">
        <v>18</v>
      </c>
      <c r="FF188">
        <v>624.64</v>
      </c>
      <c r="FQ188">
        <v>0</v>
      </c>
      <c r="FR188">
        <f t="shared" ref="FR188:FR207" si="235">ROUND(IF(BI188=3,GM188,0),2)</f>
        <v>0</v>
      </c>
      <c r="FS188">
        <v>0</v>
      </c>
      <c r="FX188">
        <v>109</v>
      </c>
      <c r="FY188">
        <v>57</v>
      </c>
      <c r="GA188" t="s">
        <v>494</v>
      </c>
      <c r="GD188">
        <v>1</v>
      </c>
      <c r="GF188">
        <v>-519757951</v>
      </c>
      <c r="GG188">
        <v>2</v>
      </c>
      <c r="GH188">
        <v>3</v>
      </c>
      <c r="GI188">
        <v>4</v>
      </c>
      <c r="GJ188">
        <v>0</v>
      </c>
      <c r="GK188">
        <v>0</v>
      </c>
      <c r="GL188">
        <f t="shared" ref="GL188:GL207" si="236">ROUND(IF(AND(BH188=3,BI188=3,FS188&lt;&gt;0),P188,0),2)</f>
        <v>0</v>
      </c>
      <c r="GM188">
        <f t="shared" ref="GM188:GM207" si="237">ROUND(O188+X188+Y188,2)+GX188</f>
        <v>1672.7</v>
      </c>
      <c r="GN188">
        <f t="shared" ref="GN188:GN207" si="238">IF(OR(BI188=0,BI188=1),ROUND(O188+X188+Y188,2),0)</f>
        <v>1672.7</v>
      </c>
      <c r="GO188">
        <f t="shared" ref="GO188:GO207" si="239">IF(BI188=2,ROUND(O188+X188+Y188,2),0)</f>
        <v>0</v>
      </c>
      <c r="GP188">
        <f t="shared" ref="GP188:GP207" si="240">IF(BI188=4,ROUND(O188+X188+Y188,2)+GX188,0)</f>
        <v>0</v>
      </c>
      <c r="GR188">
        <v>1</v>
      </c>
      <c r="GS188">
        <v>1</v>
      </c>
      <c r="GT188">
        <v>0</v>
      </c>
      <c r="GU188" t="s">
        <v>3</v>
      </c>
      <c r="GV188">
        <f t="shared" ref="GV188:GV207" si="241">ROUND((GT188),2)</f>
        <v>0</v>
      </c>
      <c r="GW188">
        <v>1</v>
      </c>
      <c r="GX188">
        <f t="shared" ref="GX188:GX207" si="242">ROUND(HC188*I188,2)</f>
        <v>0</v>
      </c>
      <c r="HA188">
        <v>0</v>
      </c>
      <c r="HB188">
        <v>0</v>
      </c>
      <c r="HC188">
        <f t="shared" ref="HC188:HC207" si="243">GV188*GW188</f>
        <v>0</v>
      </c>
      <c r="HE188" t="s">
        <v>60</v>
      </c>
      <c r="HF188" t="s">
        <v>33</v>
      </c>
      <c r="HM188" t="s">
        <v>3</v>
      </c>
      <c r="HN188" t="s">
        <v>95</v>
      </c>
      <c r="HO188" t="s">
        <v>96</v>
      </c>
      <c r="HP188" t="s">
        <v>92</v>
      </c>
      <c r="HQ188" t="s">
        <v>92</v>
      </c>
      <c r="IK188">
        <v>0</v>
      </c>
    </row>
    <row r="189" spans="1:245" x14ac:dyDescent="0.2">
      <c r="A189">
        <v>17</v>
      </c>
      <c r="B189">
        <v>1</v>
      </c>
      <c r="C189">
        <f>ROW(SmtRes!A344)</f>
        <v>344</v>
      </c>
      <c r="D189">
        <f>ROW(EtalonRes!A361)</f>
        <v>361</v>
      </c>
      <c r="E189" t="s">
        <v>495</v>
      </c>
      <c r="F189" t="s">
        <v>496</v>
      </c>
      <c r="G189" t="s">
        <v>497</v>
      </c>
      <c r="H189" t="s">
        <v>259</v>
      </c>
      <c r="I189">
        <v>1</v>
      </c>
      <c r="J189">
        <v>0</v>
      </c>
      <c r="K189">
        <v>1</v>
      </c>
      <c r="O189">
        <f t="shared" si="210"/>
        <v>1261.92</v>
      </c>
      <c r="P189">
        <f t="shared" si="211"/>
        <v>386.5</v>
      </c>
      <c r="Q189">
        <f t="shared" si="212"/>
        <v>20.46</v>
      </c>
      <c r="R189">
        <f t="shared" si="213"/>
        <v>7.41</v>
      </c>
      <c r="S189">
        <f t="shared" si="214"/>
        <v>854.96</v>
      </c>
      <c r="T189">
        <f t="shared" si="215"/>
        <v>0</v>
      </c>
      <c r="U189">
        <f t="shared" si="216"/>
        <v>2.56</v>
      </c>
      <c r="V189">
        <f t="shared" si="217"/>
        <v>0.02</v>
      </c>
      <c r="W189">
        <f t="shared" si="218"/>
        <v>0</v>
      </c>
      <c r="X189">
        <f t="shared" si="219"/>
        <v>836.5</v>
      </c>
      <c r="Y189">
        <f t="shared" si="220"/>
        <v>439.81</v>
      </c>
      <c r="AA189">
        <v>145833872</v>
      </c>
      <c r="AB189">
        <f t="shared" si="221"/>
        <v>70.069999999999993</v>
      </c>
      <c r="AC189">
        <f t="shared" si="222"/>
        <v>43.04</v>
      </c>
      <c r="AD189">
        <f t="shared" si="204"/>
        <v>1.63</v>
      </c>
      <c r="AE189">
        <f t="shared" si="205"/>
        <v>0.22</v>
      </c>
      <c r="AF189">
        <f t="shared" si="206"/>
        <v>25.4</v>
      </c>
      <c r="AG189">
        <f t="shared" si="223"/>
        <v>0</v>
      </c>
      <c r="AH189">
        <f t="shared" si="207"/>
        <v>2.56</v>
      </c>
      <c r="AI189">
        <f t="shared" si="208"/>
        <v>0.02</v>
      </c>
      <c r="AJ189">
        <f t="shared" si="224"/>
        <v>0</v>
      </c>
      <c r="AK189">
        <v>70.069999999999993</v>
      </c>
      <c r="AL189">
        <v>43.04</v>
      </c>
      <c r="AM189">
        <v>1.63</v>
      </c>
      <c r="AN189">
        <v>0.22</v>
      </c>
      <c r="AO189">
        <v>25.4</v>
      </c>
      <c r="AP189">
        <v>0</v>
      </c>
      <c r="AQ189">
        <v>2.56</v>
      </c>
      <c r="AR189">
        <v>0.02</v>
      </c>
      <c r="AS189">
        <v>0</v>
      </c>
      <c r="AT189">
        <v>97</v>
      </c>
      <c r="AU189">
        <v>51</v>
      </c>
      <c r="AV189">
        <v>1</v>
      </c>
      <c r="AW189">
        <v>1</v>
      </c>
      <c r="AZ189">
        <v>1</v>
      </c>
      <c r="BA189">
        <v>33.659999999999997</v>
      </c>
      <c r="BB189">
        <v>12.55</v>
      </c>
      <c r="BC189">
        <v>8.98</v>
      </c>
      <c r="BD189" t="s">
        <v>3</v>
      </c>
      <c r="BE189" t="s">
        <v>3</v>
      </c>
      <c r="BF189" t="s">
        <v>3</v>
      </c>
      <c r="BG189" t="s">
        <v>3</v>
      </c>
      <c r="BH189">
        <v>0</v>
      </c>
      <c r="BI189">
        <v>2</v>
      </c>
      <c r="BJ189" t="s">
        <v>498</v>
      </c>
      <c r="BM189">
        <v>108001</v>
      </c>
      <c r="BN189">
        <v>0</v>
      </c>
      <c r="BO189" t="s">
        <v>3</v>
      </c>
      <c r="BP189">
        <v>0</v>
      </c>
      <c r="BQ189">
        <v>3</v>
      </c>
      <c r="BR189">
        <v>0</v>
      </c>
      <c r="BS189">
        <v>33.659999999999997</v>
      </c>
      <c r="BT189">
        <v>1</v>
      </c>
      <c r="BU189">
        <v>1</v>
      </c>
      <c r="BV189">
        <v>1</v>
      </c>
      <c r="BW189">
        <v>1</v>
      </c>
      <c r="BX189">
        <v>1</v>
      </c>
      <c r="BY189" t="s">
        <v>3</v>
      </c>
      <c r="BZ189">
        <v>97</v>
      </c>
      <c r="CA189">
        <v>51</v>
      </c>
      <c r="CB189" t="s">
        <v>3</v>
      </c>
      <c r="CE189">
        <v>0</v>
      </c>
      <c r="CF189">
        <v>0</v>
      </c>
      <c r="CG189">
        <v>0</v>
      </c>
      <c r="CM189">
        <v>0</v>
      </c>
      <c r="CN189" t="s">
        <v>3</v>
      </c>
      <c r="CO189">
        <v>0</v>
      </c>
      <c r="CP189">
        <f t="shared" si="225"/>
        <v>1261.92</v>
      </c>
      <c r="CQ189">
        <f t="shared" si="226"/>
        <v>386.49920000000003</v>
      </c>
      <c r="CR189">
        <f t="shared" si="209"/>
        <v>20.456499999999998</v>
      </c>
      <c r="CS189">
        <f t="shared" si="227"/>
        <v>7.4051999999999989</v>
      </c>
      <c r="CT189">
        <f t="shared" si="228"/>
        <v>854.96399999999983</v>
      </c>
      <c r="CU189">
        <f t="shared" si="229"/>
        <v>0</v>
      </c>
      <c r="CV189">
        <f t="shared" si="230"/>
        <v>2.56</v>
      </c>
      <c r="CW189">
        <f t="shared" si="231"/>
        <v>0.02</v>
      </c>
      <c r="CX189">
        <f t="shared" si="232"/>
        <v>0</v>
      </c>
      <c r="CY189">
        <f t="shared" si="233"/>
        <v>836.49890000000005</v>
      </c>
      <c r="CZ189">
        <f t="shared" si="234"/>
        <v>439.80870000000004</v>
      </c>
      <c r="DC189" t="s">
        <v>3</v>
      </c>
      <c r="DD189" t="s">
        <v>3</v>
      </c>
      <c r="DE189" t="s">
        <v>3</v>
      </c>
      <c r="DF189" t="s">
        <v>3</v>
      </c>
      <c r="DG189" t="s">
        <v>3</v>
      </c>
      <c r="DH189" t="s">
        <v>3</v>
      </c>
      <c r="DI189" t="s">
        <v>3</v>
      </c>
      <c r="DJ189" t="s">
        <v>3</v>
      </c>
      <c r="DK189" t="s">
        <v>3</v>
      </c>
      <c r="DL189" t="s">
        <v>3</v>
      </c>
      <c r="DM189" t="s">
        <v>3</v>
      </c>
      <c r="DN189">
        <v>0</v>
      </c>
      <c r="DO189">
        <v>0</v>
      </c>
      <c r="DP189">
        <v>1</v>
      </c>
      <c r="DQ189">
        <v>1</v>
      </c>
      <c r="DU189">
        <v>1013</v>
      </c>
      <c r="DV189" t="s">
        <v>259</v>
      </c>
      <c r="DW189" t="s">
        <v>259</v>
      </c>
      <c r="DX189">
        <v>1</v>
      </c>
      <c r="DZ189" t="s">
        <v>3</v>
      </c>
      <c r="EA189" t="s">
        <v>3</v>
      </c>
      <c r="EB189" t="s">
        <v>3</v>
      </c>
      <c r="EC189" t="s">
        <v>3</v>
      </c>
      <c r="EE189">
        <v>140624845</v>
      </c>
      <c r="EF189">
        <v>3</v>
      </c>
      <c r="EG189" t="s">
        <v>252</v>
      </c>
      <c r="EH189">
        <v>0</v>
      </c>
      <c r="EI189" t="s">
        <v>3</v>
      </c>
      <c r="EJ189">
        <v>2</v>
      </c>
      <c r="EK189">
        <v>108001</v>
      </c>
      <c r="EL189" t="s">
        <v>253</v>
      </c>
      <c r="EM189" t="s">
        <v>254</v>
      </c>
      <c r="EO189" t="s">
        <v>3</v>
      </c>
      <c r="EQ189">
        <v>0</v>
      </c>
      <c r="ER189">
        <v>70.069999999999993</v>
      </c>
      <c r="ES189">
        <v>43.04</v>
      </c>
      <c r="ET189">
        <v>1.63</v>
      </c>
      <c r="EU189">
        <v>0.22</v>
      </c>
      <c r="EV189">
        <v>25.4</v>
      </c>
      <c r="EW189">
        <v>2.56</v>
      </c>
      <c r="EX189">
        <v>0.02</v>
      </c>
      <c r="EY189">
        <v>0</v>
      </c>
      <c r="FQ189">
        <v>0</v>
      </c>
      <c r="FR189">
        <f t="shared" si="235"/>
        <v>0</v>
      </c>
      <c r="FS189">
        <v>0</v>
      </c>
      <c r="FX189">
        <v>97</v>
      </c>
      <c r="FY189">
        <v>51</v>
      </c>
      <c r="GA189" t="s">
        <v>3</v>
      </c>
      <c r="GD189">
        <v>1</v>
      </c>
      <c r="GF189">
        <v>-1558871961</v>
      </c>
      <c r="GG189">
        <v>2</v>
      </c>
      <c r="GH189">
        <v>1</v>
      </c>
      <c r="GI189">
        <v>4</v>
      </c>
      <c r="GJ189">
        <v>0</v>
      </c>
      <c r="GK189">
        <v>0</v>
      </c>
      <c r="GL189">
        <f t="shared" si="236"/>
        <v>0</v>
      </c>
      <c r="GM189">
        <f t="shared" si="237"/>
        <v>2538.23</v>
      </c>
      <c r="GN189">
        <f t="shared" si="238"/>
        <v>0</v>
      </c>
      <c r="GO189">
        <f t="shared" si="239"/>
        <v>2538.23</v>
      </c>
      <c r="GP189">
        <f t="shared" si="240"/>
        <v>0</v>
      </c>
      <c r="GR189">
        <v>0</v>
      </c>
      <c r="GS189">
        <v>3</v>
      </c>
      <c r="GT189">
        <v>0</v>
      </c>
      <c r="GU189" t="s">
        <v>3</v>
      </c>
      <c r="GV189">
        <f t="shared" si="241"/>
        <v>0</v>
      </c>
      <c r="GW189">
        <v>1</v>
      </c>
      <c r="GX189">
        <f t="shared" si="242"/>
        <v>0</v>
      </c>
      <c r="HA189">
        <v>0</v>
      </c>
      <c r="HB189">
        <v>0</v>
      </c>
      <c r="HC189">
        <f t="shared" si="243"/>
        <v>0</v>
      </c>
      <c r="HE189" t="s">
        <v>3</v>
      </c>
      <c r="HF189" t="s">
        <v>3</v>
      </c>
      <c r="HM189" t="s">
        <v>3</v>
      </c>
      <c r="HN189" t="s">
        <v>255</v>
      </c>
      <c r="HO189" t="s">
        <v>256</v>
      </c>
      <c r="HP189" t="s">
        <v>253</v>
      </c>
      <c r="HQ189" t="s">
        <v>253</v>
      </c>
      <c r="IK189">
        <v>0</v>
      </c>
    </row>
    <row r="190" spans="1:245" x14ac:dyDescent="0.2">
      <c r="A190">
        <v>17</v>
      </c>
      <c r="B190">
        <v>1</v>
      </c>
      <c r="E190" t="s">
        <v>499</v>
      </c>
      <c r="F190" t="s">
        <v>106</v>
      </c>
      <c r="G190" t="s">
        <v>500</v>
      </c>
      <c r="H190" t="s">
        <v>259</v>
      </c>
      <c r="I190">
        <v>3</v>
      </c>
      <c r="J190">
        <v>0</v>
      </c>
      <c r="K190">
        <v>3</v>
      </c>
      <c r="O190">
        <f t="shared" si="210"/>
        <v>3153.33</v>
      </c>
      <c r="P190">
        <f t="shared" si="211"/>
        <v>3153.33</v>
      </c>
      <c r="Q190">
        <f t="shared" si="212"/>
        <v>0</v>
      </c>
      <c r="R190">
        <f t="shared" si="213"/>
        <v>0</v>
      </c>
      <c r="S190">
        <f t="shared" si="214"/>
        <v>0</v>
      </c>
      <c r="T190">
        <f t="shared" si="215"/>
        <v>0</v>
      </c>
      <c r="U190">
        <f t="shared" si="216"/>
        <v>0</v>
      </c>
      <c r="V190">
        <f t="shared" si="217"/>
        <v>0</v>
      </c>
      <c r="W190">
        <f t="shared" si="218"/>
        <v>0</v>
      </c>
      <c r="X190">
        <f t="shared" si="219"/>
        <v>0</v>
      </c>
      <c r="Y190">
        <f t="shared" si="220"/>
        <v>0</v>
      </c>
      <c r="AA190">
        <v>145833872</v>
      </c>
      <c r="AB190">
        <f t="shared" si="221"/>
        <v>117.05</v>
      </c>
      <c r="AC190">
        <f t="shared" si="222"/>
        <v>117.05</v>
      </c>
      <c r="AD190">
        <f t="shared" si="204"/>
        <v>0</v>
      </c>
      <c r="AE190">
        <f t="shared" si="205"/>
        <v>0</v>
      </c>
      <c r="AF190">
        <f t="shared" si="206"/>
        <v>0</v>
      </c>
      <c r="AG190">
        <f t="shared" si="223"/>
        <v>0</v>
      </c>
      <c r="AH190">
        <f t="shared" si="207"/>
        <v>0</v>
      </c>
      <c r="AI190">
        <f t="shared" si="208"/>
        <v>0</v>
      </c>
      <c r="AJ190">
        <f t="shared" si="224"/>
        <v>0</v>
      </c>
      <c r="AK190">
        <v>117.05</v>
      </c>
      <c r="AL190">
        <v>117.05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109</v>
      </c>
      <c r="AU190">
        <v>57</v>
      </c>
      <c r="AV190">
        <v>1</v>
      </c>
      <c r="AW190">
        <v>1</v>
      </c>
      <c r="AZ190">
        <v>1</v>
      </c>
      <c r="BA190">
        <v>1</v>
      </c>
      <c r="BB190">
        <v>1</v>
      </c>
      <c r="BC190">
        <v>8.98</v>
      </c>
      <c r="BD190" t="s">
        <v>3</v>
      </c>
      <c r="BE190" t="s">
        <v>3</v>
      </c>
      <c r="BF190" t="s">
        <v>3</v>
      </c>
      <c r="BG190" t="s">
        <v>3</v>
      </c>
      <c r="BH190">
        <v>3</v>
      </c>
      <c r="BI190">
        <v>1</v>
      </c>
      <c r="BJ190" t="s">
        <v>3</v>
      </c>
      <c r="BM190">
        <v>12001</v>
      </c>
      <c r="BN190">
        <v>0</v>
      </c>
      <c r="BO190" t="s">
        <v>3</v>
      </c>
      <c r="BP190">
        <v>0</v>
      </c>
      <c r="BQ190">
        <v>2</v>
      </c>
      <c r="BR190">
        <v>0</v>
      </c>
      <c r="BS190">
        <v>1</v>
      </c>
      <c r="BT190">
        <v>1</v>
      </c>
      <c r="BU190">
        <v>1</v>
      </c>
      <c r="BV190">
        <v>1</v>
      </c>
      <c r="BW190">
        <v>1</v>
      </c>
      <c r="BX190">
        <v>1</v>
      </c>
      <c r="BY190" t="s">
        <v>3</v>
      </c>
      <c r="BZ190">
        <v>109</v>
      </c>
      <c r="CA190">
        <v>57</v>
      </c>
      <c r="CB190" t="s">
        <v>3</v>
      </c>
      <c r="CE190">
        <v>0</v>
      </c>
      <c r="CF190">
        <v>0</v>
      </c>
      <c r="CG190">
        <v>0</v>
      </c>
      <c r="CM190">
        <v>0</v>
      </c>
      <c r="CN190" t="s">
        <v>3</v>
      </c>
      <c r="CO190">
        <v>0</v>
      </c>
      <c r="CP190">
        <f t="shared" si="225"/>
        <v>3153.33</v>
      </c>
      <c r="CQ190">
        <f t="shared" si="226"/>
        <v>1051.1089999999999</v>
      </c>
      <c r="CR190">
        <f t="shared" si="209"/>
        <v>0</v>
      </c>
      <c r="CS190">
        <f t="shared" si="227"/>
        <v>0</v>
      </c>
      <c r="CT190">
        <f t="shared" si="228"/>
        <v>0</v>
      </c>
      <c r="CU190">
        <f t="shared" si="229"/>
        <v>0</v>
      </c>
      <c r="CV190">
        <f t="shared" si="230"/>
        <v>0</v>
      </c>
      <c r="CW190">
        <f t="shared" si="231"/>
        <v>0</v>
      </c>
      <c r="CX190">
        <f t="shared" si="232"/>
        <v>0</v>
      </c>
      <c r="CY190">
        <f t="shared" si="233"/>
        <v>0</v>
      </c>
      <c r="CZ190">
        <f t="shared" si="234"/>
        <v>0</v>
      </c>
      <c r="DC190" t="s">
        <v>3</v>
      </c>
      <c r="DD190" t="s">
        <v>3</v>
      </c>
      <c r="DE190" t="s">
        <v>3</v>
      </c>
      <c r="DF190" t="s">
        <v>3</v>
      </c>
      <c r="DG190" t="s">
        <v>3</v>
      </c>
      <c r="DH190" t="s">
        <v>3</v>
      </c>
      <c r="DI190" t="s">
        <v>3</v>
      </c>
      <c r="DJ190" t="s">
        <v>3</v>
      </c>
      <c r="DK190" t="s">
        <v>3</v>
      </c>
      <c r="DL190" t="s">
        <v>3</v>
      </c>
      <c r="DM190" t="s">
        <v>3</v>
      </c>
      <c r="DN190">
        <v>0</v>
      </c>
      <c r="DO190">
        <v>0</v>
      </c>
      <c r="DP190">
        <v>1</v>
      </c>
      <c r="DQ190">
        <v>1</v>
      </c>
      <c r="DU190">
        <v>1013</v>
      </c>
      <c r="DV190" t="s">
        <v>259</v>
      </c>
      <c r="DW190" t="s">
        <v>259</v>
      </c>
      <c r="DX190">
        <v>1</v>
      </c>
      <c r="DZ190" t="s">
        <v>3</v>
      </c>
      <c r="EA190" t="s">
        <v>3</v>
      </c>
      <c r="EB190" t="s">
        <v>3</v>
      </c>
      <c r="EC190" t="s">
        <v>3</v>
      </c>
      <c r="EE190">
        <v>140625032</v>
      </c>
      <c r="EF190">
        <v>2</v>
      </c>
      <c r="EG190" t="s">
        <v>38</v>
      </c>
      <c r="EH190">
        <v>12</v>
      </c>
      <c r="EI190" t="s">
        <v>92</v>
      </c>
      <c r="EJ190">
        <v>1</v>
      </c>
      <c r="EK190">
        <v>12001</v>
      </c>
      <c r="EL190" t="s">
        <v>92</v>
      </c>
      <c r="EM190" t="s">
        <v>93</v>
      </c>
      <c r="EO190" t="s">
        <v>3</v>
      </c>
      <c r="EQ190">
        <v>0</v>
      </c>
      <c r="ER190">
        <v>140.46</v>
      </c>
      <c r="ES190">
        <v>117.05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5</v>
      </c>
      <c r="FC190">
        <v>1</v>
      </c>
      <c r="FD190">
        <v>18</v>
      </c>
      <c r="FF190">
        <v>1177.73</v>
      </c>
      <c r="FQ190">
        <v>0</v>
      </c>
      <c r="FR190">
        <f t="shared" si="235"/>
        <v>0</v>
      </c>
      <c r="FS190">
        <v>0</v>
      </c>
      <c r="FX190">
        <v>109</v>
      </c>
      <c r="FY190">
        <v>57</v>
      </c>
      <c r="GA190" t="s">
        <v>501</v>
      </c>
      <c r="GD190">
        <v>1</v>
      </c>
      <c r="GF190">
        <v>-45843655</v>
      </c>
      <c r="GG190">
        <v>2</v>
      </c>
      <c r="GH190">
        <v>3</v>
      </c>
      <c r="GI190">
        <v>4</v>
      </c>
      <c r="GJ190">
        <v>0</v>
      </c>
      <c r="GK190">
        <v>0</v>
      </c>
      <c r="GL190">
        <f t="shared" si="236"/>
        <v>0</v>
      </c>
      <c r="GM190">
        <f t="shared" si="237"/>
        <v>3153.33</v>
      </c>
      <c r="GN190">
        <f t="shared" si="238"/>
        <v>3153.33</v>
      </c>
      <c r="GO190">
        <f t="shared" si="239"/>
        <v>0</v>
      </c>
      <c r="GP190">
        <f t="shared" si="240"/>
        <v>0</v>
      </c>
      <c r="GR190">
        <v>1</v>
      </c>
      <c r="GS190">
        <v>1</v>
      </c>
      <c r="GT190">
        <v>0</v>
      </c>
      <c r="GU190" t="s">
        <v>3</v>
      </c>
      <c r="GV190">
        <f t="shared" si="241"/>
        <v>0</v>
      </c>
      <c r="GW190">
        <v>1</v>
      </c>
      <c r="GX190">
        <f t="shared" si="242"/>
        <v>0</v>
      </c>
      <c r="HA190">
        <v>0</v>
      </c>
      <c r="HB190">
        <v>0</v>
      </c>
      <c r="HC190">
        <f t="shared" si="243"/>
        <v>0</v>
      </c>
      <c r="HE190" t="s">
        <v>60</v>
      </c>
      <c r="HF190" t="s">
        <v>33</v>
      </c>
      <c r="HM190" t="s">
        <v>3</v>
      </c>
      <c r="HN190" t="s">
        <v>95</v>
      </c>
      <c r="HO190" t="s">
        <v>96</v>
      </c>
      <c r="HP190" t="s">
        <v>92</v>
      </c>
      <c r="HQ190" t="s">
        <v>92</v>
      </c>
      <c r="IK190">
        <v>0</v>
      </c>
    </row>
    <row r="191" spans="1:245" x14ac:dyDescent="0.2">
      <c r="A191">
        <v>17</v>
      </c>
      <c r="B191">
        <v>1</v>
      </c>
      <c r="C191">
        <f>ROW(SmtRes!A347)</f>
        <v>347</v>
      </c>
      <c r="D191">
        <f>ROW(EtalonRes!A364)</f>
        <v>364</v>
      </c>
      <c r="E191" t="s">
        <v>502</v>
      </c>
      <c r="F191" t="s">
        <v>503</v>
      </c>
      <c r="G191" t="s">
        <v>504</v>
      </c>
      <c r="H191" t="s">
        <v>259</v>
      </c>
      <c r="I191">
        <v>8</v>
      </c>
      <c r="J191">
        <v>0</v>
      </c>
      <c r="K191">
        <v>8</v>
      </c>
      <c r="O191">
        <f t="shared" si="210"/>
        <v>2779.34</v>
      </c>
      <c r="P191">
        <f t="shared" si="211"/>
        <v>27.3</v>
      </c>
      <c r="Q191">
        <f t="shared" si="212"/>
        <v>0</v>
      </c>
      <c r="R191">
        <f t="shared" si="213"/>
        <v>0</v>
      </c>
      <c r="S191">
        <f t="shared" si="214"/>
        <v>2752.04</v>
      </c>
      <c r="T191">
        <f t="shared" si="215"/>
        <v>0</v>
      </c>
      <c r="U191">
        <f t="shared" si="216"/>
        <v>8.24</v>
      </c>
      <c r="V191">
        <f t="shared" si="217"/>
        <v>0</v>
      </c>
      <c r="W191">
        <f t="shared" si="218"/>
        <v>0</v>
      </c>
      <c r="X191">
        <f t="shared" si="219"/>
        <v>2669.48</v>
      </c>
      <c r="Y191">
        <f t="shared" si="220"/>
        <v>1403.54</v>
      </c>
      <c r="AA191">
        <v>145833872</v>
      </c>
      <c r="AB191">
        <f t="shared" si="221"/>
        <v>10.6</v>
      </c>
      <c r="AC191">
        <f t="shared" si="222"/>
        <v>0.38</v>
      </c>
      <c r="AD191">
        <f t="shared" si="204"/>
        <v>0</v>
      </c>
      <c r="AE191">
        <f t="shared" si="205"/>
        <v>0</v>
      </c>
      <c r="AF191">
        <f t="shared" si="206"/>
        <v>10.220000000000001</v>
      </c>
      <c r="AG191">
        <f t="shared" si="223"/>
        <v>0</v>
      </c>
      <c r="AH191">
        <f t="shared" si="207"/>
        <v>1.03</v>
      </c>
      <c r="AI191">
        <f t="shared" si="208"/>
        <v>0</v>
      </c>
      <c r="AJ191">
        <f t="shared" si="224"/>
        <v>0</v>
      </c>
      <c r="AK191">
        <v>10.6</v>
      </c>
      <c r="AL191">
        <v>0.38</v>
      </c>
      <c r="AM191">
        <v>0</v>
      </c>
      <c r="AN191">
        <v>0</v>
      </c>
      <c r="AO191">
        <v>10.220000000000001</v>
      </c>
      <c r="AP191">
        <v>0</v>
      </c>
      <c r="AQ191">
        <v>1.03</v>
      </c>
      <c r="AR191">
        <v>0</v>
      </c>
      <c r="AS191">
        <v>0</v>
      </c>
      <c r="AT191">
        <v>97</v>
      </c>
      <c r="AU191">
        <v>51</v>
      </c>
      <c r="AV191">
        <v>1</v>
      </c>
      <c r="AW191">
        <v>1</v>
      </c>
      <c r="AZ191">
        <v>1</v>
      </c>
      <c r="BA191">
        <v>33.659999999999997</v>
      </c>
      <c r="BB191">
        <v>12.55</v>
      </c>
      <c r="BC191">
        <v>8.98</v>
      </c>
      <c r="BD191" t="s">
        <v>3</v>
      </c>
      <c r="BE191" t="s">
        <v>3</v>
      </c>
      <c r="BF191" t="s">
        <v>3</v>
      </c>
      <c r="BG191" t="s">
        <v>3</v>
      </c>
      <c r="BH191">
        <v>0</v>
      </c>
      <c r="BI191">
        <v>2</v>
      </c>
      <c r="BJ191" t="s">
        <v>505</v>
      </c>
      <c r="BM191">
        <v>108001</v>
      </c>
      <c r="BN191">
        <v>0</v>
      </c>
      <c r="BO191" t="s">
        <v>3</v>
      </c>
      <c r="BP191">
        <v>0</v>
      </c>
      <c r="BQ191">
        <v>3</v>
      </c>
      <c r="BR191">
        <v>0</v>
      </c>
      <c r="BS191">
        <v>33.659999999999997</v>
      </c>
      <c r="BT191">
        <v>1</v>
      </c>
      <c r="BU191">
        <v>1</v>
      </c>
      <c r="BV191">
        <v>1</v>
      </c>
      <c r="BW191">
        <v>1</v>
      </c>
      <c r="BX191">
        <v>1</v>
      </c>
      <c r="BY191" t="s">
        <v>3</v>
      </c>
      <c r="BZ191">
        <v>97</v>
      </c>
      <c r="CA191">
        <v>51</v>
      </c>
      <c r="CB191" t="s">
        <v>3</v>
      </c>
      <c r="CE191">
        <v>0</v>
      </c>
      <c r="CF191">
        <v>0</v>
      </c>
      <c r="CG191">
        <v>0</v>
      </c>
      <c r="CM191">
        <v>0</v>
      </c>
      <c r="CN191" t="s">
        <v>3</v>
      </c>
      <c r="CO191">
        <v>0</v>
      </c>
      <c r="CP191">
        <f t="shared" si="225"/>
        <v>2779.34</v>
      </c>
      <c r="CQ191">
        <f t="shared" si="226"/>
        <v>3.4124000000000003</v>
      </c>
      <c r="CR191">
        <f t="shared" si="209"/>
        <v>0</v>
      </c>
      <c r="CS191">
        <f t="shared" si="227"/>
        <v>0</v>
      </c>
      <c r="CT191">
        <f t="shared" si="228"/>
        <v>344.0052</v>
      </c>
      <c r="CU191">
        <f t="shared" si="229"/>
        <v>0</v>
      </c>
      <c r="CV191">
        <f t="shared" si="230"/>
        <v>1.03</v>
      </c>
      <c r="CW191">
        <f t="shared" si="231"/>
        <v>0</v>
      </c>
      <c r="CX191">
        <f t="shared" si="232"/>
        <v>0</v>
      </c>
      <c r="CY191">
        <f t="shared" si="233"/>
        <v>2669.4787999999999</v>
      </c>
      <c r="CZ191">
        <f t="shared" si="234"/>
        <v>1403.5404000000001</v>
      </c>
      <c r="DC191" t="s">
        <v>3</v>
      </c>
      <c r="DD191" t="s">
        <v>3</v>
      </c>
      <c r="DE191" t="s">
        <v>3</v>
      </c>
      <c r="DF191" t="s">
        <v>3</v>
      </c>
      <c r="DG191" t="s">
        <v>3</v>
      </c>
      <c r="DH191" t="s">
        <v>3</v>
      </c>
      <c r="DI191" t="s">
        <v>3</v>
      </c>
      <c r="DJ191" t="s">
        <v>3</v>
      </c>
      <c r="DK191" t="s">
        <v>3</v>
      </c>
      <c r="DL191" t="s">
        <v>3</v>
      </c>
      <c r="DM191" t="s">
        <v>3</v>
      </c>
      <c r="DN191">
        <v>0</v>
      </c>
      <c r="DO191">
        <v>0</v>
      </c>
      <c r="DP191">
        <v>1</v>
      </c>
      <c r="DQ191">
        <v>1</v>
      </c>
      <c r="DU191">
        <v>1013</v>
      </c>
      <c r="DV191" t="s">
        <v>259</v>
      </c>
      <c r="DW191" t="s">
        <v>259</v>
      </c>
      <c r="DX191">
        <v>1</v>
      </c>
      <c r="DZ191" t="s">
        <v>3</v>
      </c>
      <c r="EA191" t="s">
        <v>3</v>
      </c>
      <c r="EB191" t="s">
        <v>3</v>
      </c>
      <c r="EC191" t="s">
        <v>3</v>
      </c>
      <c r="EE191">
        <v>140624845</v>
      </c>
      <c r="EF191">
        <v>3</v>
      </c>
      <c r="EG191" t="s">
        <v>252</v>
      </c>
      <c r="EH191">
        <v>0</v>
      </c>
      <c r="EI191" t="s">
        <v>3</v>
      </c>
      <c r="EJ191">
        <v>2</v>
      </c>
      <c r="EK191">
        <v>108001</v>
      </c>
      <c r="EL191" t="s">
        <v>253</v>
      </c>
      <c r="EM191" t="s">
        <v>254</v>
      </c>
      <c r="EO191" t="s">
        <v>3</v>
      </c>
      <c r="EQ191">
        <v>0</v>
      </c>
      <c r="ER191">
        <v>10.6</v>
      </c>
      <c r="ES191">
        <v>0.38</v>
      </c>
      <c r="ET191">
        <v>0</v>
      </c>
      <c r="EU191">
        <v>0</v>
      </c>
      <c r="EV191">
        <v>10.220000000000001</v>
      </c>
      <c r="EW191">
        <v>1.03</v>
      </c>
      <c r="EX191">
        <v>0</v>
      </c>
      <c r="EY191">
        <v>0</v>
      </c>
      <c r="FQ191">
        <v>0</v>
      </c>
      <c r="FR191">
        <f t="shared" si="235"/>
        <v>0</v>
      </c>
      <c r="FS191">
        <v>0</v>
      </c>
      <c r="FX191">
        <v>97</v>
      </c>
      <c r="FY191">
        <v>51</v>
      </c>
      <c r="GA191" t="s">
        <v>3</v>
      </c>
      <c r="GD191">
        <v>1</v>
      </c>
      <c r="GF191">
        <v>-1271320107</v>
      </c>
      <c r="GG191">
        <v>2</v>
      </c>
      <c r="GH191">
        <v>1</v>
      </c>
      <c r="GI191">
        <v>4</v>
      </c>
      <c r="GJ191">
        <v>0</v>
      </c>
      <c r="GK191">
        <v>0</v>
      </c>
      <c r="GL191">
        <f t="shared" si="236"/>
        <v>0</v>
      </c>
      <c r="GM191">
        <f t="shared" si="237"/>
        <v>6852.36</v>
      </c>
      <c r="GN191">
        <f t="shared" si="238"/>
        <v>0</v>
      </c>
      <c r="GO191">
        <f t="shared" si="239"/>
        <v>6852.36</v>
      </c>
      <c r="GP191">
        <f t="shared" si="240"/>
        <v>0</v>
      </c>
      <c r="GR191">
        <v>0</v>
      </c>
      <c r="GS191">
        <v>3</v>
      </c>
      <c r="GT191">
        <v>0</v>
      </c>
      <c r="GU191" t="s">
        <v>3</v>
      </c>
      <c r="GV191">
        <f t="shared" si="241"/>
        <v>0</v>
      </c>
      <c r="GW191">
        <v>1</v>
      </c>
      <c r="GX191">
        <f t="shared" si="242"/>
        <v>0</v>
      </c>
      <c r="HA191">
        <v>0</v>
      </c>
      <c r="HB191">
        <v>0</v>
      </c>
      <c r="HC191">
        <f t="shared" si="243"/>
        <v>0</v>
      </c>
      <c r="HE191" t="s">
        <v>3</v>
      </c>
      <c r="HF191" t="s">
        <v>3</v>
      </c>
      <c r="HM191" t="s">
        <v>3</v>
      </c>
      <c r="HN191" t="s">
        <v>255</v>
      </c>
      <c r="HO191" t="s">
        <v>256</v>
      </c>
      <c r="HP191" t="s">
        <v>253</v>
      </c>
      <c r="HQ191" t="s">
        <v>253</v>
      </c>
      <c r="IK191">
        <v>0</v>
      </c>
    </row>
    <row r="192" spans="1:245" x14ac:dyDescent="0.2">
      <c r="A192">
        <v>17</v>
      </c>
      <c r="B192">
        <v>1</v>
      </c>
      <c r="E192" t="s">
        <v>506</v>
      </c>
      <c r="F192" t="s">
        <v>106</v>
      </c>
      <c r="G192" t="s">
        <v>507</v>
      </c>
      <c r="H192" t="s">
        <v>259</v>
      </c>
      <c r="I192">
        <v>2</v>
      </c>
      <c r="J192">
        <v>0</v>
      </c>
      <c r="K192">
        <v>2</v>
      </c>
      <c r="O192">
        <f t="shared" si="210"/>
        <v>1985.3</v>
      </c>
      <c r="P192">
        <f t="shared" si="211"/>
        <v>1985.3</v>
      </c>
      <c r="Q192">
        <f t="shared" si="212"/>
        <v>0</v>
      </c>
      <c r="R192">
        <f t="shared" si="213"/>
        <v>0</v>
      </c>
      <c r="S192">
        <f t="shared" si="214"/>
        <v>0</v>
      </c>
      <c r="T192">
        <f t="shared" si="215"/>
        <v>0</v>
      </c>
      <c r="U192">
        <f t="shared" si="216"/>
        <v>0</v>
      </c>
      <c r="V192">
        <f t="shared" si="217"/>
        <v>0</v>
      </c>
      <c r="W192">
        <f t="shared" si="218"/>
        <v>0</v>
      </c>
      <c r="X192">
        <f t="shared" si="219"/>
        <v>0</v>
      </c>
      <c r="Y192">
        <f t="shared" si="220"/>
        <v>0</v>
      </c>
      <c r="AA192">
        <v>145833872</v>
      </c>
      <c r="AB192">
        <f t="shared" si="221"/>
        <v>110.54</v>
      </c>
      <c r="AC192">
        <f t="shared" si="222"/>
        <v>110.54</v>
      </c>
      <c r="AD192">
        <f t="shared" si="204"/>
        <v>0</v>
      </c>
      <c r="AE192">
        <f t="shared" si="205"/>
        <v>0</v>
      </c>
      <c r="AF192">
        <f t="shared" si="206"/>
        <v>0</v>
      </c>
      <c r="AG192">
        <f t="shared" si="223"/>
        <v>0</v>
      </c>
      <c r="AH192">
        <f t="shared" si="207"/>
        <v>0</v>
      </c>
      <c r="AI192">
        <f t="shared" si="208"/>
        <v>0</v>
      </c>
      <c r="AJ192">
        <f t="shared" si="224"/>
        <v>0</v>
      </c>
      <c r="AK192">
        <v>110.53999999999999</v>
      </c>
      <c r="AL192">
        <v>110.53999999999999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109</v>
      </c>
      <c r="AU192">
        <v>57</v>
      </c>
      <c r="AV192">
        <v>1</v>
      </c>
      <c r="AW192">
        <v>1</v>
      </c>
      <c r="AZ192">
        <v>1</v>
      </c>
      <c r="BA192">
        <v>1</v>
      </c>
      <c r="BB192">
        <v>1</v>
      </c>
      <c r="BC192">
        <v>8.98</v>
      </c>
      <c r="BD192" t="s">
        <v>3</v>
      </c>
      <c r="BE192" t="s">
        <v>3</v>
      </c>
      <c r="BF192" t="s">
        <v>3</v>
      </c>
      <c r="BG192" t="s">
        <v>3</v>
      </c>
      <c r="BH192">
        <v>3</v>
      </c>
      <c r="BI192">
        <v>1</v>
      </c>
      <c r="BJ192" t="s">
        <v>3</v>
      </c>
      <c r="BM192">
        <v>12001</v>
      </c>
      <c r="BN192">
        <v>0</v>
      </c>
      <c r="BO192" t="s">
        <v>3</v>
      </c>
      <c r="BP192">
        <v>0</v>
      </c>
      <c r="BQ192">
        <v>2</v>
      </c>
      <c r="BR192">
        <v>0</v>
      </c>
      <c r="BS192">
        <v>1</v>
      </c>
      <c r="BT192">
        <v>1</v>
      </c>
      <c r="BU192">
        <v>1</v>
      </c>
      <c r="BV192">
        <v>1</v>
      </c>
      <c r="BW192">
        <v>1</v>
      </c>
      <c r="BX192">
        <v>1</v>
      </c>
      <c r="BY192" t="s">
        <v>3</v>
      </c>
      <c r="BZ192">
        <v>109</v>
      </c>
      <c r="CA192">
        <v>57</v>
      </c>
      <c r="CB192" t="s">
        <v>3</v>
      </c>
      <c r="CE192">
        <v>0</v>
      </c>
      <c r="CF192">
        <v>0</v>
      </c>
      <c r="CG192">
        <v>0</v>
      </c>
      <c r="CM192">
        <v>0</v>
      </c>
      <c r="CN192" t="s">
        <v>3</v>
      </c>
      <c r="CO192">
        <v>0</v>
      </c>
      <c r="CP192">
        <f t="shared" si="225"/>
        <v>1985.3</v>
      </c>
      <c r="CQ192">
        <f t="shared" si="226"/>
        <v>992.64920000000006</v>
      </c>
      <c r="CR192">
        <f t="shared" si="209"/>
        <v>0</v>
      </c>
      <c r="CS192">
        <f t="shared" si="227"/>
        <v>0</v>
      </c>
      <c r="CT192">
        <f t="shared" si="228"/>
        <v>0</v>
      </c>
      <c r="CU192">
        <f t="shared" si="229"/>
        <v>0</v>
      </c>
      <c r="CV192">
        <f t="shared" si="230"/>
        <v>0</v>
      </c>
      <c r="CW192">
        <f t="shared" si="231"/>
        <v>0</v>
      </c>
      <c r="CX192">
        <f t="shared" si="232"/>
        <v>0</v>
      </c>
      <c r="CY192">
        <f t="shared" si="233"/>
        <v>0</v>
      </c>
      <c r="CZ192">
        <f t="shared" si="234"/>
        <v>0</v>
      </c>
      <c r="DC192" t="s">
        <v>3</v>
      </c>
      <c r="DD192" t="s">
        <v>3</v>
      </c>
      <c r="DE192" t="s">
        <v>3</v>
      </c>
      <c r="DF192" t="s">
        <v>3</v>
      </c>
      <c r="DG192" t="s">
        <v>3</v>
      </c>
      <c r="DH192" t="s">
        <v>3</v>
      </c>
      <c r="DI192" t="s">
        <v>3</v>
      </c>
      <c r="DJ192" t="s">
        <v>3</v>
      </c>
      <c r="DK192" t="s">
        <v>3</v>
      </c>
      <c r="DL192" t="s">
        <v>3</v>
      </c>
      <c r="DM192" t="s">
        <v>3</v>
      </c>
      <c r="DN192">
        <v>0</v>
      </c>
      <c r="DO192">
        <v>0</v>
      </c>
      <c r="DP192">
        <v>1</v>
      </c>
      <c r="DQ192">
        <v>1</v>
      </c>
      <c r="DU192">
        <v>1013</v>
      </c>
      <c r="DV192" t="s">
        <v>259</v>
      </c>
      <c r="DW192" t="s">
        <v>259</v>
      </c>
      <c r="DX192">
        <v>1</v>
      </c>
      <c r="DZ192" t="s">
        <v>3</v>
      </c>
      <c r="EA192" t="s">
        <v>3</v>
      </c>
      <c r="EB192" t="s">
        <v>3</v>
      </c>
      <c r="EC192" t="s">
        <v>3</v>
      </c>
      <c r="EE192">
        <v>140625032</v>
      </c>
      <c r="EF192">
        <v>2</v>
      </c>
      <c r="EG192" t="s">
        <v>38</v>
      </c>
      <c r="EH192">
        <v>12</v>
      </c>
      <c r="EI192" t="s">
        <v>92</v>
      </c>
      <c r="EJ192">
        <v>1</v>
      </c>
      <c r="EK192">
        <v>12001</v>
      </c>
      <c r="EL192" t="s">
        <v>92</v>
      </c>
      <c r="EM192" t="s">
        <v>93</v>
      </c>
      <c r="EO192" t="s">
        <v>3</v>
      </c>
      <c r="EQ192">
        <v>0</v>
      </c>
      <c r="ER192">
        <v>132.65</v>
      </c>
      <c r="ES192">
        <v>110.53999999999999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5</v>
      </c>
      <c r="FC192">
        <v>1</v>
      </c>
      <c r="FD192">
        <v>18</v>
      </c>
      <c r="FF192">
        <v>1112.22</v>
      </c>
      <c r="FQ192">
        <v>0</v>
      </c>
      <c r="FR192">
        <f t="shared" si="235"/>
        <v>0</v>
      </c>
      <c r="FS192">
        <v>0</v>
      </c>
      <c r="FX192">
        <v>109</v>
      </c>
      <c r="FY192">
        <v>57</v>
      </c>
      <c r="GA192" t="s">
        <v>508</v>
      </c>
      <c r="GD192">
        <v>1</v>
      </c>
      <c r="GF192">
        <v>-1292829926</v>
      </c>
      <c r="GG192">
        <v>2</v>
      </c>
      <c r="GH192">
        <v>3</v>
      </c>
      <c r="GI192">
        <v>4</v>
      </c>
      <c r="GJ192">
        <v>0</v>
      </c>
      <c r="GK192">
        <v>0</v>
      </c>
      <c r="GL192">
        <f t="shared" si="236"/>
        <v>0</v>
      </c>
      <c r="GM192">
        <f t="shared" si="237"/>
        <v>1985.3</v>
      </c>
      <c r="GN192">
        <f t="shared" si="238"/>
        <v>1985.3</v>
      </c>
      <c r="GO192">
        <f t="shared" si="239"/>
        <v>0</v>
      </c>
      <c r="GP192">
        <f t="shared" si="240"/>
        <v>0</v>
      </c>
      <c r="GR192">
        <v>1</v>
      </c>
      <c r="GS192">
        <v>1</v>
      </c>
      <c r="GT192">
        <v>0</v>
      </c>
      <c r="GU192" t="s">
        <v>3</v>
      </c>
      <c r="GV192">
        <f t="shared" si="241"/>
        <v>0</v>
      </c>
      <c r="GW192">
        <v>1</v>
      </c>
      <c r="GX192">
        <f t="shared" si="242"/>
        <v>0</v>
      </c>
      <c r="HA192">
        <v>0</v>
      </c>
      <c r="HB192">
        <v>0</v>
      </c>
      <c r="HC192">
        <f t="shared" si="243"/>
        <v>0</v>
      </c>
      <c r="HE192" t="s">
        <v>60</v>
      </c>
      <c r="HF192" t="s">
        <v>33</v>
      </c>
      <c r="HM192" t="s">
        <v>3</v>
      </c>
      <c r="HN192" t="s">
        <v>95</v>
      </c>
      <c r="HO192" t="s">
        <v>96</v>
      </c>
      <c r="HP192" t="s">
        <v>92</v>
      </c>
      <c r="HQ192" t="s">
        <v>92</v>
      </c>
      <c r="IK192">
        <v>0</v>
      </c>
    </row>
    <row r="193" spans="1:245" x14ac:dyDescent="0.2">
      <c r="A193">
        <v>17</v>
      </c>
      <c r="B193">
        <v>1</v>
      </c>
      <c r="E193" t="s">
        <v>509</v>
      </c>
      <c r="F193" t="s">
        <v>106</v>
      </c>
      <c r="G193" t="s">
        <v>510</v>
      </c>
      <c r="H193" t="s">
        <v>259</v>
      </c>
      <c r="I193">
        <v>3</v>
      </c>
      <c r="J193">
        <v>0</v>
      </c>
      <c r="K193">
        <v>3</v>
      </c>
      <c r="O193">
        <f t="shared" si="210"/>
        <v>730.34</v>
      </c>
      <c r="P193">
        <f t="shared" si="211"/>
        <v>730.34</v>
      </c>
      <c r="Q193">
        <f t="shared" si="212"/>
        <v>0</v>
      </c>
      <c r="R193">
        <f t="shared" si="213"/>
        <v>0</v>
      </c>
      <c r="S193">
        <f t="shared" si="214"/>
        <v>0</v>
      </c>
      <c r="T193">
        <f t="shared" si="215"/>
        <v>0</v>
      </c>
      <c r="U193">
        <f t="shared" si="216"/>
        <v>0</v>
      </c>
      <c r="V193">
        <f t="shared" si="217"/>
        <v>0</v>
      </c>
      <c r="W193">
        <f t="shared" si="218"/>
        <v>0</v>
      </c>
      <c r="X193">
        <f t="shared" si="219"/>
        <v>0</v>
      </c>
      <c r="Y193">
        <f t="shared" si="220"/>
        <v>0</v>
      </c>
      <c r="AA193">
        <v>145833872</v>
      </c>
      <c r="AB193">
        <f t="shared" si="221"/>
        <v>27.11</v>
      </c>
      <c r="AC193">
        <f t="shared" si="222"/>
        <v>27.11</v>
      </c>
      <c r="AD193">
        <f t="shared" si="204"/>
        <v>0</v>
      </c>
      <c r="AE193">
        <f t="shared" si="205"/>
        <v>0</v>
      </c>
      <c r="AF193">
        <f t="shared" si="206"/>
        <v>0</v>
      </c>
      <c r="AG193">
        <f t="shared" si="223"/>
        <v>0</v>
      </c>
      <c r="AH193">
        <f t="shared" si="207"/>
        <v>0</v>
      </c>
      <c r="AI193">
        <f t="shared" si="208"/>
        <v>0</v>
      </c>
      <c r="AJ193">
        <f t="shared" si="224"/>
        <v>0</v>
      </c>
      <c r="AK193">
        <v>27.11</v>
      </c>
      <c r="AL193">
        <v>27.11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109</v>
      </c>
      <c r="AU193">
        <v>57</v>
      </c>
      <c r="AV193">
        <v>1</v>
      </c>
      <c r="AW193">
        <v>1</v>
      </c>
      <c r="AZ193">
        <v>1</v>
      </c>
      <c r="BA193">
        <v>1</v>
      </c>
      <c r="BB193">
        <v>1</v>
      </c>
      <c r="BC193">
        <v>8.98</v>
      </c>
      <c r="BD193" t="s">
        <v>3</v>
      </c>
      <c r="BE193" t="s">
        <v>3</v>
      </c>
      <c r="BF193" t="s">
        <v>3</v>
      </c>
      <c r="BG193" t="s">
        <v>3</v>
      </c>
      <c r="BH193">
        <v>3</v>
      </c>
      <c r="BI193">
        <v>1</v>
      </c>
      <c r="BJ193" t="s">
        <v>3</v>
      </c>
      <c r="BM193">
        <v>12001</v>
      </c>
      <c r="BN193">
        <v>0</v>
      </c>
      <c r="BO193" t="s">
        <v>3</v>
      </c>
      <c r="BP193">
        <v>0</v>
      </c>
      <c r="BQ193">
        <v>2</v>
      </c>
      <c r="BR193">
        <v>0</v>
      </c>
      <c r="BS193">
        <v>1</v>
      </c>
      <c r="BT193">
        <v>1</v>
      </c>
      <c r="BU193">
        <v>1</v>
      </c>
      <c r="BV193">
        <v>1</v>
      </c>
      <c r="BW193">
        <v>1</v>
      </c>
      <c r="BX193">
        <v>1</v>
      </c>
      <c r="BY193" t="s">
        <v>3</v>
      </c>
      <c r="BZ193">
        <v>109</v>
      </c>
      <c r="CA193">
        <v>57</v>
      </c>
      <c r="CB193" t="s">
        <v>3</v>
      </c>
      <c r="CE193">
        <v>0</v>
      </c>
      <c r="CF193">
        <v>0</v>
      </c>
      <c r="CG193">
        <v>0</v>
      </c>
      <c r="CM193">
        <v>0</v>
      </c>
      <c r="CN193" t="s">
        <v>3</v>
      </c>
      <c r="CO193">
        <v>0</v>
      </c>
      <c r="CP193">
        <f t="shared" si="225"/>
        <v>730.34</v>
      </c>
      <c r="CQ193">
        <f t="shared" si="226"/>
        <v>243.4478</v>
      </c>
      <c r="CR193">
        <f t="shared" si="209"/>
        <v>0</v>
      </c>
      <c r="CS193">
        <f t="shared" si="227"/>
        <v>0</v>
      </c>
      <c r="CT193">
        <f t="shared" si="228"/>
        <v>0</v>
      </c>
      <c r="CU193">
        <f t="shared" si="229"/>
        <v>0</v>
      </c>
      <c r="CV193">
        <f t="shared" si="230"/>
        <v>0</v>
      </c>
      <c r="CW193">
        <f t="shared" si="231"/>
        <v>0</v>
      </c>
      <c r="CX193">
        <f t="shared" si="232"/>
        <v>0</v>
      </c>
      <c r="CY193">
        <f t="shared" si="233"/>
        <v>0</v>
      </c>
      <c r="CZ193">
        <f t="shared" si="234"/>
        <v>0</v>
      </c>
      <c r="DC193" t="s">
        <v>3</v>
      </c>
      <c r="DD193" t="s">
        <v>3</v>
      </c>
      <c r="DE193" t="s">
        <v>3</v>
      </c>
      <c r="DF193" t="s">
        <v>3</v>
      </c>
      <c r="DG193" t="s">
        <v>3</v>
      </c>
      <c r="DH193" t="s">
        <v>3</v>
      </c>
      <c r="DI193" t="s">
        <v>3</v>
      </c>
      <c r="DJ193" t="s">
        <v>3</v>
      </c>
      <c r="DK193" t="s">
        <v>3</v>
      </c>
      <c r="DL193" t="s">
        <v>3</v>
      </c>
      <c r="DM193" t="s">
        <v>3</v>
      </c>
      <c r="DN193">
        <v>0</v>
      </c>
      <c r="DO193">
        <v>0</v>
      </c>
      <c r="DP193">
        <v>1</v>
      </c>
      <c r="DQ193">
        <v>1</v>
      </c>
      <c r="DU193">
        <v>1013</v>
      </c>
      <c r="DV193" t="s">
        <v>259</v>
      </c>
      <c r="DW193" t="s">
        <v>259</v>
      </c>
      <c r="DX193">
        <v>1</v>
      </c>
      <c r="DZ193" t="s">
        <v>3</v>
      </c>
      <c r="EA193" t="s">
        <v>3</v>
      </c>
      <c r="EB193" t="s">
        <v>3</v>
      </c>
      <c r="EC193" t="s">
        <v>3</v>
      </c>
      <c r="EE193">
        <v>140625032</v>
      </c>
      <c r="EF193">
        <v>2</v>
      </c>
      <c r="EG193" t="s">
        <v>38</v>
      </c>
      <c r="EH193">
        <v>12</v>
      </c>
      <c r="EI193" t="s">
        <v>92</v>
      </c>
      <c r="EJ193">
        <v>1</v>
      </c>
      <c r="EK193">
        <v>12001</v>
      </c>
      <c r="EL193" t="s">
        <v>92</v>
      </c>
      <c r="EM193" t="s">
        <v>93</v>
      </c>
      <c r="EO193" t="s">
        <v>3</v>
      </c>
      <c r="EQ193">
        <v>0</v>
      </c>
      <c r="ER193">
        <v>32.54</v>
      </c>
      <c r="ES193">
        <v>27.11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5</v>
      </c>
      <c r="FC193">
        <v>1</v>
      </c>
      <c r="FD193">
        <v>18</v>
      </c>
      <c r="FF193">
        <v>272.77</v>
      </c>
      <c r="FQ193">
        <v>0</v>
      </c>
      <c r="FR193">
        <f t="shared" si="235"/>
        <v>0</v>
      </c>
      <c r="FS193">
        <v>0</v>
      </c>
      <c r="FX193">
        <v>109</v>
      </c>
      <c r="FY193">
        <v>57</v>
      </c>
      <c r="GA193" t="s">
        <v>511</v>
      </c>
      <c r="GD193">
        <v>1</v>
      </c>
      <c r="GF193">
        <v>636804592</v>
      </c>
      <c r="GG193">
        <v>2</v>
      </c>
      <c r="GH193">
        <v>3</v>
      </c>
      <c r="GI193">
        <v>4</v>
      </c>
      <c r="GJ193">
        <v>0</v>
      </c>
      <c r="GK193">
        <v>0</v>
      </c>
      <c r="GL193">
        <f t="shared" si="236"/>
        <v>0</v>
      </c>
      <c r="GM193">
        <f t="shared" si="237"/>
        <v>730.34</v>
      </c>
      <c r="GN193">
        <f t="shared" si="238"/>
        <v>730.34</v>
      </c>
      <c r="GO193">
        <f t="shared" si="239"/>
        <v>0</v>
      </c>
      <c r="GP193">
        <f t="shared" si="240"/>
        <v>0</v>
      </c>
      <c r="GR193">
        <v>1</v>
      </c>
      <c r="GS193">
        <v>1</v>
      </c>
      <c r="GT193">
        <v>0</v>
      </c>
      <c r="GU193" t="s">
        <v>3</v>
      </c>
      <c r="GV193">
        <f t="shared" si="241"/>
        <v>0</v>
      </c>
      <c r="GW193">
        <v>1</v>
      </c>
      <c r="GX193">
        <f t="shared" si="242"/>
        <v>0</v>
      </c>
      <c r="HA193">
        <v>0</v>
      </c>
      <c r="HB193">
        <v>0</v>
      </c>
      <c r="HC193">
        <f t="shared" si="243"/>
        <v>0</v>
      </c>
      <c r="HE193" t="s">
        <v>60</v>
      </c>
      <c r="HF193" t="s">
        <v>33</v>
      </c>
      <c r="HM193" t="s">
        <v>3</v>
      </c>
      <c r="HN193" t="s">
        <v>95</v>
      </c>
      <c r="HO193" t="s">
        <v>96</v>
      </c>
      <c r="HP193" t="s">
        <v>92</v>
      </c>
      <c r="HQ193" t="s">
        <v>92</v>
      </c>
      <c r="IK193">
        <v>0</v>
      </c>
    </row>
    <row r="194" spans="1:245" x14ac:dyDescent="0.2">
      <c r="A194">
        <v>17</v>
      </c>
      <c r="B194">
        <v>1</v>
      </c>
      <c r="E194" t="s">
        <v>512</v>
      </c>
      <c r="F194" t="s">
        <v>106</v>
      </c>
      <c r="G194" t="s">
        <v>513</v>
      </c>
      <c r="H194" t="s">
        <v>259</v>
      </c>
      <c r="I194">
        <v>3</v>
      </c>
      <c r="J194">
        <v>0</v>
      </c>
      <c r="K194">
        <v>3</v>
      </c>
      <c r="O194">
        <f t="shared" si="210"/>
        <v>477.92</v>
      </c>
      <c r="P194">
        <f t="shared" si="211"/>
        <v>477.92</v>
      </c>
      <c r="Q194">
        <f t="shared" si="212"/>
        <v>0</v>
      </c>
      <c r="R194">
        <f t="shared" si="213"/>
        <v>0</v>
      </c>
      <c r="S194">
        <f t="shared" si="214"/>
        <v>0</v>
      </c>
      <c r="T194">
        <f t="shared" si="215"/>
        <v>0</v>
      </c>
      <c r="U194">
        <f t="shared" si="216"/>
        <v>0</v>
      </c>
      <c r="V194">
        <f t="shared" si="217"/>
        <v>0</v>
      </c>
      <c r="W194">
        <f t="shared" si="218"/>
        <v>0</v>
      </c>
      <c r="X194">
        <f t="shared" si="219"/>
        <v>0</v>
      </c>
      <c r="Y194">
        <f t="shared" si="220"/>
        <v>0</v>
      </c>
      <c r="AA194">
        <v>145833872</v>
      </c>
      <c r="AB194">
        <f t="shared" si="221"/>
        <v>17.739999999999998</v>
      </c>
      <c r="AC194">
        <f t="shared" si="222"/>
        <v>17.739999999999998</v>
      </c>
      <c r="AD194">
        <f t="shared" si="204"/>
        <v>0</v>
      </c>
      <c r="AE194">
        <f t="shared" si="205"/>
        <v>0</v>
      </c>
      <c r="AF194">
        <f t="shared" si="206"/>
        <v>0</v>
      </c>
      <c r="AG194">
        <f t="shared" si="223"/>
        <v>0</v>
      </c>
      <c r="AH194">
        <f t="shared" si="207"/>
        <v>0</v>
      </c>
      <c r="AI194">
        <f t="shared" si="208"/>
        <v>0</v>
      </c>
      <c r="AJ194">
        <f t="shared" si="224"/>
        <v>0</v>
      </c>
      <c r="AK194">
        <v>17.739999999999998</v>
      </c>
      <c r="AL194">
        <v>17.739999999999998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109</v>
      </c>
      <c r="AU194">
        <v>57</v>
      </c>
      <c r="AV194">
        <v>1</v>
      </c>
      <c r="AW194">
        <v>1</v>
      </c>
      <c r="AZ194">
        <v>1</v>
      </c>
      <c r="BA194">
        <v>1</v>
      </c>
      <c r="BB194">
        <v>1</v>
      </c>
      <c r="BC194">
        <v>8.98</v>
      </c>
      <c r="BD194" t="s">
        <v>3</v>
      </c>
      <c r="BE194" t="s">
        <v>3</v>
      </c>
      <c r="BF194" t="s">
        <v>3</v>
      </c>
      <c r="BG194" t="s">
        <v>3</v>
      </c>
      <c r="BH194">
        <v>3</v>
      </c>
      <c r="BI194">
        <v>1</v>
      </c>
      <c r="BJ194" t="s">
        <v>3</v>
      </c>
      <c r="BM194">
        <v>12001</v>
      </c>
      <c r="BN194">
        <v>0</v>
      </c>
      <c r="BO194" t="s">
        <v>3</v>
      </c>
      <c r="BP194">
        <v>0</v>
      </c>
      <c r="BQ194">
        <v>2</v>
      </c>
      <c r="BR194">
        <v>0</v>
      </c>
      <c r="BS194">
        <v>1</v>
      </c>
      <c r="BT194">
        <v>1</v>
      </c>
      <c r="BU194">
        <v>1</v>
      </c>
      <c r="BV194">
        <v>1</v>
      </c>
      <c r="BW194">
        <v>1</v>
      </c>
      <c r="BX194">
        <v>1</v>
      </c>
      <c r="BY194" t="s">
        <v>3</v>
      </c>
      <c r="BZ194">
        <v>109</v>
      </c>
      <c r="CA194">
        <v>57</v>
      </c>
      <c r="CB194" t="s">
        <v>3</v>
      </c>
      <c r="CE194">
        <v>0</v>
      </c>
      <c r="CF194">
        <v>0</v>
      </c>
      <c r="CG194">
        <v>0</v>
      </c>
      <c r="CM194">
        <v>0</v>
      </c>
      <c r="CN194" t="s">
        <v>3</v>
      </c>
      <c r="CO194">
        <v>0</v>
      </c>
      <c r="CP194">
        <f t="shared" si="225"/>
        <v>477.92</v>
      </c>
      <c r="CQ194">
        <f t="shared" si="226"/>
        <v>159.30519999999999</v>
      </c>
      <c r="CR194">
        <f t="shared" si="209"/>
        <v>0</v>
      </c>
      <c r="CS194">
        <f t="shared" si="227"/>
        <v>0</v>
      </c>
      <c r="CT194">
        <f t="shared" si="228"/>
        <v>0</v>
      </c>
      <c r="CU194">
        <f t="shared" si="229"/>
        <v>0</v>
      </c>
      <c r="CV194">
        <f t="shared" si="230"/>
        <v>0</v>
      </c>
      <c r="CW194">
        <f t="shared" si="231"/>
        <v>0</v>
      </c>
      <c r="CX194">
        <f t="shared" si="232"/>
        <v>0</v>
      </c>
      <c r="CY194">
        <f t="shared" si="233"/>
        <v>0</v>
      </c>
      <c r="CZ194">
        <f t="shared" si="234"/>
        <v>0</v>
      </c>
      <c r="DC194" t="s">
        <v>3</v>
      </c>
      <c r="DD194" t="s">
        <v>3</v>
      </c>
      <c r="DE194" t="s">
        <v>3</v>
      </c>
      <c r="DF194" t="s">
        <v>3</v>
      </c>
      <c r="DG194" t="s">
        <v>3</v>
      </c>
      <c r="DH194" t="s">
        <v>3</v>
      </c>
      <c r="DI194" t="s">
        <v>3</v>
      </c>
      <c r="DJ194" t="s">
        <v>3</v>
      </c>
      <c r="DK194" t="s">
        <v>3</v>
      </c>
      <c r="DL194" t="s">
        <v>3</v>
      </c>
      <c r="DM194" t="s">
        <v>3</v>
      </c>
      <c r="DN194">
        <v>0</v>
      </c>
      <c r="DO194">
        <v>0</v>
      </c>
      <c r="DP194">
        <v>1</v>
      </c>
      <c r="DQ194">
        <v>1</v>
      </c>
      <c r="DU194">
        <v>1013</v>
      </c>
      <c r="DV194" t="s">
        <v>259</v>
      </c>
      <c r="DW194" t="s">
        <v>259</v>
      </c>
      <c r="DX194">
        <v>1</v>
      </c>
      <c r="DZ194" t="s">
        <v>3</v>
      </c>
      <c r="EA194" t="s">
        <v>3</v>
      </c>
      <c r="EB194" t="s">
        <v>3</v>
      </c>
      <c r="EC194" t="s">
        <v>3</v>
      </c>
      <c r="EE194">
        <v>140625032</v>
      </c>
      <c r="EF194">
        <v>2</v>
      </c>
      <c r="EG194" t="s">
        <v>38</v>
      </c>
      <c r="EH194">
        <v>12</v>
      </c>
      <c r="EI194" t="s">
        <v>92</v>
      </c>
      <c r="EJ194">
        <v>1</v>
      </c>
      <c r="EK194">
        <v>12001</v>
      </c>
      <c r="EL194" t="s">
        <v>92</v>
      </c>
      <c r="EM194" t="s">
        <v>93</v>
      </c>
      <c r="EO194" t="s">
        <v>3</v>
      </c>
      <c r="EQ194">
        <v>0</v>
      </c>
      <c r="ER194">
        <v>21.29</v>
      </c>
      <c r="ES194">
        <v>17.739999999999998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5</v>
      </c>
      <c r="FC194">
        <v>1</v>
      </c>
      <c r="FD194">
        <v>18</v>
      </c>
      <c r="FF194">
        <v>178.49</v>
      </c>
      <c r="FQ194">
        <v>0</v>
      </c>
      <c r="FR194">
        <f t="shared" si="235"/>
        <v>0</v>
      </c>
      <c r="FS194">
        <v>0</v>
      </c>
      <c r="FX194">
        <v>109</v>
      </c>
      <c r="FY194">
        <v>57</v>
      </c>
      <c r="GA194" t="s">
        <v>514</v>
      </c>
      <c r="GD194">
        <v>1</v>
      </c>
      <c r="GF194">
        <v>-1579376055</v>
      </c>
      <c r="GG194">
        <v>2</v>
      </c>
      <c r="GH194">
        <v>3</v>
      </c>
      <c r="GI194">
        <v>4</v>
      </c>
      <c r="GJ194">
        <v>0</v>
      </c>
      <c r="GK194">
        <v>0</v>
      </c>
      <c r="GL194">
        <f t="shared" si="236"/>
        <v>0</v>
      </c>
      <c r="GM194">
        <f t="shared" si="237"/>
        <v>477.92</v>
      </c>
      <c r="GN194">
        <f t="shared" si="238"/>
        <v>477.92</v>
      </c>
      <c r="GO194">
        <f t="shared" si="239"/>
        <v>0</v>
      </c>
      <c r="GP194">
        <f t="shared" si="240"/>
        <v>0</v>
      </c>
      <c r="GR194">
        <v>1</v>
      </c>
      <c r="GS194">
        <v>1</v>
      </c>
      <c r="GT194">
        <v>0</v>
      </c>
      <c r="GU194" t="s">
        <v>3</v>
      </c>
      <c r="GV194">
        <f t="shared" si="241"/>
        <v>0</v>
      </c>
      <c r="GW194">
        <v>1</v>
      </c>
      <c r="GX194">
        <f t="shared" si="242"/>
        <v>0</v>
      </c>
      <c r="HA194">
        <v>0</v>
      </c>
      <c r="HB194">
        <v>0</v>
      </c>
      <c r="HC194">
        <f t="shared" si="243"/>
        <v>0</v>
      </c>
      <c r="HE194" t="s">
        <v>60</v>
      </c>
      <c r="HF194" t="s">
        <v>33</v>
      </c>
      <c r="HM194" t="s">
        <v>3</v>
      </c>
      <c r="HN194" t="s">
        <v>95</v>
      </c>
      <c r="HO194" t="s">
        <v>96</v>
      </c>
      <c r="HP194" t="s">
        <v>92</v>
      </c>
      <c r="HQ194" t="s">
        <v>92</v>
      </c>
      <c r="IK194">
        <v>0</v>
      </c>
    </row>
    <row r="195" spans="1:245" x14ac:dyDescent="0.2">
      <c r="A195">
        <v>17</v>
      </c>
      <c r="B195">
        <v>1</v>
      </c>
      <c r="C195">
        <f>ROW(SmtRes!A359)</f>
        <v>359</v>
      </c>
      <c r="D195">
        <f>ROW(EtalonRes!A377)</f>
        <v>377</v>
      </c>
      <c r="E195" t="s">
        <v>515</v>
      </c>
      <c r="F195" t="s">
        <v>516</v>
      </c>
      <c r="G195" t="s">
        <v>517</v>
      </c>
      <c r="H195" t="s">
        <v>518</v>
      </c>
      <c r="I195">
        <f>ROUND(2/10,9)</f>
        <v>0.2</v>
      </c>
      <c r="J195">
        <v>0</v>
      </c>
      <c r="K195">
        <f>ROUND(2/10,9)</f>
        <v>0.2</v>
      </c>
      <c r="O195">
        <f t="shared" si="210"/>
        <v>1407.37</v>
      </c>
      <c r="P195">
        <f t="shared" si="211"/>
        <v>203.92</v>
      </c>
      <c r="Q195">
        <f t="shared" si="212"/>
        <v>41.64</v>
      </c>
      <c r="R195">
        <f t="shared" si="213"/>
        <v>28.48</v>
      </c>
      <c r="S195">
        <f t="shared" si="214"/>
        <v>1161.81</v>
      </c>
      <c r="T195">
        <f t="shared" si="215"/>
        <v>0</v>
      </c>
      <c r="U195">
        <f t="shared" si="216"/>
        <v>3.5879999999999996</v>
      </c>
      <c r="V195">
        <f t="shared" si="217"/>
        <v>6.7500000000000004E-2</v>
      </c>
      <c r="W195">
        <f t="shared" si="218"/>
        <v>0</v>
      </c>
      <c r="X195">
        <f t="shared" si="219"/>
        <v>1296.23</v>
      </c>
      <c r="Y195">
        <f t="shared" si="220"/>
        <v>728.46</v>
      </c>
      <c r="AA195">
        <v>145833872</v>
      </c>
      <c r="AB195">
        <f t="shared" si="221"/>
        <v>302.7</v>
      </c>
      <c r="AC195">
        <f t="shared" si="222"/>
        <v>113.54</v>
      </c>
      <c r="AD195">
        <f>ROUND(((((ET195*1.25))-((EU195*1.25)))+AE195),2)</f>
        <v>16.579999999999998</v>
      </c>
      <c r="AE195">
        <f>ROUND(((EU195*1.25)),2)</f>
        <v>4.2300000000000004</v>
      </c>
      <c r="AF195">
        <f>ROUND(((EV195*1.15)),2)</f>
        <v>172.58</v>
      </c>
      <c r="AG195">
        <f t="shared" si="223"/>
        <v>0</v>
      </c>
      <c r="AH195">
        <f>((EW195*1.15))</f>
        <v>17.939999999999998</v>
      </c>
      <c r="AI195">
        <f>((EX195*1.25))</f>
        <v>0.33750000000000002</v>
      </c>
      <c r="AJ195">
        <f t="shared" si="224"/>
        <v>0</v>
      </c>
      <c r="AK195">
        <v>276.87</v>
      </c>
      <c r="AL195">
        <v>113.54</v>
      </c>
      <c r="AM195">
        <v>13.26</v>
      </c>
      <c r="AN195">
        <v>3.38</v>
      </c>
      <c r="AO195">
        <v>150.07</v>
      </c>
      <c r="AP195">
        <v>0</v>
      </c>
      <c r="AQ195">
        <v>15.6</v>
      </c>
      <c r="AR195">
        <v>0.27</v>
      </c>
      <c r="AS195">
        <v>0</v>
      </c>
      <c r="AT195">
        <v>108.9</v>
      </c>
      <c r="AU195">
        <v>61.2</v>
      </c>
      <c r="AV195">
        <v>1</v>
      </c>
      <c r="AW195">
        <v>1</v>
      </c>
      <c r="AZ195">
        <v>1</v>
      </c>
      <c r="BA195">
        <v>33.659999999999997</v>
      </c>
      <c r="BB195">
        <v>12.55</v>
      </c>
      <c r="BC195">
        <v>8.98</v>
      </c>
      <c r="BD195" t="s">
        <v>3</v>
      </c>
      <c r="BE195" t="s">
        <v>3</v>
      </c>
      <c r="BF195" t="s">
        <v>3</v>
      </c>
      <c r="BG195" t="s">
        <v>3</v>
      </c>
      <c r="BH195">
        <v>0</v>
      </c>
      <c r="BI195">
        <v>1</v>
      </c>
      <c r="BJ195" t="s">
        <v>519</v>
      </c>
      <c r="BM195">
        <v>17001</v>
      </c>
      <c r="BN195">
        <v>0</v>
      </c>
      <c r="BO195" t="s">
        <v>3</v>
      </c>
      <c r="BP195">
        <v>0</v>
      </c>
      <c r="BQ195">
        <v>2</v>
      </c>
      <c r="BR195">
        <v>0</v>
      </c>
      <c r="BS195">
        <v>33.659999999999997</v>
      </c>
      <c r="BT195">
        <v>1</v>
      </c>
      <c r="BU195">
        <v>1</v>
      </c>
      <c r="BV195">
        <v>1</v>
      </c>
      <c r="BW195">
        <v>1</v>
      </c>
      <c r="BX195">
        <v>1</v>
      </c>
      <c r="BY195" t="s">
        <v>3</v>
      </c>
      <c r="BZ195">
        <v>121</v>
      </c>
      <c r="CA195">
        <v>72</v>
      </c>
      <c r="CB195" t="s">
        <v>3</v>
      </c>
      <c r="CE195">
        <v>0</v>
      </c>
      <c r="CF195">
        <v>0</v>
      </c>
      <c r="CG195">
        <v>0</v>
      </c>
      <c r="CM195">
        <v>0</v>
      </c>
      <c r="CN195" t="s">
        <v>922</v>
      </c>
      <c r="CO195">
        <v>0</v>
      </c>
      <c r="CP195">
        <f t="shared" si="225"/>
        <v>1407.37</v>
      </c>
      <c r="CQ195">
        <f t="shared" si="226"/>
        <v>1019.5892000000001</v>
      </c>
      <c r="CR195">
        <f>((((ET195*1.25))*BB195-((EU195*1.25))*BS195)+AE195*BS195)</f>
        <v>208.18455000000003</v>
      </c>
      <c r="CS195">
        <f t="shared" si="227"/>
        <v>142.3818</v>
      </c>
      <c r="CT195">
        <f t="shared" si="228"/>
        <v>5809.0428000000002</v>
      </c>
      <c r="CU195">
        <f t="shared" si="229"/>
        <v>0</v>
      </c>
      <c r="CV195">
        <f t="shared" si="230"/>
        <v>17.939999999999998</v>
      </c>
      <c r="CW195">
        <f t="shared" si="231"/>
        <v>0.33750000000000002</v>
      </c>
      <c r="CX195">
        <f t="shared" si="232"/>
        <v>0</v>
      </c>
      <c r="CY195">
        <f t="shared" si="233"/>
        <v>1296.2258100000001</v>
      </c>
      <c r="CZ195">
        <f t="shared" si="234"/>
        <v>728.45748000000003</v>
      </c>
      <c r="DC195" t="s">
        <v>3</v>
      </c>
      <c r="DD195" t="s">
        <v>3</v>
      </c>
      <c r="DE195" t="s">
        <v>17</v>
      </c>
      <c r="DF195" t="s">
        <v>17</v>
      </c>
      <c r="DG195" t="s">
        <v>18</v>
      </c>
      <c r="DH195" t="s">
        <v>3</v>
      </c>
      <c r="DI195" t="s">
        <v>18</v>
      </c>
      <c r="DJ195" t="s">
        <v>17</v>
      </c>
      <c r="DK195" t="s">
        <v>3</v>
      </c>
      <c r="DL195" t="s">
        <v>19</v>
      </c>
      <c r="DM195" t="s">
        <v>20</v>
      </c>
      <c r="DN195">
        <v>0</v>
      </c>
      <c r="DO195">
        <v>0</v>
      </c>
      <c r="DP195">
        <v>1</v>
      </c>
      <c r="DQ195">
        <v>1</v>
      </c>
      <c r="DU195">
        <v>81924943</v>
      </c>
      <c r="DV195" t="s">
        <v>518</v>
      </c>
      <c r="DW195" t="s">
        <v>518</v>
      </c>
      <c r="DX195">
        <v>1</v>
      </c>
      <c r="DZ195" t="s">
        <v>3</v>
      </c>
      <c r="EA195" t="s">
        <v>3</v>
      </c>
      <c r="EB195" t="s">
        <v>3</v>
      </c>
      <c r="EC195" t="s">
        <v>3</v>
      </c>
      <c r="EE195">
        <v>140625065</v>
      </c>
      <c r="EF195">
        <v>2</v>
      </c>
      <c r="EG195" t="s">
        <v>38</v>
      </c>
      <c r="EH195">
        <v>16</v>
      </c>
      <c r="EI195" t="s">
        <v>520</v>
      </c>
      <c r="EJ195">
        <v>1</v>
      </c>
      <c r="EK195">
        <v>17001</v>
      </c>
      <c r="EL195" t="s">
        <v>521</v>
      </c>
      <c r="EM195" t="s">
        <v>522</v>
      </c>
      <c r="EO195" t="s">
        <v>21</v>
      </c>
      <c r="EQ195">
        <v>0</v>
      </c>
      <c r="ER195">
        <v>276.87</v>
      </c>
      <c r="ES195">
        <v>113.54</v>
      </c>
      <c r="ET195">
        <v>13.26</v>
      </c>
      <c r="EU195">
        <v>3.38</v>
      </c>
      <c r="EV195">
        <v>150.07</v>
      </c>
      <c r="EW195">
        <v>15.6</v>
      </c>
      <c r="EX195">
        <v>0.27</v>
      </c>
      <c r="EY195">
        <v>0</v>
      </c>
      <c r="FQ195">
        <v>0</v>
      </c>
      <c r="FR195">
        <f t="shared" si="235"/>
        <v>0</v>
      </c>
      <c r="FS195">
        <v>0</v>
      </c>
      <c r="FX195">
        <v>108.9</v>
      </c>
      <c r="FY195">
        <v>61.2</v>
      </c>
      <c r="GA195" t="s">
        <v>3</v>
      </c>
      <c r="GD195">
        <v>1</v>
      </c>
      <c r="GF195">
        <v>-1571737801</v>
      </c>
      <c r="GG195">
        <v>2</v>
      </c>
      <c r="GH195">
        <v>1</v>
      </c>
      <c r="GI195">
        <v>4</v>
      </c>
      <c r="GJ195">
        <v>0</v>
      </c>
      <c r="GK195">
        <v>0</v>
      </c>
      <c r="GL195">
        <f t="shared" si="236"/>
        <v>0</v>
      </c>
      <c r="GM195">
        <f t="shared" si="237"/>
        <v>3432.06</v>
      </c>
      <c r="GN195">
        <f t="shared" si="238"/>
        <v>3432.06</v>
      </c>
      <c r="GO195">
        <f t="shared" si="239"/>
        <v>0</v>
      </c>
      <c r="GP195">
        <f t="shared" si="240"/>
        <v>0</v>
      </c>
      <c r="GR195">
        <v>0</v>
      </c>
      <c r="GS195">
        <v>3</v>
      </c>
      <c r="GT195">
        <v>0</v>
      </c>
      <c r="GU195" t="s">
        <v>3</v>
      </c>
      <c r="GV195">
        <f t="shared" si="241"/>
        <v>0</v>
      </c>
      <c r="GW195">
        <v>1</v>
      </c>
      <c r="GX195">
        <f t="shared" si="242"/>
        <v>0</v>
      </c>
      <c r="HA195">
        <v>0</v>
      </c>
      <c r="HB195">
        <v>0</v>
      </c>
      <c r="HC195">
        <f t="shared" si="243"/>
        <v>0</v>
      </c>
      <c r="HE195" t="s">
        <v>3</v>
      </c>
      <c r="HF195" t="s">
        <v>3</v>
      </c>
      <c r="HM195" t="s">
        <v>3</v>
      </c>
      <c r="HN195" t="s">
        <v>523</v>
      </c>
      <c r="HO195" t="s">
        <v>524</v>
      </c>
      <c r="HP195" t="s">
        <v>520</v>
      </c>
      <c r="HQ195" t="s">
        <v>520</v>
      </c>
      <c r="IK195">
        <v>0</v>
      </c>
    </row>
    <row r="196" spans="1:245" x14ac:dyDescent="0.2">
      <c r="A196">
        <v>17</v>
      </c>
      <c r="B196">
        <v>1</v>
      </c>
      <c r="C196">
        <f>ROW(SmtRes!A366)</f>
        <v>366</v>
      </c>
      <c r="D196">
        <f>ROW(EtalonRes!A385)</f>
        <v>385</v>
      </c>
      <c r="E196" t="s">
        <v>525</v>
      </c>
      <c r="F196" t="s">
        <v>526</v>
      </c>
      <c r="G196" t="s">
        <v>527</v>
      </c>
      <c r="H196" t="s">
        <v>26</v>
      </c>
      <c r="I196">
        <f>ROUND(2/100,9)</f>
        <v>0.02</v>
      </c>
      <c r="J196">
        <v>0</v>
      </c>
      <c r="K196">
        <f>ROUND(2/100,9)</f>
        <v>0.02</v>
      </c>
      <c r="O196">
        <f t="shared" si="210"/>
        <v>781.58</v>
      </c>
      <c r="P196">
        <f t="shared" si="211"/>
        <v>293.35000000000002</v>
      </c>
      <c r="Q196">
        <f t="shared" si="212"/>
        <v>67.89</v>
      </c>
      <c r="R196">
        <f t="shared" si="213"/>
        <v>43.76</v>
      </c>
      <c r="S196">
        <f t="shared" si="214"/>
        <v>420.34</v>
      </c>
      <c r="T196">
        <f t="shared" si="215"/>
        <v>0</v>
      </c>
      <c r="U196">
        <f t="shared" si="216"/>
        <v>1.5571000000000002</v>
      </c>
      <c r="V196">
        <f t="shared" si="217"/>
        <v>0.105</v>
      </c>
      <c r="W196">
        <f t="shared" si="218"/>
        <v>0</v>
      </c>
      <c r="X196">
        <f t="shared" si="219"/>
        <v>451.11</v>
      </c>
      <c r="Y196">
        <f t="shared" si="220"/>
        <v>216.97</v>
      </c>
      <c r="AA196">
        <v>145833872</v>
      </c>
      <c r="AB196">
        <f t="shared" si="221"/>
        <v>2528.2199999999998</v>
      </c>
      <c r="AC196">
        <f t="shared" si="222"/>
        <v>1633.36</v>
      </c>
      <c r="AD196">
        <f>ROUND(((((ET196*1.25))-((EU196*1.25)))+AE196),2)</f>
        <v>270.47000000000003</v>
      </c>
      <c r="AE196">
        <f>ROUND(((EU196*1.25)),2)</f>
        <v>65.010000000000005</v>
      </c>
      <c r="AF196">
        <f>ROUND(((EV196*1.15)),2)</f>
        <v>624.39</v>
      </c>
      <c r="AG196">
        <f t="shared" si="223"/>
        <v>0</v>
      </c>
      <c r="AH196">
        <f>((EW196*1.15))</f>
        <v>77.855000000000004</v>
      </c>
      <c r="AI196">
        <f>((EX196*1.25))</f>
        <v>5.25</v>
      </c>
      <c r="AJ196">
        <f t="shared" si="224"/>
        <v>0</v>
      </c>
      <c r="AK196">
        <v>2392.69</v>
      </c>
      <c r="AL196">
        <v>1633.36</v>
      </c>
      <c r="AM196">
        <v>216.38</v>
      </c>
      <c r="AN196">
        <v>52.01</v>
      </c>
      <c r="AO196">
        <v>542.95000000000005</v>
      </c>
      <c r="AP196">
        <v>0</v>
      </c>
      <c r="AQ196">
        <v>67.7</v>
      </c>
      <c r="AR196">
        <v>4.2</v>
      </c>
      <c r="AS196">
        <v>0</v>
      </c>
      <c r="AT196">
        <v>97.2</v>
      </c>
      <c r="AU196">
        <v>46.75</v>
      </c>
      <c r="AV196">
        <v>1</v>
      </c>
      <c r="AW196">
        <v>1</v>
      </c>
      <c r="AZ196">
        <v>1</v>
      </c>
      <c r="BA196">
        <v>33.659999999999997</v>
      </c>
      <c r="BB196">
        <v>12.55</v>
      </c>
      <c r="BC196">
        <v>8.98</v>
      </c>
      <c r="BD196" t="s">
        <v>3</v>
      </c>
      <c r="BE196" t="s">
        <v>3</v>
      </c>
      <c r="BF196" t="s">
        <v>3</v>
      </c>
      <c r="BG196" t="s">
        <v>3</v>
      </c>
      <c r="BH196">
        <v>0</v>
      </c>
      <c r="BI196">
        <v>1</v>
      </c>
      <c r="BJ196" t="s">
        <v>528</v>
      </c>
      <c r="BM196">
        <v>10001</v>
      </c>
      <c r="BN196">
        <v>0</v>
      </c>
      <c r="BO196" t="s">
        <v>3</v>
      </c>
      <c r="BP196">
        <v>0</v>
      </c>
      <c r="BQ196">
        <v>2</v>
      </c>
      <c r="BR196">
        <v>0</v>
      </c>
      <c r="BS196">
        <v>33.659999999999997</v>
      </c>
      <c r="BT196">
        <v>1</v>
      </c>
      <c r="BU196">
        <v>1</v>
      </c>
      <c r="BV196">
        <v>1</v>
      </c>
      <c r="BW196">
        <v>1</v>
      </c>
      <c r="BX196">
        <v>1</v>
      </c>
      <c r="BY196" t="s">
        <v>3</v>
      </c>
      <c r="BZ196">
        <v>108</v>
      </c>
      <c r="CA196">
        <v>55</v>
      </c>
      <c r="CB196" t="s">
        <v>3</v>
      </c>
      <c r="CE196">
        <v>0</v>
      </c>
      <c r="CF196">
        <v>0</v>
      </c>
      <c r="CG196">
        <v>0</v>
      </c>
      <c r="CM196">
        <v>0</v>
      </c>
      <c r="CN196" t="s">
        <v>922</v>
      </c>
      <c r="CO196">
        <v>0</v>
      </c>
      <c r="CP196">
        <f t="shared" si="225"/>
        <v>781.57999999999993</v>
      </c>
      <c r="CQ196">
        <f t="shared" si="226"/>
        <v>14667.5728</v>
      </c>
      <c r="CR196">
        <f>((((ET196*1.25))*BB196-((EU196*1.25))*BS196)+AE196*BS196)</f>
        <v>3394.3771000000002</v>
      </c>
      <c r="CS196">
        <f t="shared" si="227"/>
        <v>2188.2365999999997</v>
      </c>
      <c r="CT196">
        <f t="shared" si="228"/>
        <v>21016.967399999998</v>
      </c>
      <c r="CU196">
        <f t="shared" si="229"/>
        <v>0</v>
      </c>
      <c r="CV196">
        <f t="shared" si="230"/>
        <v>77.855000000000004</v>
      </c>
      <c r="CW196">
        <f t="shared" si="231"/>
        <v>5.25</v>
      </c>
      <c r="CX196">
        <f t="shared" si="232"/>
        <v>0</v>
      </c>
      <c r="CY196">
        <f t="shared" si="233"/>
        <v>451.10519999999997</v>
      </c>
      <c r="CZ196">
        <f t="shared" si="234"/>
        <v>216.96674999999999</v>
      </c>
      <c r="DC196" t="s">
        <v>3</v>
      </c>
      <c r="DD196" t="s">
        <v>3</v>
      </c>
      <c r="DE196" t="s">
        <v>17</v>
      </c>
      <c r="DF196" t="s">
        <v>17</v>
      </c>
      <c r="DG196" t="s">
        <v>18</v>
      </c>
      <c r="DH196" t="s">
        <v>3</v>
      </c>
      <c r="DI196" t="s">
        <v>18</v>
      </c>
      <c r="DJ196" t="s">
        <v>17</v>
      </c>
      <c r="DK196" t="s">
        <v>3</v>
      </c>
      <c r="DL196" t="s">
        <v>19</v>
      </c>
      <c r="DM196" t="s">
        <v>20</v>
      </c>
      <c r="DN196">
        <v>0</v>
      </c>
      <c r="DO196">
        <v>0</v>
      </c>
      <c r="DP196">
        <v>1</v>
      </c>
      <c r="DQ196">
        <v>1</v>
      </c>
      <c r="DU196">
        <v>1013</v>
      </c>
      <c r="DV196" t="s">
        <v>26</v>
      </c>
      <c r="DW196" t="s">
        <v>26</v>
      </c>
      <c r="DX196">
        <v>1</v>
      </c>
      <c r="DZ196" t="s">
        <v>3</v>
      </c>
      <c r="EA196" t="s">
        <v>3</v>
      </c>
      <c r="EB196" t="s">
        <v>3</v>
      </c>
      <c r="EC196" t="s">
        <v>3</v>
      </c>
      <c r="EE196">
        <v>140625028</v>
      </c>
      <c r="EF196">
        <v>2</v>
      </c>
      <c r="EG196" t="s">
        <v>38</v>
      </c>
      <c r="EH196">
        <v>10</v>
      </c>
      <c r="EI196" t="s">
        <v>166</v>
      </c>
      <c r="EJ196">
        <v>1</v>
      </c>
      <c r="EK196">
        <v>10001</v>
      </c>
      <c r="EL196" t="s">
        <v>166</v>
      </c>
      <c r="EM196" t="s">
        <v>167</v>
      </c>
      <c r="EO196" t="s">
        <v>21</v>
      </c>
      <c r="EQ196">
        <v>0</v>
      </c>
      <c r="ER196">
        <v>2392.69</v>
      </c>
      <c r="ES196">
        <v>1633.36</v>
      </c>
      <c r="ET196">
        <v>216.38</v>
      </c>
      <c r="EU196">
        <v>52.01</v>
      </c>
      <c r="EV196">
        <v>542.95000000000005</v>
      </c>
      <c r="EW196">
        <v>67.7</v>
      </c>
      <c r="EX196">
        <v>4.2</v>
      </c>
      <c r="EY196">
        <v>0</v>
      </c>
      <c r="FQ196">
        <v>0</v>
      </c>
      <c r="FR196">
        <f t="shared" si="235"/>
        <v>0</v>
      </c>
      <c r="FS196">
        <v>0</v>
      </c>
      <c r="FX196">
        <v>97.2</v>
      </c>
      <c r="FY196">
        <v>46.75</v>
      </c>
      <c r="GA196" t="s">
        <v>3</v>
      </c>
      <c r="GD196">
        <v>1</v>
      </c>
      <c r="GF196">
        <v>-143882309</v>
      </c>
      <c r="GG196">
        <v>2</v>
      </c>
      <c r="GH196">
        <v>1</v>
      </c>
      <c r="GI196">
        <v>4</v>
      </c>
      <c r="GJ196">
        <v>0</v>
      </c>
      <c r="GK196">
        <v>0</v>
      </c>
      <c r="GL196">
        <f t="shared" si="236"/>
        <v>0</v>
      </c>
      <c r="GM196">
        <f t="shared" si="237"/>
        <v>1449.66</v>
      </c>
      <c r="GN196">
        <f t="shared" si="238"/>
        <v>1449.66</v>
      </c>
      <c r="GO196">
        <f t="shared" si="239"/>
        <v>0</v>
      </c>
      <c r="GP196">
        <f t="shared" si="240"/>
        <v>0</v>
      </c>
      <c r="GR196">
        <v>0</v>
      </c>
      <c r="GS196">
        <v>3</v>
      </c>
      <c r="GT196">
        <v>0</v>
      </c>
      <c r="GU196" t="s">
        <v>3</v>
      </c>
      <c r="GV196">
        <f t="shared" si="241"/>
        <v>0</v>
      </c>
      <c r="GW196">
        <v>1</v>
      </c>
      <c r="GX196">
        <f t="shared" si="242"/>
        <v>0</v>
      </c>
      <c r="HA196">
        <v>0</v>
      </c>
      <c r="HB196">
        <v>0</v>
      </c>
      <c r="HC196">
        <f t="shared" si="243"/>
        <v>0</v>
      </c>
      <c r="HE196" t="s">
        <v>3</v>
      </c>
      <c r="HF196" t="s">
        <v>3</v>
      </c>
      <c r="HM196" t="s">
        <v>3</v>
      </c>
      <c r="HN196" t="s">
        <v>168</v>
      </c>
      <c r="HO196" t="s">
        <v>169</v>
      </c>
      <c r="HP196" t="s">
        <v>166</v>
      </c>
      <c r="HQ196" t="s">
        <v>166</v>
      </c>
      <c r="IK196">
        <v>0</v>
      </c>
    </row>
    <row r="197" spans="1:245" x14ac:dyDescent="0.2">
      <c r="A197">
        <v>17</v>
      </c>
      <c r="B197">
        <v>1</v>
      </c>
      <c r="E197" t="s">
        <v>529</v>
      </c>
      <c r="F197" t="s">
        <v>106</v>
      </c>
      <c r="G197" t="s">
        <v>530</v>
      </c>
      <c r="H197" t="s">
        <v>259</v>
      </c>
      <c r="I197">
        <v>2</v>
      </c>
      <c r="J197">
        <v>0</v>
      </c>
      <c r="K197">
        <v>2</v>
      </c>
      <c r="O197">
        <f t="shared" si="210"/>
        <v>6711.65</v>
      </c>
      <c r="P197">
        <f t="shared" si="211"/>
        <v>6711.65</v>
      </c>
      <c r="Q197">
        <f t="shared" si="212"/>
        <v>0</v>
      </c>
      <c r="R197">
        <f t="shared" si="213"/>
        <v>0</v>
      </c>
      <c r="S197">
        <f t="shared" si="214"/>
        <v>0</v>
      </c>
      <c r="T197">
        <f t="shared" si="215"/>
        <v>0</v>
      </c>
      <c r="U197">
        <f t="shared" si="216"/>
        <v>0</v>
      </c>
      <c r="V197">
        <f t="shared" si="217"/>
        <v>0</v>
      </c>
      <c r="W197">
        <f t="shared" si="218"/>
        <v>0</v>
      </c>
      <c r="X197">
        <f t="shared" si="219"/>
        <v>0</v>
      </c>
      <c r="Y197">
        <f t="shared" si="220"/>
        <v>0</v>
      </c>
      <c r="AA197">
        <v>145833872</v>
      </c>
      <c r="AB197">
        <f t="shared" si="221"/>
        <v>373.7</v>
      </c>
      <c r="AC197">
        <f t="shared" si="222"/>
        <v>373.7</v>
      </c>
      <c r="AD197">
        <f>ROUND((((ET197)-(EU197))+AE197),2)</f>
        <v>0</v>
      </c>
      <c r="AE197">
        <f t="shared" ref="AE197:AF199" si="244">ROUND((EU197),2)</f>
        <v>0</v>
      </c>
      <c r="AF197">
        <f t="shared" si="244"/>
        <v>0</v>
      </c>
      <c r="AG197">
        <f t="shared" si="223"/>
        <v>0</v>
      </c>
      <c r="AH197">
        <f t="shared" ref="AH197:AI199" si="245">(EW197)</f>
        <v>0</v>
      </c>
      <c r="AI197">
        <f t="shared" si="245"/>
        <v>0</v>
      </c>
      <c r="AJ197">
        <f t="shared" si="224"/>
        <v>0</v>
      </c>
      <c r="AK197">
        <v>373.7</v>
      </c>
      <c r="AL197">
        <v>373.7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109</v>
      </c>
      <c r="AU197">
        <v>57</v>
      </c>
      <c r="AV197">
        <v>1</v>
      </c>
      <c r="AW197">
        <v>1</v>
      </c>
      <c r="AZ197">
        <v>1</v>
      </c>
      <c r="BA197">
        <v>1</v>
      </c>
      <c r="BB197">
        <v>1</v>
      </c>
      <c r="BC197">
        <v>8.98</v>
      </c>
      <c r="BD197" t="s">
        <v>3</v>
      </c>
      <c r="BE197" t="s">
        <v>3</v>
      </c>
      <c r="BF197" t="s">
        <v>3</v>
      </c>
      <c r="BG197" t="s">
        <v>3</v>
      </c>
      <c r="BH197">
        <v>3</v>
      </c>
      <c r="BI197">
        <v>1</v>
      </c>
      <c r="BJ197" t="s">
        <v>3</v>
      </c>
      <c r="BM197">
        <v>12001</v>
      </c>
      <c r="BN197">
        <v>0</v>
      </c>
      <c r="BO197" t="s">
        <v>3</v>
      </c>
      <c r="BP197">
        <v>0</v>
      </c>
      <c r="BQ197">
        <v>2</v>
      </c>
      <c r="BR197">
        <v>0</v>
      </c>
      <c r="BS197">
        <v>1</v>
      </c>
      <c r="BT197">
        <v>1</v>
      </c>
      <c r="BU197">
        <v>1</v>
      </c>
      <c r="BV197">
        <v>1</v>
      </c>
      <c r="BW197">
        <v>1</v>
      </c>
      <c r="BX197">
        <v>1</v>
      </c>
      <c r="BY197" t="s">
        <v>3</v>
      </c>
      <c r="BZ197">
        <v>109</v>
      </c>
      <c r="CA197">
        <v>57</v>
      </c>
      <c r="CB197" t="s">
        <v>3</v>
      </c>
      <c r="CE197">
        <v>0</v>
      </c>
      <c r="CF197">
        <v>0</v>
      </c>
      <c r="CG197">
        <v>0</v>
      </c>
      <c r="CM197">
        <v>0</v>
      </c>
      <c r="CN197" t="s">
        <v>3</v>
      </c>
      <c r="CO197">
        <v>0</v>
      </c>
      <c r="CP197">
        <f t="shared" si="225"/>
        <v>6711.65</v>
      </c>
      <c r="CQ197">
        <f t="shared" si="226"/>
        <v>3355.826</v>
      </c>
      <c r="CR197">
        <f>(((ET197)*BB197-(EU197)*BS197)+AE197*BS197)</f>
        <v>0</v>
      </c>
      <c r="CS197">
        <f t="shared" si="227"/>
        <v>0</v>
      </c>
      <c r="CT197">
        <f t="shared" si="228"/>
        <v>0</v>
      </c>
      <c r="CU197">
        <f t="shared" si="229"/>
        <v>0</v>
      </c>
      <c r="CV197">
        <f t="shared" si="230"/>
        <v>0</v>
      </c>
      <c r="CW197">
        <f t="shared" si="231"/>
        <v>0</v>
      </c>
      <c r="CX197">
        <f t="shared" si="232"/>
        <v>0</v>
      </c>
      <c r="CY197">
        <f t="shared" si="233"/>
        <v>0</v>
      </c>
      <c r="CZ197">
        <f t="shared" si="234"/>
        <v>0</v>
      </c>
      <c r="DC197" t="s">
        <v>3</v>
      </c>
      <c r="DD197" t="s">
        <v>3</v>
      </c>
      <c r="DE197" t="s">
        <v>3</v>
      </c>
      <c r="DF197" t="s">
        <v>3</v>
      </c>
      <c r="DG197" t="s">
        <v>3</v>
      </c>
      <c r="DH197" t="s">
        <v>3</v>
      </c>
      <c r="DI197" t="s">
        <v>3</v>
      </c>
      <c r="DJ197" t="s">
        <v>3</v>
      </c>
      <c r="DK197" t="s">
        <v>3</v>
      </c>
      <c r="DL197" t="s">
        <v>3</v>
      </c>
      <c r="DM197" t="s">
        <v>3</v>
      </c>
      <c r="DN197">
        <v>0</v>
      </c>
      <c r="DO197">
        <v>0</v>
      </c>
      <c r="DP197">
        <v>1</v>
      </c>
      <c r="DQ197">
        <v>1</v>
      </c>
      <c r="DU197">
        <v>1013</v>
      </c>
      <c r="DV197" t="s">
        <v>259</v>
      </c>
      <c r="DW197" t="s">
        <v>259</v>
      </c>
      <c r="DX197">
        <v>1</v>
      </c>
      <c r="DZ197" t="s">
        <v>3</v>
      </c>
      <c r="EA197" t="s">
        <v>3</v>
      </c>
      <c r="EB197" t="s">
        <v>3</v>
      </c>
      <c r="EC197" t="s">
        <v>3</v>
      </c>
      <c r="EE197">
        <v>140625032</v>
      </c>
      <c r="EF197">
        <v>2</v>
      </c>
      <c r="EG197" t="s">
        <v>38</v>
      </c>
      <c r="EH197">
        <v>12</v>
      </c>
      <c r="EI197" t="s">
        <v>92</v>
      </c>
      <c r="EJ197">
        <v>1</v>
      </c>
      <c r="EK197">
        <v>12001</v>
      </c>
      <c r="EL197" t="s">
        <v>92</v>
      </c>
      <c r="EM197" t="s">
        <v>93</v>
      </c>
      <c r="EO197" t="s">
        <v>3</v>
      </c>
      <c r="EQ197">
        <v>0</v>
      </c>
      <c r="ER197">
        <v>448.44</v>
      </c>
      <c r="ES197">
        <v>373.7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5</v>
      </c>
      <c r="FC197">
        <v>1</v>
      </c>
      <c r="FD197">
        <v>18</v>
      </c>
      <c r="FF197">
        <v>3760</v>
      </c>
      <c r="FQ197">
        <v>0</v>
      </c>
      <c r="FR197">
        <f t="shared" si="235"/>
        <v>0</v>
      </c>
      <c r="FS197">
        <v>0</v>
      </c>
      <c r="FX197">
        <v>109</v>
      </c>
      <c r="FY197">
        <v>57</v>
      </c>
      <c r="GA197" t="s">
        <v>531</v>
      </c>
      <c r="GD197">
        <v>1</v>
      </c>
      <c r="GF197">
        <v>-2130469597</v>
      </c>
      <c r="GG197">
        <v>2</v>
      </c>
      <c r="GH197">
        <v>3</v>
      </c>
      <c r="GI197">
        <v>4</v>
      </c>
      <c r="GJ197">
        <v>0</v>
      </c>
      <c r="GK197">
        <v>0</v>
      </c>
      <c r="GL197">
        <f t="shared" si="236"/>
        <v>0</v>
      </c>
      <c r="GM197">
        <f t="shared" si="237"/>
        <v>6711.65</v>
      </c>
      <c r="GN197">
        <f t="shared" si="238"/>
        <v>6711.65</v>
      </c>
      <c r="GO197">
        <f t="shared" si="239"/>
        <v>0</v>
      </c>
      <c r="GP197">
        <f t="shared" si="240"/>
        <v>0</v>
      </c>
      <c r="GR197">
        <v>1</v>
      </c>
      <c r="GS197">
        <v>1</v>
      </c>
      <c r="GT197">
        <v>0</v>
      </c>
      <c r="GU197" t="s">
        <v>3</v>
      </c>
      <c r="GV197">
        <f t="shared" si="241"/>
        <v>0</v>
      </c>
      <c r="GW197">
        <v>1</v>
      </c>
      <c r="GX197">
        <f t="shared" si="242"/>
        <v>0</v>
      </c>
      <c r="HA197">
        <v>0</v>
      </c>
      <c r="HB197">
        <v>0</v>
      </c>
      <c r="HC197">
        <f t="shared" si="243"/>
        <v>0</v>
      </c>
      <c r="HE197" t="s">
        <v>60</v>
      </c>
      <c r="HF197" t="s">
        <v>33</v>
      </c>
      <c r="HM197" t="s">
        <v>3</v>
      </c>
      <c r="HN197" t="s">
        <v>95</v>
      </c>
      <c r="HO197" t="s">
        <v>96</v>
      </c>
      <c r="HP197" t="s">
        <v>92</v>
      </c>
      <c r="HQ197" t="s">
        <v>92</v>
      </c>
      <c r="IK197">
        <v>0</v>
      </c>
    </row>
    <row r="198" spans="1:245" x14ac:dyDescent="0.2">
      <c r="A198">
        <v>17</v>
      </c>
      <c r="B198">
        <v>1</v>
      </c>
      <c r="E198" t="s">
        <v>532</v>
      </c>
      <c r="F198" t="s">
        <v>106</v>
      </c>
      <c r="G198" t="s">
        <v>533</v>
      </c>
      <c r="H198" t="s">
        <v>259</v>
      </c>
      <c r="I198">
        <v>2</v>
      </c>
      <c r="J198">
        <v>0</v>
      </c>
      <c r="K198">
        <v>2</v>
      </c>
      <c r="O198">
        <f t="shared" si="210"/>
        <v>1088.9100000000001</v>
      </c>
      <c r="P198">
        <f t="shared" si="211"/>
        <v>1088.9100000000001</v>
      </c>
      <c r="Q198">
        <f t="shared" si="212"/>
        <v>0</v>
      </c>
      <c r="R198">
        <f t="shared" si="213"/>
        <v>0</v>
      </c>
      <c r="S198">
        <f t="shared" si="214"/>
        <v>0</v>
      </c>
      <c r="T198">
        <f t="shared" si="215"/>
        <v>0</v>
      </c>
      <c r="U198">
        <f t="shared" si="216"/>
        <v>0</v>
      </c>
      <c r="V198">
        <f t="shared" si="217"/>
        <v>0</v>
      </c>
      <c r="W198">
        <f t="shared" si="218"/>
        <v>0</v>
      </c>
      <c r="X198">
        <f t="shared" si="219"/>
        <v>0</v>
      </c>
      <c r="Y198">
        <f t="shared" si="220"/>
        <v>0</v>
      </c>
      <c r="AA198">
        <v>145833872</v>
      </c>
      <c r="AB198">
        <f t="shared" si="221"/>
        <v>60.63</v>
      </c>
      <c r="AC198">
        <f t="shared" si="222"/>
        <v>60.63</v>
      </c>
      <c r="AD198">
        <f>ROUND((((ET198)-(EU198))+AE198),2)</f>
        <v>0</v>
      </c>
      <c r="AE198">
        <f t="shared" si="244"/>
        <v>0</v>
      </c>
      <c r="AF198">
        <f t="shared" si="244"/>
        <v>0</v>
      </c>
      <c r="AG198">
        <f t="shared" si="223"/>
        <v>0</v>
      </c>
      <c r="AH198">
        <f t="shared" si="245"/>
        <v>0</v>
      </c>
      <c r="AI198">
        <f t="shared" si="245"/>
        <v>0</v>
      </c>
      <c r="AJ198">
        <f t="shared" si="224"/>
        <v>0</v>
      </c>
      <c r="AK198">
        <v>60.629999999999995</v>
      </c>
      <c r="AL198">
        <v>60.629999999999995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109</v>
      </c>
      <c r="AU198">
        <v>57</v>
      </c>
      <c r="AV198">
        <v>1</v>
      </c>
      <c r="AW198">
        <v>1</v>
      </c>
      <c r="AZ198">
        <v>1</v>
      </c>
      <c r="BA198">
        <v>1</v>
      </c>
      <c r="BB198">
        <v>1</v>
      </c>
      <c r="BC198">
        <v>8.98</v>
      </c>
      <c r="BD198" t="s">
        <v>3</v>
      </c>
      <c r="BE198" t="s">
        <v>3</v>
      </c>
      <c r="BF198" t="s">
        <v>3</v>
      </c>
      <c r="BG198" t="s">
        <v>3</v>
      </c>
      <c r="BH198">
        <v>3</v>
      </c>
      <c r="BI198">
        <v>1</v>
      </c>
      <c r="BJ198" t="s">
        <v>3</v>
      </c>
      <c r="BM198">
        <v>12001</v>
      </c>
      <c r="BN198">
        <v>0</v>
      </c>
      <c r="BO198" t="s">
        <v>3</v>
      </c>
      <c r="BP198">
        <v>0</v>
      </c>
      <c r="BQ198">
        <v>2</v>
      </c>
      <c r="BR198">
        <v>0</v>
      </c>
      <c r="BS198">
        <v>1</v>
      </c>
      <c r="BT198">
        <v>1</v>
      </c>
      <c r="BU198">
        <v>1</v>
      </c>
      <c r="BV198">
        <v>1</v>
      </c>
      <c r="BW198">
        <v>1</v>
      </c>
      <c r="BX198">
        <v>1</v>
      </c>
      <c r="BY198" t="s">
        <v>3</v>
      </c>
      <c r="BZ198">
        <v>109</v>
      </c>
      <c r="CA198">
        <v>57</v>
      </c>
      <c r="CB198" t="s">
        <v>3</v>
      </c>
      <c r="CE198">
        <v>0</v>
      </c>
      <c r="CF198">
        <v>0</v>
      </c>
      <c r="CG198">
        <v>0</v>
      </c>
      <c r="CM198">
        <v>0</v>
      </c>
      <c r="CN198" t="s">
        <v>3</v>
      </c>
      <c r="CO198">
        <v>0</v>
      </c>
      <c r="CP198">
        <f t="shared" si="225"/>
        <v>1088.9100000000001</v>
      </c>
      <c r="CQ198">
        <f t="shared" si="226"/>
        <v>544.45740000000001</v>
      </c>
      <c r="CR198">
        <f>(((ET198)*BB198-(EU198)*BS198)+AE198*BS198)</f>
        <v>0</v>
      </c>
      <c r="CS198">
        <f t="shared" si="227"/>
        <v>0</v>
      </c>
      <c r="CT198">
        <f t="shared" si="228"/>
        <v>0</v>
      </c>
      <c r="CU198">
        <f t="shared" si="229"/>
        <v>0</v>
      </c>
      <c r="CV198">
        <f t="shared" si="230"/>
        <v>0</v>
      </c>
      <c r="CW198">
        <f t="shared" si="231"/>
        <v>0</v>
      </c>
      <c r="CX198">
        <f t="shared" si="232"/>
        <v>0</v>
      </c>
      <c r="CY198">
        <f t="shared" si="233"/>
        <v>0</v>
      </c>
      <c r="CZ198">
        <f t="shared" si="234"/>
        <v>0</v>
      </c>
      <c r="DC198" t="s">
        <v>3</v>
      </c>
      <c r="DD198" t="s">
        <v>3</v>
      </c>
      <c r="DE198" t="s">
        <v>3</v>
      </c>
      <c r="DF198" t="s">
        <v>3</v>
      </c>
      <c r="DG198" t="s">
        <v>3</v>
      </c>
      <c r="DH198" t="s">
        <v>3</v>
      </c>
      <c r="DI198" t="s">
        <v>3</v>
      </c>
      <c r="DJ198" t="s">
        <v>3</v>
      </c>
      <c r="DK198" t="s">
        <v>3</v>
      </c>
      <c r="DL198" t="s">
        <v>3</v>
      </c>
      <c r="DM198" t="s">
        <v>3</v>
      </c>
      <c r="DN198">
        <v>0</v>
      </c>
      <c r="DO198">
        <v>0</v>
      </c>
      <c r="DP198">
        <v>1</v>
      </c>
      <c r="DQ198">
        <v>1</v>
      </c>
      <c r="DU198">
        <v>1013</v>
      </c>
      <c r="DV198" t="s">
        <v>259</v>
      </c>
      <c r="DW198" t="s">
        <v>259</v>
      </c>
      <c r="DX198">
        <v>1</v>
      </c>
      <c r="DZ198" t="s">
        <v>3</v>
      </c>
      <c r="EA198" t="s">
        <v>3</v>
      </c>
      <c r="EB198" t="s">
        <v>3</v>
      </c>
      <c r="EC198" t="s">
        <v>3</v>
      </c>
      <c r="EE198">
        <v>140625032</v>
      </c>
      <c r="EF198">
        <v>2</v>
      </c>
      <c r="EG198" t="s">
        <v>38</v>
      </c>
      <c r="EH198">
        <v>12</v>
      </c>
      <c r="EI198" t="s">
        <v>92</v>
      </c>
      <c r="EJ198">
        <v>1</v>
      </c>
      <c r="EK198">
        <v>12001</v>
      </c>
      <c r="EL198" t="s">
        <v>92</v>
      </c>
      <c r="EM198" t="s">
        <v>93</v>
      </c>
      <c r="EO198" t="s">
        <v>3</v>
      </c>
      <c r="EQ198">
        <v>0</v>
      </c>
      <c r="ER198">
        <v>60.629999999999995</v>
      </c>
      <c r="ES198">
        <v>60.629999999999995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5</v>
      </c>
      <c r="FC198">
        <v>1</v>
      </c>
      <c r="FD198">
        <v>18</v>
      </c>
      <c r="FF198">
        <v>610</v>
      </c>
      <c r="FQ198">
        <v>0</v>
      </c>
      <c r="FR198">
        <f t="shared" si="235"/>
        <v>0</v>
      </c>
      <c r="FS198">
        <v>0</v>
      </c>
      <c r="FX198">
        <v>109</v>
      </c>
      <c r="FY198">
        <v>57</v>
      </c>
      <c r="GA198" t="s">
        <v>534</v>
      </c>
      <c r="GD198">
        <v>1</v>
      </c>
      <c r="GF198">
        <v>1263665538</v>
      </c>
      <c r="GG198">
        <v>2</v>
      </c>
      <c r="GH198">
        <v>3</v>
      </c>
      <c r="GI198">
        <v>4</v>
      </c>
      <c r="GJ198">
        <v>0</v>
      </c>
      <c r="GK198">
        <v>0</v>
      </c>
      <c r="GL198">
        <f t="shared" si="236"/>
        <v>0</v>
      </c>
      <c r="GM198">
        <f t="shared" si="237"/>
        <v>1088.9100000000001</v>
      </c>
      <c r="GN198">
        <f t="shared" si="238"/>
        <v>1088.9100000000001</v>
      </c>
      <c r="GO198">
        <f t="shared" si="239"/>
        <v>0</v>
      </c>
      <c r="GP198">
        <f t="shared" si="240"/>
        <v>0</v>
      </c>
      <c r="GR198">
        <v>1</v>
      </c>
      <c r="GS198">
        <v>1</v>
      </c>
      <c r="GT198">
        <v>0</v>
      </c>
      <c r="GU198" t="s">
        <v>3</v>
      </c>
      <c r="GV198">
        <f t="shared" si="241"/>
        <v>0</v>
      </c>
      <c r="GW198">
        <v>1</v>
      </c>
      <c r="GX198">
        <f t="shared" si="242"/>
        <v>0</v>
      </c>
      <c r="HA198">
        <v>0</v>
      </c>
      <c r="HB198">
        <v>0</v>
      </c>
      <c r="HC198">
        <f t="shared" si="243"/>
        <v>0</v>
      </c>
      <c r="HE198" t="s">
        <v>60</v>
      </c>
      <c r="HF198" t="s">
        <v>33</v>
      </c>
      <c r="HM198" t="s">
        <v>3</v>
      </c>
      <c r="HN198" t="s">
        <v>95</v>
      </c>
      <c r="HO198" t="s">
        <v>96</v>
      </c>
      <c r="HP198" t="s">
        <v>92</v>
      </c>
      <c r="HQ198" t="s">
        <v>92</v>
      </c>
      <c r="IK198">
        <v>0</v>
      </c>
    </row>
    <row r="199" spans="1:245" x14ac:dyDescent="0.2">
      <c r="A199">
        <v>17</v>
      </c>
      <c r="B199">
        <v>1</v>
      </c>
      <c r="E199" t="s">
        <v>535</v>
      </c>
      <c r="F199" t="s">
        <v>106</v>
      </c>
      <c r="G199" t="s">
        <v>536</v>
      </c>
      <c r="H199" t="s">
        <v>259</v>
      </c>
      <c r="I199">
        <v>4</v>
      </c>
      <c r="J199">
        <v>0</v>
      </c>
      <c r="K199">
        <v>4</v>
      </c>
      <c r="O199">
        <f t="shared" si="210"/>
        <v>1221.28</v>
      </c>
      <c r="P199">
        <f t="shared" si="211"/>
        <v>1221.28</v>
      </c>
      <c r="Q199">
        <f t="shared" si="212"/>
        <v>0</v>
      </c>
      <c r="R199">
        <f t="shared" si="213"/>
        <v>0</v>
      </c>
      <c r="S199">
        <f t="shared" si="214"/>
        <v>0</v>
      </c>
      <c r="T199">
        <f t="shared" si="215"/>
        <v>0</v>
      </c>
      <c r="U199">
        <f t="shared" si="216"/>
        <v>0</v>
      </c>
      <c r="V199">
        <f t="shared" si="217"/>
        <v>0</v>
      </c>
      <c r="W199">
        <f t="shared" si="218"/>
        <v>0</v>
      </c>
      <c r="X199">
        <f t="shared" si="219"/>
        <v>0</v>
      </c>
      <c r="Y199">
        <f t="shared" si="220"/>
        <v>0</v>
      </c>
      <c r="AA199">
        <v>145833872</v>
      </c>
      <c r="AB199">
        <f t="shared" si="221"/>
        <v>34</v>
      </c>
      <c r="AC199">
        <f t="shared" si="222"/>
        <v>34</v>
      </c>
      <c r="AD199">
        <f>ROUND((((ET199)-(EU199))+AE199),2)</f>
        <v>0</v>
      </c>
      <c r="AE199">
        <f t="shared" si="244"/>
        <v>0</v>
      </c>
      <c r="AF199">
        <f t="shared" si="244"/>
        <v>0</v>
      </c>
      <c r="AG199">
        <f t="shared" si="223"/>
        <v>0</v>
      </c>
      <c r="AH199">
        <f t="shared" si="245"/>
        <v>0</v>
      </c>
      <c r="AI199">
        <f t="shared" si="245"/>
        <v>0</v>
      </c>
      <c r="AJ199">
        <f t="shared" si="224"/>
        <v>0</v>
      </c>
      <c r="AK199">
        <v>34</v>
      </c>
      <c r="AL199">
        <v>34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109</v>
      </c>
      <c r="AU199">
        <v>57</v>
      </c>
      <c r="AV199">
        <v>1</v>
      </c>
      <c r="AW199">
        <v>1</v>
      </c>
      <c r="AZ199">
        <v>1</v>
      </c>
      <c r="BA199">
        <v>1</v>
      </c>
      <c r="BB199">
        <v>1</v>
      </c>
      <c r="BC199">
        <v>8.98</v>
      </c>
      <c r="BD199" t="s">
        <v>3</v>
      </c>
      <c r="BE199" t="s">
        <v>3</v>
      </c>
      <c r="BF199" t="s">
        <v>3</v>
      </c>
      <c r="BG199" t="s">
        <v>3</v>
      </c>
      <c r="BH199">
        <v>3</v>
      </c>
      <c r="BI199">
        <v>1</v>
      </c>
      <c r="BJ199" t="s">
        <v>3</v>
      </c>
      <c r="BM199">
        <v>12001</v>
      </c>
      <c r="BN199">
        <v>0</v>
      </c>
      <c r="BO199" t="s">
        <v>3</v>
      </c>
      <c r="BP199">
        <v>0</v>
      </c>
      <c r="BQ199">
        <v>2</v>
      </c>
      <c r="BR199">
        <v>0</v>
      </c>
      <c r="BS199">
        <v>1</v>
      </c>
      <c r="BT199">
        <v>1</v>
      </c>
      <c r="BU199">
        <v>1</v>
      </c>
      <c r="BV199">
        <v>1</v>
      </c>
      <c r="BW199">
        <v>1</v>
      </c>
      <c r="BX199">
        <v>1</v>
      </c>
      <c r="BY199" t="s">
        <v>3</v>
      </c>
      <c r="BZ199">
        <v>109</v>
      </c>
      <c r="CA199">
        <v>57</v>
      </c>
      <c r="CB199" t="s">
        <v>3</v>
      </c>
      <c r="CE199">
        <v>0</v>
      </c>
      <c r="CF199">
        <v>0</v>
      </c>
      <c r="CG199">
        <v>0</v>
      </c>
      <c r="CM199">
        <v>0</v>
      </c>
      <c r="CN199" t="s">
        <v>3</v>
      </c>
      <c r="CO199">
        <v>0</v>
      </c>
      <c r="CP199">
        <f t="shared" si="225"/>
        <v>1221.28</v>
      </c>
      <c r="CQ199">
        <f t="shared" si="226"/>
        <v>305.32</v>
      </c>
      <c r="CR199">
        <f>(((ET199)*BB199-(EU199)*BS199)+AE199*BS199)</f>
        <v>0</v>
      </c>
      <c r="CS199">
        <f t="shared" si="227"/>
        <v>0</v>
      </c>
      <c r="CT199">
        <f t="shared" si="228"/>
        <v>0</v>
      </c>
      <c r="CU199">
        <f t="shared" si="229"/>
        <v>0</v>
      </c>
      <c r="CV199">
        <f t="shared" si="230"/>
        <v>0</v>
      </c>
      <c r="CW199">
        <f t="shared" si="231"/>
        <v>0</v>
      </c>
      <c r="CX199">
        <f t="shared" si="232"/>
        <v>0</v>
      </c>
      <c r="CY199">
        <f t="shared" si="233"/>
        <v>0</v>
      </c>
      <c r="CZ199">
        <f t="shared" si="234"/>
        <v>0</v>
      </c>
      <c r="DC199" t="s">
        <v>3</v>
      </c>
      <c r="DD199" t="s">
        <v>3</v>
      </c>
      <c r="DE199" t="s">
        <v>3</v>
      </c>
      <c r="DF199" t="s">
        <v>3</v>
      </c>
      <c r="DG199" t="s">
        <v>3</v>
      </c>
      <c r="DH199" t="s">
        <v>3</v>
      </c>
      <c r="DI199" t="s">
        <v>3</v>
      </c>
      <c r="DJ199" t="s">
        <v>3</v>
      </c>
      <c r="DK199" t="s">
        <v>3</v>
      </c>
      <c r="DL199" t="s">
        <v>3</v>
      </c>
      <c r="DM199" t="s">
        <v>3</v>
      </c>
      <c r="DN199">
        <v>0</v>
      </c>
      <c r="DO199">
        <v>0</v>
      </c>
      <c r="DP199">
        <v>1</v>
      </c>
      <c r="DQ199">
        <v>1</v>
      </c>
      <c r="DU199">
        <v>1013</v>
      </c>
      <c r="DV199" t="s">
        <v>259</v>
      </c>
      <c r="DW199" t="s">
        <v>259</v>
      </c>
      <c r="DX199">
        <v>1</v>
      </c>
      <c r="DZ199" t="s">
        <v>3</v>
      </c>
      <c r="EA199" t="s">
        <v>3</v>
      </c>
      <c r="EB199" t="s">
        <v>3</v>
      </c>
      <c r="EC199" t="s">
        <v>3</v>
      </c>
      <c r="EE199">
        <v>140625032</v>
      </c>
      <c r="EF199">
        <v>2</v>
      </c>
      <c r="EG199" t="s">
        <v>38</v>
      </c>
      <c r="EH199">
        <v>12</v>
      </c>
      <c r="EI199" t="s">
        <v>92</v>
      </c>
      <c r="EJ199">
        <v>1</v>
      </c>
      <c r="EK199">
        <v>12001</v>
      </c>
      <c r="EL199" t="s">
        <v>92</v>
      </c>
      <c r="EM199" t="s">
        <v>93</v>
      </c>
      <c r="EO199" t="s">
        <v>3</v>
      </c>
      <c r="EQ199">
        <v>0</v>
      </c>
      <c r="ER199">
        <v>34</v>
      </c>
      <c r="ES199">
        <v>34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5</v>
      </c>
      <c r="FC199">
        <v>1</v>
      </c>
      <c r="FD199">
        <v>18</v>
      </c>
      <c r="FF199">
        <v>342</v>
      </c>
      <c r="FQ199">
        <v>0</v>
      </c>
      <c r="FR199">
        <f t="shared" si="235"/>
        <v>0</v>
      </c>
      <c r="FS199">
        <v>0</v>
      </c>
      <c r="FX199">
        <v>109</v>
      </c>
      <c r="FY199">
        <v>57</v>
      </c>
      <c r="GA199" t="s">
        <v>537</v>
      </c>
      <c r="GD199">
        <v>1</v>
      </c>
      <c r="GF199">
        <v>-1036202794</v>
      </c>
      <c r="GG199">
        <v>2</v>
      </c>
      <c r="GH199">
        <v>3</v>
      </c>
      <c r="GI199">
        <v>4</v>
      </c>
      <c r="GJ199">
        <v>0</v>
      </c>
      <c r="GK199">
        <v>0</v>
      </c>
      <c r="GL199">
        <f t="shared" si="236"/>
        <v>0</v>
      </c>
      <c r="GM199">
        <f t="shared" si="237"/>
        <v>1221.28</v>
      </c>
      <c r="GN199">
        <f t="shared" si="238"/>
        <v>1221.28</v>
      </c>
      <c r="GO199">
        <f t="shared" si="239"/>
        <v>0</v>
      </c>
      <c r="GP199">
        <f t="shared" si="240"/>
        <v>0</v>
      </c>
      <c r="GR199">
        <v>1</v>
      </c>
      <c r="GS199">
        <v>1</v>
      </c>
      <c r="GT199">
        <v>0</v>
      </c>
      <c r="GU199" t="s">
        <v>3</v>
      </c>
      <c r="GV199">
        <f t="shared" si="241"/>
        <v>0</v>
      </c>
      <c r="GW199">
        <v>1</v>
      </c>
      <c r="GX199">
        <f t="shared" si="242"/>
        <v>0</v>
      </c>
      <c r="HA199">
        <v>0</v>
      </c>
      <c r="HB199">
        <v>0</v>
      </c>
      <c r="HC199">
        <f t="shared" si="243"/>
        <v>0</v>
      </c>
      <c r="HE199" t="s">
        <v>60</v>
      </c>
      <c r="HF199" t="s">
        <v>33</v>
      </c>
      <c r="HM199" t="s">
        <v>3</v>
      </c>
      <c r="HN199" t="s">
        <v>95</v>
      </c>
      <c r="HO199" t="s">
        <v>96</v>
      </c>
      <c r="HP199" t="s">
        <v>92</v>
      </c>
      <c r="HQ199" t="s">
        <v>92</v>
      </c>
      <c r="IK199">
        <v>0</v>
      </c>
    </row>
    <row r="200" spans="1:245" x14ac:dyDescent="0.2">
      <c r="A200">
        <v>17</v>
      </c>
      <c r="B200">
        <v>1</v>
      </c>
      <c r="C200">
        <f>ROW(SmtRes!A373)</f>
        <v>373</v>
      </c>
      <c r="D200">
        <f>ROW(EtalonRes!A397)</f>
        <v>397</v>
      </c>
      <c r="E200" t="s">
        <v>538</v>
      </c>
      <c r="F200" t="s">
        <v>539</v>
      </c>
      <c r="G200" t="s">
        <v>540</v>
      </c>
      <c r="H200" t="s">
        <v>71</v>
      </c>
      <c r="I200">
        <f>ROUND(10/100,9)</f>
        <v>0.1</v>
      </c>
      <c r="J200">
        <v>0</v>
      </c>
      <c r="K200">
        <f>ROUND(10/100,9)</f>
        <v>0.1</v>
      </c>
      <c r="O200">
        <f t="shared" si="210"/>
        <v>640.67999999999995</v>
      </c>
      <c r="P200">
        <f t="shared" si="211"/>
        <v>80.67</v>
      </c>
      <c r="Q200">
        <f t="shared" si="212"/>
        <v>61.17</v>
      </c>
      <c r="R200">
        <f t="shared" si="213"/>
        <v>0.98</v>
      </c>
      <c r="S200">
        <f t="shared" si="214"/>
        <v>498.84</v>
      </c>
      <c r="T200">
        <f t="shared" si="215"/>
        <v>0</v>
      </c>
      <c r="U200">
        <f t="shared" si="216"/>
        <v>1.5766500000000001</v>
      </c>
      <c r="V200">
        <f t="shared" si="217"/>
        <v>2.5000000000000005E-3</v>
      </c>
      <c r="W200">
        <f t="shared" si="218"/>
        <v>0</v>
      </c>
      <c r="X200">
        <f t="shared" si="219"/>
        <v>544.29999999999995</v>
      </c>
      <c r="Y200">
        <f t="shared" si="220"/>
        <v>305.89</v>
      </c>
      <c r="AA200">
        <v>145833872</v>
      </c>
      <c r="AB200">
        <f t="shared" si="221"/>
        <v>286.77</v>
      </c>
      <c r="AC200">
        <f t="shared" si="222"/>
        <v>89.83</v>
      </c>
      <c r="AD200">
        <f>ROUND(((((ET200*1.25))-((EU200*1.25)))+AE200),2)</f>
        <v>48.74</v>
      </c>
      <c r="AE200">
        <f>ROUND(((EU200*1.25)),2)</f>
        <v>0.28999999999999998</v>
      </c>
      <c r="AF200">
        <f>ROUND(((EV200*1.15)),2)</f>
        <v>148.19999999999999</v>
      </c>
      <c r="AG200">
        <f t="shared" si="223"/>
        <v>0</v>
      </c>
      <c r="AH200">
        <f>((EW200*1.15))</f>
        <v>15.766500000000001</v>
      </c>
      <c r="AI200">
        <f>((EX200*1.25))</f>
        <v>2.5000000000000001E-2</v>
      </c>
      <c r="AJ200">
        <f t="shared" si="224"/>
        <v>0</v>
      </c>
      <c r="AK200">
        <v>257.69</v>
      </c>
      <c r="AL200">
        <v>89.83</v>
      </c>
      <c r="AM200">
        <v>38.99</v>
      </c>
      <c r="AN200">
        <v>0.23</v>
      </c>
      <c r="AO200">
        <v>128.87</v>
      </c>
      <c r="AP200">
        <v>0</v>
      </c>
      <c r="AQ200">
        <v>13.71</v>
      </c>
      <c r="AR200">
        <v>0.02</v>
      </c>
      <c r="AS200">
        <v>0</v>
      </c>
      <c r="AT200">
        <v>108.9</v>
      </c>
      <c r="AU200">
        <v>61.2</v>
      </c>
      <c r="AV200">
        <v>1</v>
      </c>
      <c r="AW200">
        <v>1</v>
      </c>
      <c r="AZ200">
        <v>1</v>
      </c>
      <c r="BA200">
        <v>33.659999999999997</v>
      </c>
      <c r="BB200">
        <v>12.55</v>
      </c>
      <c r="BC200">
        <v>8.98</v>
      </c>
      <c r="BD200" t="s">
        <v>3</v>
      </c>
      <c r="BE200" t="s">
        <v>3</v>
      </c>
      <c r="BF200" t="s">
        <v>3</v>
      </c>
      <c r="BG200" t="s">
        <v>3</v>
      </c>
      <c r="BH200">
        <v>0</v>
      </c>
      <c r="BI200">
        <v>1</v>
      </c>
      <c r="BJ200" t="s">
        <v>541</v>
      </c>
      <c r="BM200">
        <v>16001</v>
      </c>
      <c r="BN200">
        <v>0</v>
      </c>
      <c r="BO200" t="s">
        <v>3</v>
      </c>
      <c r="BP200">
        <v>0</v>
      </c>
      <c r="BQ200">
        <v>2</v>
      </c>
      <c r="BR200">
        <v>0</v>
      </c>
      <c r="BS200">
        <v>33.659999999999997</v>
      </c>
      <c r="BT200">
        <v>1</v>
      </c>
      <c r="BU200">
        <v>1</v>
      </c>
      <c r="BV200">
        <v>1</v>
      </c>
      <c r="BW200">
        <v>1</v>
      </c>
      <c r="BX200">
        <v>1</v>
      </c>
      <c r="BY200" t="s">
        <v>3</v>
      </c>
      <c r="BZ200">
        <v>121</v>
      </c>
      <c r="CA200">
        <v>72</v>
      </c>
      <c r="CB200" t="s">
        <v>3</v>
      </c>
      <c r="CE200">
        <v>0</v>
      </c>
      <c r="CF200">
        <v>0</v>
      </c>
      <c r="CG200">
        <v>0</v>
      </c>
      <c r="CM200">
        <v>0</v>
      </c>
      <c r="CN200" t="s">
        <v>922</v>
      </c>
      <c r="CO200">
        <v>0</v>
      </c>
      <c r="CP200">
        <f t="shared" si="225"/>
        <v>640.67999999999995</v>
      </c>
      <c r="CQ200">
        <f t="shared" si="226"/>
        <v>806.67340000000002</v>
      </c>
      <c r="CR200">
        <f>((((ET200*1.25))*BB200-((EU200*1.25))*BS200)+AE200*BS200)</f>
        <v>611.73977500000012</v>
      </c>
      <c r="CS200">
        <f t="shared" si="227"/>
        <v>9.7613999999999983</v>
      </c>
      <c r="CT200">
        <f t="shared" si="228"/>
        <v>4988.4119999999994</v>
      </c>
      <c r="CU200">
        <f t="shared" si="229"/>
        <v>0</v>
      </c>
      <c r="CV200">
        <f t="shared" si="230"/>
        <v>15.766500000000001</v>
      </c>
      <c r="CW200">
        <f t="shared" si="231"/>
        <v>2.5000000000000001E-2</v>
      </c>
      <c r="CX200">
        <f t="shared" si="232"/>
        <v>0</v>
      </c>
      <c r="CY200">
        <f t="shared" si="233"/>
        <v>544.30398000000002</v>
      </c>
      <c r="CZ200">
        <f t="shared" si="234"/>
        <v>305.88983999999999</v>
      </c>
      <c r="DC200" t="s">
        <v>3</v>
      </c>
      <c r="DD200" t="s">
        <v>3</v>
      </c>
      <c r="DE200" t="s">
        <v>17</v>
      </c>
      <c r="DF200" t="s">
        <v>17</v>
      </c>
      <c r="DG200" t="s">
        <v>18</v>
      </c>
      <c r="DH200" t="s">
        <v>3</v>
      </c>
      <c r="DI200" t="s">
        <v>18</v>
      </c>
      <c r="DJ200" t="s">
        <v>17</v>
      </c>
      <c r="DK200" t="s">
        <v>3</v>
      </c>
      <c r="DL200" t="s">
        <v>19</v>
      </c>
      <c r="DM200" t="s">
        <v>20</v>
      </c>
      <c r="DN200">
        <v>0</v>
      </c>
      <c r="DO200">
        <v>0</v>
      </c>
      <c r="DP200">
        <v>1</v>
      </c>
      <c r="DQ200">
        <v>1</v>
      </c>
      <c r="DU200">
        <v>1003</v>
      </c>
      <c r="DV200" t="s">
        <v>71</v>
      </c>
      <c r="DW200" t="s">
        <v>71</v>
      </c>
      <c r="DX200">
        <v>100</v>
      </c>
      <c r="DZ200" t="s">
        <v>3</v>
      </c>
      <c r="EA200" t="s">
        <v>3</v>
      </c>
      <c r="EB200" t="s">
        <v>3</v>
      </c>
      <c r="EC200" t="s">
        <v>3</v>
      </c>
      <c r="EE200">
        <v>140625063</v>
      </c>
      <c r="EF200">
        <v>2</v>
      </c>
      <c r="EG200" t="s">
        <v>38</v>
      </c>
      <c r="EH200">
        <v>16</v>
      </c>
      <c r="EI200" t="s">
        <v>520</v>
      </c>
      <c r="EJ200">
        <v>1</v>
      </c>
      <c r="EK200">
        <v>16001</v>
      </c>
      <c r="EL200" t="s">
        <v>542</v>
      </c>
      <c r="EM200" t="s">
        <v>543</v>
      </c>
      <c r="EO200" t="s">
        <v>21</v>
      </c>
      <c r="EQ200">
        <v>0</v>
      </c>
      <c r="ER200">
        <v>257.69</v>
      </c>
      <c r="ES200">
        <v>89.83</v>
      </c>
      <c r="ET200">
        <v>38.99</v>
      </c>
      <c r="EU200">
        <v>0.23</v>
      </c>
      <c r="EV200">
        <v>128.87</v>
      </c>
      <c r="EW200">
        <v>13.71</v>
      </c>
      <c r="EX200">
        <v>0.02</v>
      </c>
      <c r="EY200">
        <v>0</v>
      </c>
      <c r="FQ200">
        <v>0</v>
      </c>
      <c r="FR200">
        <f t="shared" si="235"/>
        <v>0</v>
      </c>
      <c r="FS200">
        <v>0</v>
      </c>
      <c r="FX200">
        <v>108.9</v>
      </c>
      <c r="FY200">
        <v>61.2</v>
      </c>
      <c r="GA200" t="s">
        <v>3</v>
      </c>
      <c r="GD200">
        <v>1</v>
      </c>
      <c r="GF200">
        <v>-1833536300</v>
      </c>
      <c r="GG200">
        <v>2</v>
      </c>
      <c r="GH200">
        <v>1</v>
      </c>
      <c r="GI200">
        <v>4</v>
      </c>
      <c r="GJ200">
        <v>0</v>
      </c>
      <c r="GK200">
        <v>0</v>
      </c>
      <c r="GL200">
        <f t="shared" si="236"/>
        <v>0</v>
      </c>
      <c r="GM200">
        <f t="shared" si="237"/>
        <v>1490.87</v>
      </c>
      <c r="GN200">
        <f t="shared" si="238"/>
        <v>1490.87</v>
      </c>
      <c r="GO200">
        <f t="shared" si="239"/>
        <v>0</v>
      </c>
      <c r="GP200">
        <f t="shared" si="240"/>
        <v>0</v>
      </c>
      <c r="GR200">
        <v>0</v>
      </c>
      <c r="GS200">
        <v>3</v>
      </c>
      <c r="GT200">
        <v>0</v>
      </c>
      <c r="GU200" t="s">
        <v>3</v>
      </c>
      <c r="GV200">
        <f t="shared" si="241"/>
        <v>0</v>
      </c>
      <c r="GW200">
        <v>1</v>
      </c>
      <c r="GX200">
        <f t="shared" si="242"/>
        <v>0</v>
      </c>
      <c r="HA200">
        <v>0</v>
      </c>
      <c r="HB200">
        <v>0</v>
      </c>
      <c r="HC200">
        <f t="shared" si="243"/>
        <v>0</v>
      </c>
      <c r="HE200" t="s">
        <v>3</v>
      </c>
      <c r="HF200" t="s">
        <v>3</v>
      </c>
      <c r="HM200" t="s">
        <v>3</v>
      </c>
      <c r="HN200" t="s">
        <v>523</v>
      </c>
      <c r="HO200" t="s">
        <v>524</v>
      </c>
      <c r="HP200" t="s">
        <v>520</v>
      </c>
      <c r="HQ200" t="s">
        <v>520</v>
      </c>
      <c r="IK200">
        <v>0</v>
      </c>
    </row>
    <row r="201" spans="1:245" x14ac:dyDescent="0.2">
      <c r="A201">
        <v>17</v>
      </c>
      <c r="B201">
        <v>1</v>
      </c>
      <c r="E201" t="s">
        <v>544</v>
      </c>
      <c r="F201" t="s">
        <v>106</v>
      </c>
      <c r="G201" t="s">
        <v>545</v>
      </c>
      <c r="H201" t="s">
        <v>190</v>
      </c>
      <c r="I201">
        <v>10</v>
      </c>
      <c r="J201">
        <v>0</v>
      </c>
      <c r="K201">
        <v>10</v>
      </c>
      <c r="O201">
        <f t="shared" si="210"/>
        <v>484.92</v>
      </c>
      <c r="P201">
        <f t="shared" si="211"/>
        <v>484.92</v>
      </c>
      <c r="Q201">
        <f t="shared" si="212"/>
        <v>0</v>
      </c>
      <c r="R201">
        <f t="shared" si="213"/>
        <v>0</v>
      </c>
      <c r="S201">
        <f t="shared" si="214"/>
        <v>0</v>
      </c>
      <c r="T201">
        <f t="shared" si="215"/>
        <v>0</v>
      </c>
      <c r="U201">
        <f t="shared" si="216"/>
        <v>0</v>
      </c>
      <c r="V201">
        <f t="shared" si="217"/>
        <v>0</v>
      </c>
      <c r="W201">
        <f t="shared" si="218"/>
        <v>0</v>
      </c>
      <c r="X201">
        <f t="shared" si="219"/>
        <v>0</v>
      </c>
      <c r="Y201">
        <f t="shared" si="220"/>
        <v>0</v>
      </c>
      <c r="AA201">
        <v>145833872</v>
      </c>
      <c r="AB201">
        <f t="shared" si="221"/>
        <v>5.4</v>
      </c>
      <c r="AC201">
        <f t="shared" si="222"/>
        <v>5.4</v>
      </c>
      <c r="AD201">
        <f>ROUND((((ET201)-(EU201))+AE201),2)</f>
        <v>0</v>
      </c>
      <c r="AE201">
        <f>ROUND((EU201),2)</f>
        <v>0</v>
      </c>
      <c r="AF201">
        <f>ROUND((EV201),2)</f>
        <v>0</v>
      </c>
      <c r="AG201">
        <f t="shared" si="223"/>
        <v>0</v>
      </c>
      <c r="AH201">
        <f>(EW201)</f>
        <v>0</v>
      </c>
      <c r="AI201">
        <f>(EX201)</f>
        <v>0</v>
      </c>
      <c r="AJ201">
        <f t="shared" si="224"/>
        <v>0</v>
      </c>
      <c r="AK201">
        <v>5.4</v>
      </c>
      <c r="AL201">
        <v>5.4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109</v>
      </c>
      <c r="AU201">
        <v>57</v>
      </c>
      <c r="AV201">
        <v>1</v>
      </c>
      <c r="AW201">
        <v>1</v>
      </c>
      <c r="AZ201">
        <v>1</v>
      </c>
      <c r="BA201">
        <v>1</v>
      </c>
      <c r="BB201">
        <v>1</v>
      </c>
      <c r="BC201">
        <v>8.98</v>
      </c>
      <c r="BD201" t="s">
        <v>3</v>
      </c>
      <c r="BE201" t="s">
        <v>3</v>
      </c>
      <c r="BF201" t="s">
        <v>3</v>
      </c>
      <c r="BG201" t="s">
        <v>3</v>
      </c>
      <c r="BH201">
        <v>3</v>
      </c>
      <c r="BI201">
        <v>1</v>
      </c>
      <c r="BJ201" t="s">
        <v>3</v>
      </c>
      <c r="BM201">
        <v>12001</v>
      </c>
      <c r="BN201">
        <v>0</v>
      </c>
      <c r="BO201" t="s">
        <v>3</v>
      </c>
      <c r="BP201">
        <v>0</v>
      </c>
      <c r="BQ201">
        <v>2</v>
      </c>
      <c r="BR201">
        <v>0</v>
      </c>
      <c r="BS201">
        <v>1</v>
      </c>
      <c r="BT201">
        <v>1</v>
      </c>
      <c r="BU201">
        <v>1</v>
      </c>
      <c r="BV201">
        <v>1</v>
      </c>
      <c r="BW201">
        <v>1</v>
      </c>
      <c r="BX201">
        <v>1</v>
      </c>
      <c r="BY201" t="s">
        <v>3</v>
      </c>
      <c r="BZ201">
        <v>109</v>
      </c>
      <c r="CA201">
        <v>57</v>
      </c>
      <c r="CB201" t="s">
        <v>3</v>
      </c>
      <c r="CE201">
        <v>0</v>
      </c>
      <c r="CF201">
        <v>0</v>
      </c>
      <c r="CG201">
        <v>0</v>
      </c>
      <c r="CM201">
        <v>0</v>
      </c>
      <c r="CN201" t="s">
        <v>3</v>
      </c>
      <c r="CO201">
        <v>0</v>
      </c>
      <c r="CP201">
        <f t="shared" si="225"/>
        <v>484.92</v>
      </c>
      <c r="CQ201">
        <f t="shared" si="226"/>
        <v>48.492000000000004</v>
      </c>
      <c r="CR201">
        <f>(((ET201)*BB201-(EU201)*BS201)+AE201*BS201)</f>
        <v>0</v>
      </c>
      <c r="CS201">
        <f t="shared" si="227"/>
        <v>0</v>
      </c>
      <c r="CT201">
        <f t="shared" si="228"/>
        <v>0</v>
      </c>
      <c r="CU201">
        <f t="shared" si="229"/>
        <v>0</v>
      </c>
      <c r="CV201">
        <f t="shared" si="230"/>
        <v>0</v>
      </c>
      <c r="CW201">
        <f t="shared" si="231"/>
        <v>0</v>
      </c>
      <c r="CX201">
        <f t="shared" si="232"/>
        <v>0</v>
      </c>
      <c r="CY201">
        <f t="shared" si="233"/>
        <v>0</v>
      </c>
      <c r="CZ201">
        <f t="shared" si="234"/>
        <v>0</v>
      </c>
      <c r="DC201" t="s">
        <v>3</v>
      </c>
      <c r="DD201" t="s">
        <v>3</v>
      </c>
      <c r="DE201" t="s">
        <v>3</v>
      </c>
      <c r="DF201" t="s">
        <v>3</v>
      </c>
      <c r="DG201" t="s">
        <v>3</v>
      </c>
      <c r="DH201" t="s">
        <v>3</v>
      </c>
      <c r="DI201" t="s">
        <v>3</v>
      </c>
      <c r="DJ201" t="s">
        <v>3</v>
      </c>
      <c r="DK201" t="s">
        <v>3</v>
      </c>
      <c r="DL201" t="s">
        <v>3</v>
      </c>
      <c r="DM201" t="s">
        <v>3</v>
      </c>
      <c r="DN201">
        <v>0</v>
      </c>
      <c r="DO201">
        <v>0</v>
      </c>
      <c r="DP201">
        <v>1</v>
      </c>
      <c r="DQ201">
        <v>1</v>
      </c>
      <c r="DU201">
        <v>1003</v>
      </c>
      <c r="DV201" t="s">
        <v>190</v>
      </c>
      <c r="DW201" t="s">
        <v>190</v>
      </c>
      <c r="DX201">
        <v>1</v>
      </c>
      <c r="DZ201" t="s">
        <v>3</v>
      </c>
      <c r="EA201" t="s">
        <v>3</v>
      </c>
      <c r="EB201" t="s">
        <v>3</v>
      </c>
      <c r="EC201" t="s">
        <v>3</v>
      </c>
      <c r="EE201">
        <v>140625032</v>
      </c>
      <c r="EF201">
        <v>2</v>
      </c>
      <c r="EG201" t="s">
        <v>38</v>
      </c>
      <c r="EH201">
        <v>12</v>
      </c>
      <c r="EI201" t="s">
        <v>92</v>
      </c>
      <c r="EJ201">
        <v>1</v>
      </c>
      <c r="EK201">
        <v>12001</v>
      </c>
      <c r="EL201" t="s">
        <v>92</v>
      </c>
      <c r="EM201" t="s">
        <v>93</v>
      </c>
      <c r="EO201" t="s">
        <v>3</v>
      </c>
      <c r="EQ201">
        <v>0</v>
      </c>
      <c r="ER201">
        <v>5.4</v>
      </c>
      <c r="ES201">
        <v>5.4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5</v>
      </c>
      <c r="FC201">
        <v>1</v>
      </c>
      <c r="FD201">
        <v>18</v>
      </c>
      <c r="FF201">
        <v>54.36</v>
      </c>
      <c r="FQ201">
        <v>0</v>
      </c>
      <c r="FR201">
        <f t="shared" si="235"/>
        <v>0</v>
      </c>
      <c r="FS201">
        <v>0</v>
      </c>
      <c r="FX201">
        <v>109</v>
      </c>
      <c r="FY201">
        <v>57</v>
      </c>
      <c r="GA201" t="s">
        <v>546</v>
      </c>
      <c r="GD201">
        <v>1</v>
      </c>
      <c r="GF201">
        <v>-1268864686</v>
      </c>
      <c r="GG201">
        <v>2</v>
      </c>
      <c r="GH201">
        <v>3</v>
      </c>
      <c r="GI201">
        <v>4</v>
      </c>
      <c r="GJ201">
        <v>0</v>
      </c>
      <c r="GK201">
        <v>0</v>
      </c>
      <c r="GL201">
        <f t="shared" si="236"/>
        <v>0</v>
      </c>
      <c r="GM201">
        <f t="shared" si="237"/>
        <v>484.92</v>
      </c>
      <c r="GN201">
        <f t="shared" si="238"/>
        <v>484.92</v>
      </c>
      <c r="GO201">
        <f t="shared" si="239"/>
        <v>0</v>
      </c>
      <c r="GP201">
        <f t="shared" si="240"/>
        <v>0</v>
      </c>
      <c r="GR201">
        <v>1</v>
      </c>
      <c r="GS201">
        <v>1</v>
      </c>
      <c r="GT201">
        <v>0</v>
      </c>
      <c r="GU201" t="s">
        <v>3</v>
      </c>
      <c r="GV201">
        <f t="shared" si="241"/>
        <v>0</v>
      </c>
      <c r="GW201">
        <v>1</v>
      </c>
      <c r="GX201">
        <f t="shared" si="242"/>
        <v>0</v>
      </c>
      <c r="HA201">
        <v>0</v>
      </c>
      <c r="HB201">
        <v>0</v>
      </c>
      <c r="HC201">
        <f t="shared" si="243"/>
        <v>0</v>
      </c>
      <c r="HE201" t="s">
        <v>60</v>
      </c>
      <c r="HF201" t="s">
        <v>33</v>
      </c>
      <c r="HM201" t="s">
        <v>3</v>
      </c>
      <c r="HN201" t="s">
        <v>95</v>
      </c>
      <c r="HO201" t="s">
        <v>96</v>
      </c>
      <c r="HP201" t="s">
        <v>92</v>
      </c>
      <c r="HQ201" t="s">
        <v>92</v>
      </c>
      <c r="IK201">
        <v>0</v>
      </c>
    </row>
    <row r="202" spans="1:245" x14ac:dyDescent="0.2">
      <c r="A202">
        <v>17</v>
      </c>
      <c r="B202">
        <v>1</v>
      </c>
      <c r="C202">
        <f>ROW(SmtRes!A374)</f>
        <v>374</v>
      </c>
      <c r="D202">
        <f>ROW(EtalonRes!A398)</f>
        <v>398</v>
      </c>
      <c r="E202" t="s">
        <v>547</v>
      </c>
      <c r="F202" t="s">
        <v>548</v>
      </c>
      <c r="G202" t="s">
        <v>549</v>
      </c>
      <c r="H202" t="s">
        <v>550</v>
      </c>
      <c r="I202">
        <f>ROUND(38/100,9)</f>
        <v>0.38</v>
      </c>
      <c r="J202">
        <v>0</v>
      </c>
      <c r="K202">
        <f>ROUND(38/100,9)</f>
        <v>0.38</v>
      </c>
      <c r="O202">
        <f t="shared" si="210"/>
        <v>237.53</v>
      </c>
      <c r="P202">
        <f t="shared" si="211"/>
        <v>0</v>
      </c>
      <c r="Q202">
        <f t="shared" si="212"/>
        <v>0</v>
      </c>
      <c r="R202">
        <f t="shared" si="213"/>
        <v>0</v>
      </c>
      <c r="S202">
        <f t="shared" si="214"/>
        <v>237.53</v>
      </c>
      <c r="T202">
        <f t="shared" si="215"/>
        <v>0</v>
      </c>
      <c r="U202">
        <f t="shared" si="216"/>
        <v>0.68171999999999999</v>
      </c>
      <c r="V202">
        <f t="shared" si="217"/>
        <v>0</v>
      </c>
      <c r="W202">
        <f t="shared" si="218"/>
        <v>0</v>
      </c>
      <c r="X202">
        <f t="shared" si="219"/>
        <v>258.67</v>
      </c>
      <c r="Y202">
        <f t="shared" si="220"/>
        <v>145.37</v>
      </c>
      <c r="AA202">
        <v>145833872</v>
      </c>
      <c r="AB202">
        <f t="shared" si="221"/>
        <v>18.57</v>
      </c>
      <c r="AC202">
        <f t="shared" si="222"/>
        <v>0</v>
      </c>
      <c r="AD202">
        <f>ROUND(((((ET202*1.25))-((EU202*1.25)))+AE202),2)</f>
        <v>0</v>
      </c>
      <c r="AE202">
        <f>ROUND(((EU202*1.25)),2)</f>
        <v>0</v>
      </c>
      <c r="AF202">
        <f>ROUND(((EV202*1.15)),2)</f>
        <v>18.57</v>
      </c>
      <c r="AG202">
        <f t="shared" si="223"/>
        <v>0</v>
      </c>
      <c r="AH202">
        <f>((EW202*1.15))</f>
        <v>1.7939999999999998</v>
      </c>
      <c r="AI202">
        <f>((EX202*1.25))</f>
        <v>0</v>
      </c>
      <c r="AJ202">
        <f t="shared" si="224"/>
        <v>0</v>
      </c>
      <c r="AK202">
        <v>16.149999999999999</v>
      </c>
      <c r="AL202">
        <v>0</v>
      </c>
      <c r="AM202">
        <v>0</v>
      </c>
      <c r="AN202">
        <v>0</v>
      </c>
      <c r="AO202">
        <v>16.149999999999999</v>
      </c>
      <c r="AP202">
        <v>0</v>
      </c>
      <c r="AQ202">
        <v>1.56</v>
      </c>
      <c r="AR202">
        <v>0</v>
      </c>
      <c r="AS202">
        <v>0</v>
      </c>
      <c r="AT202">
        <v>108.9</v>
      </c>
      <c r="AU202">
        <v>61.2</v>
      </c>
      <c r="AV202">
        <v>1</v>
      </c>
      <c r="AW202">
        <v>1</v>
      </c>
      <c r="AZ202">
        <v>1</v>
      </c>
      <c r="BA202">
        <v>33.659999999999997</v>
      </c>
      <c r="BB202">
        <v>12.55</v>
      </c>
      <c r="BC202">
        <v>8.98</v>
      </c>
      <c r="BD202" t="s">
        <v>3</v>
      </c>
      <c r="BE202" t="s">
        <v>3</v>
      </c>
      <c r="BF202" t="s">
        <v>3</v>
      </c>
      <c r="BG202" t="s">
        <v>3</v>
      </c>
      <c r="BH202">
        <v>0</v>
      </c>
      <c r="BI202">
        <v>1</v>
      </c>
      <c r="BJ202" t="s">
        <v>551</v>
      </c>
      <c r="BM202">
        <v>16001</v>
      </c>
      <c r="BN202">
        <v>0</v>
      </c>
      <c r="BO202" t="s">
        <v>3</v>
      </c>
      <c r="BP202">
        <v>0</v>
      </c>
      <c r="BQ202">
        <v>2</v>
      </c>
      <c r="BR202">
        <v>0</v>
      </c>
      <c r="BS202">
        <v>33.659999999999997</v>
      </c>
      <c r="BT202">
        <v>1</v>
      </c>
      <c r="BU202">
        <v>1</v>
      </c>
      <c r="BV202">
        <v>1</v>
      </c>
      <c r="BW202">
        <v>1</v>
      </c>
      <c r="BX202">
        <v>1</v>
      </c>
      <c r="BY202" t="s">
        <v>3</v>
      </c>
      <c r="BZ202">
        <v>121</v>
      </c>
      <c r="CA202">
        <v>72</v>
      </c>
      <c r="CB202" t="s">
        <v>3</v>
      </c>
      <c r="CE202">
        <v>0</v>
      </c>
      <c r="CF202">
        <v>0</v>
      </c>
      <c r="CG202">
        <v>0</v>
      </c>
      <c r="CM202">
        <v>0</v>
      </c>
      <c r="CN202" t="s">
        <v>922</v>
      </c>
      <c r="CO202">
        <v>0</v>
      </c>
      <c r="CP202">
        <f t="shared" si="225"/>
        <v>237.53</v>
      </c>
      <c r="CQ202">
        <f t="shared" si="226"/>
        <v>0</v>
      </c>
      <c r="CR202">
        <f>((((ET202*1.25))*BB202-((EU202*1.25))*BS202)+AE202*BS202)</f>
        <v>0</v>
      </c>
      <c r="CS202">
        <f t="shared" si="227"/>
        <v>0</v>
      </c>
      <c r="CT202">
        <f t="shared" si="228"/>
        <v>625.06619999999998</v>
      </c>
      <c r="CU202">
        <f t="shared" si="229"/>
        <v>0</v>
      </c>
      <c r="CV202">
        <f t="shared" si="230"/>
        <v>1.7939999999999998</v>
      </c>
      <c r="CW202">
        <f t="shared" si="231"/>
        <v>0</v>
      </c>
      <c r="CX202">
        <f t="shared" si="232"/>
        <v>0</v>
      </c>
      <c r="CY202">
        <f t="shared" si="233"/>
        <v>258.67016999999998</v>
      </c>
      <c r="CZ202">
        <f t="shared" si="234"/>
        <v>145.36836000000002</v>
      </c>
      <c r="DC202" t="s">
        <v>3</v>
      </c>
      <c r="DD202" t="s">
        <v>3</v>
      </c>
      <c r="DE202" t="s">
        <v>17</v>
      </c>
      <c r="DF202" t="s">
        <v>17</v>
      </c>
      <c r="DG202" t="s">
        <v>18</v>
      </c>
      <c r="DH202" t="s">
        <v>3</v>
      </c>
      <c r="DI202" t="s">
        <v>18</v>
      </c>
      <c r="DJ202" t="s">
        <v>17</v>
      </c>
      <c r="DK202" t="s">
        <v>3</v>
      </c>
      <c r="DL202" t="s">
        <v>19</v>
      </c>
      <c r="DM202" t="s">
        <v>20</v>
      </c>
      <c r="DN202">
        <v>0</v>
      </c>
      <c r="DO202">
        <v>0</v>
      </c>
      <c r="DP202">
        <v>1</v>
      </c>
      <c r="DQ202">
        <v>1</v>
      </c>
      <c r="DU202">
        <v>3154213</v>
      </c>
      <c r="DV202" t="s">
        <v>550</v>
      </c>
      <c r="DW202" t="s">
        <v>550</v>
      </c>
      <c r="DX202">
        <v>1</v>
      </c>
      <c r="DZ202" t="s">
        <v>3</v>
      </c>
      <c r="EA202" t="s">
        <v>3</v>
      </c>
      <c r="EB202" t="s">
        <v>3</v>
      </c>
      <c r="EC202" t="s">
        <v>3</v>
      </c>
      <c r="EE202">
        <v>140625063</v>
      </c>
      <c r="EF202">
        <v>2</v>
      </c>
      <c r="EG202" t="s">
        <v>38</v>
      </c>
      <c r="EH202">
        <v>16</v>
      </c>
      <c r="EI202" t="s">
        <v>520</v>
      </c>
      <c r="EJ202">
        <v>1</v>
      </c>
      <c r="EK202">
        <v>16001</v>
      </c>
      <c r="EL202" t="s">
        <v>542</v>
      </c>
      <c r="EM202" t="s">
        <v>543</v>
      </c>
      <c r="EO202" t="s">
        <v>21</v>
      </c>
      <c r="EQ202">
        <v>0</v>
      </c>
      <c r="ER202">
        <v>16.149999999999999</v>
      </c>
      <c r="ES202">
        <v>0</v>
      </c>
      <c r="ET202">
        <v>0</v>
      </c>
      <c r="EU202">
        <v>0</v>
      </c>
      <c r="EV202">
        <v>16.149999999999999</v>
      </c>
      <c r="EW202">
        <v>1.56</v>
      </c>
      <c r="EX202">
        <v>0</v>
      </c>
      <c r="EY202">
        <v>0</v>
      </c>
      <c r="FQ202">
        <v>0</v>
      </c>
      <c r="FR202">
        <f t="shared" si="235"/>
        <v>0</v>
      </c>
      <c r="FS202">
        <v>0</v>
      </c>
      <c r="FX202">
        <v>108.9</v>
      </c>
      <c r="FY202">
        <v>61.2</v>
      </c>
      <c r="GA202" t="s">
        <v>3</v>
      </c>
      <c r="GD202">
        <v>1</v>
      </c>
      <c r="GF202">
        <v>-451701525</v>
      </c>
      <c r="GG202">
        <v>2</v>
      </c>
      <c r="GH202">
        <v>1</v>
      </c>
      <c r="GI202">
        <v>4</v>
      </c>
      <c r="GJ202">
        <v>0</v>
      </c>
      <c r="GK202">
        <v>0</v>
      </c>
      <c r="GL202">
        <f t="shared" si="236"/>
        <v>0</v>
      </c>
      <c r="GM202">
        <f t="shared" si="237"/>
        <v>641.57000000000005</v>
      </c>
      <c r="GN202">
        <f t="shared" si="238"/>
        <v>641.57000000000005</v>
      </c>
      <c r="GO202">
        <f t="shared" si="239"/>
        <v>0</v>
      </c>
      <c r="GP202">
        <f t="shared" si="240"/>
        <v>0</v>
      </c>
      <c r="GR202">
        <v>0</v>
      </c>
      <c r="GS202">
        <v>3</v>
      </c>
      <c r="GT202">
        <v>0</v>
      </c>
      <c r="GU202" t="s">
        <v>3</v>
      </c>
      <c r="GV202">
        <f t="shared" si="241"/>
        <v>0</v>
      </c>
      <c r="GW202">
        <v>1</v>
      </c>
      <c r="GX202">
        <f t="shared" si="242"/>
        <v>0</v>
      </c>
      <c r="HA202">
        <v>0</v>
      </c>
      <c r="HB202">
        <v>0</v>
      </c>
      <c r="HC202">
        <f t="shared" si="243"/>
        <v>0</v>
      </c>
      <c r="HE202" t="s">
        <v>3</v>
      </c>
      <c r="HF202" t="s">
        <v>3</v>
      </c>
      <c r="HM202" t="s">
        <v>3</v>
      </c>
      <c r="HN202" t="s">
        <v>523</v>
      </c>
      <c r="HO202" t="s">
        <v>524</v>
      </c>
      <c r="HP202" t="s">
        <v>520</v>
      </c>
      <c r="HQ202" t="s">
        <v>520</v>
      </c>
      <c r="IK202">
        <v>0</v>
      </c>
    </row>
    <row r="203" spans="1:245" x14ac:dyDescent="0.2">
      <c r="A203">
        <v>17</v>
      </c>
      <c r="B203">
        <v>1</v>
      </c>
      <c r="E203" t="s">
        <v>552</v>
      </c>
      <c r="F203" t="s">
        <v>106</v>
      </c>
      <c r="G203" t="s">
        <v>553</v>
      </c>
      <c r="H203" t="s">
        <v>259</v>
      </c>
      <c r="I203">
        <v>2</v>
      </c>
      <c r="J203">
        <v>0</v>
      </c>
      <c r="K203">
        <v>2</v>
      </c>
      <c r="O203">
        <f t="shared" si="210"/>
        <v>112.07</v>
      </c>
      <c r="P203">
        <f t="shared" si="211"/>
        <v>112.07</v>
      </c>
      <c r="Q203">
        <f t="shared" si="212"/>
        <v>0</v>
      </c>
      <c r="R203">
        <f t="shared" si="213"/>
        <v>0</v>
      </c>
      <c r="S203">
        <f t="shared" si="214"/>
        <v>0</v>
      </c>
      <c r="T203">
        <f t="shared" si="215"/>
        <v>0</v>
      </c>
      <c r="U203">
        <f t="shared" si="216"/>
        <v>0</v>
      </c>
      <c r="V203">
        <f t="shared" si="217"/>
        <v>0</v>
      </c>
      <c r="W203">
        <f t="shared" si="218"/>
        <v>0</v>
      </c>
      <c r="X203">
        <f t="shared" si="219"/>
        <v>0</v>
      </c>
      <c r="Y203">
        <f t="shared" si="220"/>
        <v>0</v>
      </c>
      <c r="AA203">
        <v>145833872</v>
      </c>
      <c r="AB203">
        <f t="shared" si="221"/>
        <v>6.24</v>
      </c>
      <c r="AC203">
        <f t="shared" si="222"/>
        <v>6.24</v>
      </c>
      <c r="AD203">
        <f>ROUND((((ET203)-(EU203))+AE203),2)</f>
        <v>0</v>
      </c>
      <c r="AE203">
        <f t="shared" ref="AE203:AF207" si="246">ROUND((EU203),2)</f>
        <v>0</v>
      </c>
      <c r="AF203">
        <f t="shared" si="246"/>
        <v>0</v>
      </c>
      <c r="AG203">
        <f t="shared" si="223"/>
        <v>0</v>
      </c>
      <c r="AH203">
        <f t="shared" ref="AH203:AI207" si="247">(EW203)</f>
        <v>0</v>
      </c>
      <c r="AI203">
        <f t="shared" si="247"/>
        <v>0</v>
      </c>
      <c r="AJ203">
        <f t="shared" si="224"/>
        <v>0</v>
      </c>
      <c r="AK203">
        <v>6.24</v>
      </c>
      <c r="AL203">
        <v>6.24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109</v>
      </c>
      <c r="AU203">
        <v>57</v>
      </c>
      <c r="AV203">
        <v>1</v>
      </c>
      <c r="AW203">
        <v>1</v>
      </c>
      <c r="AZ203">
        <v>1</v>
      </c>
      <c r="BA203">
        <v>1</v>
      </c>
      <c r="BB203">
        <v>1</v>
      </c>
      <c r="BC203">
        <v>8.98</v>
      </c>
      <c r="BD203" t="s">
        <v>3</v>
      </c>
      <c r="BE203" t="s">
        <v>3</v>
      </c>
      <c r="BF203" t="s">
        <v>3</v>
      </c>
      <c r="BG203" t="s">
        <v>3</v>
      </c>
      <c r="BH203">
        <v>3</v>
      </c>
      <c r="BI203">
        <v>1</v>
      </c>
      <c r="BJ203" t="s">
        <v>3</v>
      </c>
      <c r="BM203">
        <v>12001</v>
      </c>
      <c r="BN203">
        <v>0</v>
      </c>
      <c r="BO203" t="s">
        <v>3</v>
      </c>
      <c r="BP203">
        <v>0</v>
      </c>
      <c r="BQ203">
        <v>2</v>
      </c>
      <c r="BR203">
        <v>0</v>
      </c>
      <c r="BS203">
        <v>1</v>
      </c>
      <c r="BT203">
        <v>1</v>
      </c>
      <c r="BU203">
        <v>1</v>
      </c>
      <c r="BV203">
        <v>1</v>
      </c>
      <c r="BW203">
        <v>1</v>
      </c>
      <c r="BX203">
        <v>1</v>
      </c>
      <c r="BY203" t="s">
        <v>3</v>
      </c>
      <c r="BZ203">
        <v>109</v>
      </c>
      <c r="CA203">
        <v>57</v>
      </c>
      <c r="CB203" t="s">
        <v>3</v>
      </c>
      <c r="CE203">
        <v>0</v>
      </c>
      <c r="CF203">
        <v>0</v>
      </c>
      <c r="CG203">
        <v>0</v>
      </c>
      <c r="CM203">
        <v>0</v>
      </c>
      <c r="CN203" t="s">
        <v>3</v>
      </c>
      <c r="CO203">
        <v>0</v>
      </c>
      <c r="CP203">
        <f t="shared" si="225"/>
        <v>112.07</v>
      </c>
      <c r="CQ203">
        <f t="shared" si="226"/>
        <v>56.035200000000003</v>
      </c>
      <c r="CR203">
        <f>(((ET203)*BB203-(EU203)*BS203)+AE203*BS203)</f>
        <v>0</v>
      </c>
      <c r="CS203">
        <f t="shared" si="227"/>
        <v>0</v>
      </c>
      <c r="CT203">
        <f t="shared" si="228"/>
        <v>0</v>
      </c>
      <c r="CU203">
        <f t="shared" si="229"/>
        <v>0</v>
      </c>
      <c r="CV203">
        <f t="shared" si="230"/>
        <v>0</v>
      </c>
      <c r="CW203">
        <f t="shared" si="231"/>
        <v>0</v>
      </c>
      <c r="CX203">
        <f t="shared" si="232"/>
        <v>0</v>
      </c>
      <c r="CY203">
        <f t="shared" si="233"/>
        <v>0</v>
      </c>
      <c r="CZ203">
        <f t="shared" si="234"/>
        <v>0</v>
      </c>
      <c r="DC203" t="s">
        <v>3</v>
      </c>
      <c r="DD203" t="s">
        <v>3</v>
      </c>
      <c r="DE203" t="s">
        <v>3</v>
      </c>
      <c r="DF203" t="s">
        <v>3</v>
      </c>
      <c r="DG203" t="s">
        <v>3</v>
      </c>
      <c r="DH203" t="s">
        <v>3</v>
      </c>
      <c r="DI203" t="s">
        <v>3</v>
      </c>
      <c r="DJ203" t="s">
        <v>3</v>
      </c>
      <c r="DK203" t="s">
        <v>3</v>
      </c>
      <c r="DL203" t="s">
        <v>3</v>
      </c>
      <c r="DM203" t="s">
        <v>3</v>
      </c>
      <c r="DN203">
        <v>0</v>
      </c>
      <c r="DO203">
        <v>0</v>
      </c>
      <c r="DP203">
        <v>1</v>
      </c>
      <c r="DQ203">
        <v>1</v>
      </c>
      <c r="DU203">
        <v>1013</v>
      </c>
      <c r="DV203" t="s">
        <v>259</v>
      </c>
      <c r="DW203" t="s">
        <v>259</v>
      </c>
      <c r="DX203">
        <v>1</v>
      </c>
      <c r="DZ203" t="s">
        <v>3</v>
      </c>
      <c r="EA203" t="s">
        <v>3</v>
      </c>
      <c r="EB203" t="s">
        <v>3</v>
      </c>
      <c r="EC203" t="s">
        <v>3</v>
      </c>
      <c r="EE203">
        <v>140625032</v>
      </c>
      <c r="EF203">
        <v>2</v>
      </c>
      <c r="EG203" t="s">
        <v>38</v>
      </c>
      <c r="EH203">
        <v>12</v>
      </c>
      <c r="EI203" t="s">
        <v>92</v>
      </c>
      <c r="EJ203">
        <v>1</v>
      </c>
      <c r="EK203">
        <v>12001</v>
      </c>
      <c r="EL203" t="s">
        <v>92</v>
      </c>
      <c r="EM203" t="s">
        <v>93</v>
      </c>
      <c r="EO203" t="s">
        <v>3</v>
      </c>
      <c r="EQ203">
        <v>0</v>
      </c>
      <c r="ER203">
        <v>6.24</v>
      </c>
      <c r="ES203">
        <v>6.24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5</v>
      </c>
      <c r="FC203">
        <v>1</v>
      </c>
      <c r="FD203">
        <v>18</v>
      </c>
      <c r="FF203">
        <v>62.79</v>
      </c>
      <c r="FQ203">
        <v>0</v>
      </c>
      <c r="FR203">
        <f t="shared" si="235"/>
        <v>0</v>
      </c>
      <c r="FS203">
        <v>0</v>
      </c>
      <c r="FX203">
        <v>109</v>
      </c>
      <c r="FY203">
        <v>57</v>
      </c>
      <c r="GA203" t="s">
        <v>554</v>
      </c>
      <c r="GD203">
        <v>1</v>
      </c>
      <c r="GF203">
        <v>103290630</v>
      </c>
      <c r="GG203">
        <v>2</v>
      </c>
      <c r="GH203">
        <v>3</v>
      </c>
      <c r="GI203">
        <v>4</v>
      </c>
      <c r="GJ203">
        <v>0</v>
      </c>
      <c r="GK203">
        <v>0</v>
      </c>
      <c r="GL203">
        <f t="shared" si="236"/>
        <v>0</v>
      </c>
      <c r="GM203">
        <f t="shared" si="237"/>
        <v>112.07</v>
      </c>
      <c r="GN203">
        <f t="shared" si="238"/>
        <v>112.07</v>
      </c>
      <c r="GO203">
        <f t="shared" si="239"/>
        <v>0</v>
      </c>
      <c r="GP203">
        <f t="shared" si="240"/>
        <v>0</v>
      </c>
      <c r="GR203">
        <v>1</v>
      </c>
      <c r="GS203">
        <v>1</v>
      </c>
      <c r="GT203">
        <v>0</v>
      </c>
      <c r="GU203" t="s">
        <v>3</v>
      </c>
      <c r="GV203">
        <f t="shared" si="241"/>
        <v>0</v>
      </c>
      <c r="GW203">
        <v>1</v>
      </c>
      <c r="GX203">
        <f t="shared" si="242"/>
        <v>0</v>
      </c>
      <c r="HA203">
        <v>0</v>
      </c>
      <c r="HB203">
        <v>0</v>
      </c>
      <c r="HC203">
        <f t="shared" si="243"/>
        <v>0</v>
      </c>
      <c r="HE203" t="s">
        <v>60</v>
      </c>
      <c r="HF203" t="s">
        <v>33</v>
      </c>
      <c r="HM203" t="s">
        <v>3</v>
      </c>
      <c r="HN203" t="s">
        <v>95</v>
      </c>
      <c r="HO203" t="s">
        <v>96</v>
      </c>
      <c r="HP203" t="s">
        <v>92</v>
      </c>
      <c r="HQ203" t="s">
        <v>92</v>
      </c>
      <c r="IK203">
        <v>0</v>
      </c>
    </row>
    <row r="204" spans="1:245" x14ac:dyDescent="0.2">
      <c r="A204">
        <v>17</v>
      </c>
      <c r="B204">
        <v>1</v>
      </c>
      <c r="E204" t="s">
        <v>555</v>
      </c>
      <c r="F204" t="s">
        <v>106</v>
      </c>
      <c r="G204" t="s">
        <v>556</v>
      </c>
      <c r="H204" t="s">
        <v>259</v>
      </c>
      <c r="I204">
        <v>4</v>
      </c>
      <c r="J204">
        <v>0</v>
      </c>
      <c r="K204">
        <v>4</v>
      </c>
      <c r="O204">
        <f t="shared" si="210"/>
        <v>224.14</v>
      </c>
      <c r="P204">
        <f t="shared" si="211"/>
        <v>224.14</v>
      </c>
      <c r="Q204">
        <f t="shared" si="212"/>
        <v>0</v>
      </c>
      <c r="R204">
        <f t="shared" si="213"/>
        <v>0</v>
      </c>
      <c r="S204">
        <f t="shared" si="214"/>
        <v>0</v>
      </c>
      <c r="T204">
        <f t="shared" si="215"/>
        <v>0</v>
      </c>
      <c r="U204">
        <f t="shared" si="216"/>
        <v>0</v>
      </c>
      <c r="V204">
        <f t="shared" si="217"/>
        <v>0</v>
      </c>
      <c r="W204">
        <f t="shared" si="218"/>
        <v>0</v>
      </c>
      <c r="X204">
        <f t="shared" si="219"/>
        <v>0</v>
      </c>
      <c r="Y204">
        <f t="shared" si="220"/>
        <v>0</v>
      </c>
      <c r="AA204">
        <v>145833872</v>
      </c>
      <c r="AB204">
        <f t="shared" si="221"/>
        <v>6.24</v>
      </c>
      <c r="AC204">
        <f t="shared" si="222"/>
        <v>6.24</v>
      </c>
      <c r="AD204">
        <f>ROUND((((ET204)-(EU204))+AE204),2)</f>
        <v>0</v>
      </c>
      <c r="AE204">
        <f t="shared" si="246"/>
        <v>0</v>
      </c>
      <c r="AF204">
        <f t="shared" si="246"/>
        <v>0</v>
      </c>
      <c r="AG204">
        <f t="shared" si="223"/>
        <v>0</v>
      </c>
      <c r="AH204">
        <f t="shared" si="247"/>
        <v>0</v>
      </c>
      <c r="AI204">
        <f t="shared" si="247"/>
        <v>0</v>
      </c>
      <c r="AJ204">
        <f t="shared" si="224"/>
        <v>0</v>
      </c>
      <c r="AK204">
        <v>6.24</v>
      </c>
      <c r="AL204">
        <v>6.24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109</v>
      </c>
      <c r="AU204">
        <v>57</v>
      </c>
      <c r="AV204">
        <v>1</v>
      </c>
      <c r="AW204">
        <v>1</v>
      </c>
      <c r="AZ204">
        <v>1</v>
      </c>
      <c r="BA204">
        <v>1</v>
      </c>
      <c r="BB204">
        <v>1</v>
      </c>
      <c r="BC204">
        <v>8.98</v>
      </c>
      <c r="BD204" t="s">
        <v>3</v>
      </c>
      <c r="BE204" t="s">
        <v>3</v>
      </c>
      <c r="BF204" t="s">
        <v>3</v>
      </c>
      <c r="BG204" t="s">
        <v>3</v>
      </c>
      <c r="BH204">
        <v>3</v>
      </c>
      <c r="BI204">
        <v>1</v>
      </c>
      <c r="BJ204" t="s">
        <v>3</v>
      </c>
      <c r="BM204">
        <v>12001</v>
      </c>
      <c r="BN204">
        <v>0</v>
      </c>
      <c r="BO204" t="s">
        <v>3</v>
      </c>
      <c r="BP204">
        <v>0</v>
      </c>
      <c r="BQ204">
        <v>2</v>
      </c>
      <c r="BR204">
        <v>0</v>
      </c>
      <c r="BS204">
        <v>1</v>
      </c>
      <c r="BT204">
        <v>1</v>
      </c>
      <c r="BU204">
        <v>1</v>
      </c>
      <c r="BV204">
        <v>1</v>
      </c>
      <c r="BW204">
        <v>1</v>
      </c>
      <c r="BX204">
        <v>1</v>
      </c>
      <c r="BY204" t="s">
        <v>3</v>
      </c>
      <c r="BZ204">
        <v>109</v>
      </c>
      <c r="CA204">
        <v>57</v>
      </c>
      <c r="CB204" t="s">
        <v>3</v>
      </c>
      <c r="CE204">
        <v>0</v>
      </c>
      <c r="CF204">
        <v>0</v>
      </c>
      <c r="CG204">
        <v>0</v>
      </c>
      <c r="CM204">
        <v>0</v>
      </c>
      <c r="CN204" t="s">
        <v>3</v>
      </c>
      <c r="CO204">
        <v>0</v>
      </c>
      <c r="CP204">
        <f t="shared" si="225"/>
        <v>224.14</v>
      </c>
      <c r="CQ204">
        <f t="shared" si="226"/>
        <v>56.035200000000003</v>
      </c>
      <c r="CR204">
        <f>(((ET204)*BB204-(EU204)*BS204)+AE204*BS204)</f>
        <v>0</v>
      </c>
      <c r="CS204">
        <f t="shared" si="227"/>
        <v>0</v>
      </c>
      <c r="CT204">
        <f t="shared" si="228"/>
        <v>0</v>
      </c>
      <c r="CU204">
        <f t="shared" si="229"/>
        <v>0</v>
      </c>
      <c r="CV204">
        <f t="shared" si="230"/>
        <v>0</v>
      </c>
      <c r="CW204">
        <f t="shared" si="231"/>
        <v>0</v>
      </c>
      <c r="CX204">
        <f t="shared" si="232"/>
        <v>0</v>
      </c>
      <c r="CY204">
        <f t="shared" si="233"/>
        <v>0</v>
      </c>
      <c r="CZ204">
        <f t="shared" si="234"/>
        <v>0</v>
      </c>
      <c r="DC204" t="s">
        <v>3</v>
      </c>
      <c r="DD204" t="s">
        <v>3</v>
      </c>
      <c r="DE204" t="s">
        <v>3</v>
      </c>
      <c r="DF204" t="s">
        <v>3</v>
      </c>
      <c r="DG204" t="s">
        <v>3</v>
      </c>
      <c r="DH204" t="s">
        <v>3</v>
      </c>
      <c r="DI204" t="s">
        <v>3</v>
      </c>
      <c r="DJ204" t="s">
        <v>3</v>
      </c>
      <c r="DK204" t="s">
        <v>3</v>
      </c>
      <c r="DL204" t="s">
        <v>3</v>
      </c>
      <c r="DM204" t="s">
        <v>3</v>
      </c>
      <c r="DN204">
        <v>0</v>
      </c>
      <c r="DO204">
        <v>0</v>
      </c>
      <c r="DP204">
        <v>1</v>
      </c>
      <c r="DQ204">
        <v>1</v>
      </c>
      <c r="DU204">
        <v>1013</v>
      </c>
      <c r="DV204" t="s">
        <v>259</v>
      </c>
      <c r="DW204" t="s">
        <v>259</v>
      </c>
      <c r="DX204">
        <v>1</v>
      </c>
      <c r="DZ204" t="s">
        <v>3</v>
      </c>
      <c r="EA204" t="s">
        <v>3</v>
      </c>
      <c r="EB204" t="s">
        <v>3</v>
      </c>
      <c r="EC204" t="s">
        <v>3</v>
      </c>
      <c r="EE204">
        <v>140625032</v>
      </c>
      <c r="EF204">
        <v>2</v>
      </c>
      <c r="EG204" t="s">
        <v>38</v>
      </c>
      <c r="EH204">
        <v>12</v>
      </c>
      <c r="EI204" t="s">
        <v>92</v>
      </c>
      <c r="EJ204">
        <v>1</v>
      </c>
      <c r="EK204">
        <v>12001</v>
      </c>
      <c r="EL204" t="s">
        <v>92</v>
      </c>
      <c r="EM204" t="s">
        <v>93</v>
      </c>
      <c r="EO204" t="s">
        <v>3</v>
      </c>
      <c r="EQ204">
        <v>0</v>
      </c>
      <c r="ER204">
        <v>6.24</v>
      </c>
      <c r="ES204">
        <v>6.24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5</v>
      </c>
      <c r="FC204">
        <v>1</v>
      </c>
      <c r="FD204">
        <v>18</v>
      </c>
      <c r="FF204">
        <v>62.79</v>
      </c>
      <c r="FQ204">
        <v>0</v>
      </c>
      <c r="FR204">
        <f t="shared" si="235"/>
        <v>0</v>
      </c>
      <c r="FS204">
        <v>0</v>
      </c>
      <c r="FX204">
        <v>109</v>
      </c>
      <c r="FY204">
        <v>57</v>
      </c>
      <c r="GA204" t="s">
        <v>554</v>
      </c>
      <c r="GD204">
        <v>1</v>
      </c>
      <c r="GF204">
        <v>538070531</v>
      </c>
      <c r="GG204">
        <v>2</v>
      </c>
      <c r="GH204">
        <v>3</v>
      </c>
      <c r="GI204">
        <v>4</v>
      </c>
      <c r="GJ204">
        <v>0</v>
      </c>
      <c r="GK204">
        <v>0</v>
      </c>
      <c r="GL204">
        <f t="shared" si="236"/>
        <v>0</v>
      </c>
      <c r="GM204">
        <f t="shared" si="237"/>
        <v>224.14</v>
      </c>
      <c r="GN204">
        <f t="shared" si="238"/>
        <v>224.14</v>
      </c>
      <c r="GO204">
        <f t="shared" si="239"/>
        <v>0</v>
      </c>
      <c r="GP204">
        <f t="shared" si="240"/>
        <v>0</v>
      </c>
      <c r="GR204">
        <v>1</v>
      </c>
      <c r="GS204">
        <v>1</v>
      </c>
      <c r="GT204">
        <v>0</v>
      </c>
      <c r="GU204" t="s">
        <v>3</v>
      </c>
      <c r="GV204">
        <f t="shared" si="241"/>
        <v>0</v>
      </c>
      <c r="GW204">
        <v>1</v>
      </c>
      <c r="GX204">
        <f t="shared" si="242"/>
        <v>0</v>
      </c>
      <c r="HA204">
        <v>0</v>
      </c>
      <c r="HB204">
        <v>0</v>
      </c>
      <c r="HC204">
        <f t="shared" si="243"/>
        <v>0</v>
      </c>
      <c r="HE204" t="s">
        <v>60</v>
      </c>
      <c r="HF204" t="s">
        <v>33</v>
      </c>
      <c r="HM204" t="s">
        <v>3</v>
      </c>
      <c r="HN204" t="s">
        <v>95</v>
      </c>
      <c r="HO204" t="s">
        <v>96</v>
      </c>
      <c r="HP204" t="s">
        <v>92</v>
      </c>
      <c r="HQ204" t="s">
        <v>92</v>
      </c>
      <c r="IK204">
        <v>0</v>
      </c>
    </row>
    <row r="205" spans="1:245" x14ac:dyDescent="0.2">
      <c r="A205">
        <v>17</v>
      </c>
      <c r="B205">
        <v>1</v>
      </c>
      <c r="E205" t="s">
        <v>557</v>
      </c>
      <c r="F205" t="s">
        <v>106</v>
      </c>
      <c r="G205" t="s">
        <v>558</v>
      </c>
      <c r="H205" t="s">
        <v>259</v>
      </c>
      <c r="I205">
        <v>6</v>
      </c>
      <c r="J205">
        <v>0</v>
      </c>
      <c r="K205">
        <v>6</v>
      </c>
      <c r="O205">
        <f t="shared" si="210"/>
        <v>428.88</v>
      </c>
      <c r="P205">
        <f t="shared" si="211"/>
        <v>428.88</v>
      </c>
      <c r="Q205">
        <f t="shared" si="212"/>
        <v>0</v>
      </c>
      <c r="R205">
        <f t="shared" si="213"/>
        <v>0</v>
      </c>
      <c r="S205">
        <f t="shared" si="214"/>
        <v>0</v>
      </c>
      <c r="T205">
        <f t="shared" si="215"/>
        <v>0</v>
      </c>
      <c r="U205">
        <f t="shared" si="216"/>
        <v>0</v>
      </c>
      <c r="V205">
        <f t="shared" si="217"/>
        <v>0</v>
      </c>
      <c r="W205">
        <f t="shared" si="218"/>
        <v>0</v>
      </c>
      <c r="X205">
        <f t="shared" si="219"/>
        <v>0</v>
      </c>
      <c r="Y205">
        <f t="shared" si="220"/>
        <v>0</v>
      </c>
      <c r="AA205">
        <v>145833872</v>
      </c>
      <c r="AB205">
        <f t="shared" si="221"/>
        <v>7.96</v>
      </c>
      <c r="AC205">
        <f t="shared" si="222"/>
        <v>7.96</v>
      </c>
      <c r="AD205">
        <f>ROUND((((ET205)-(EU205))+AE205),2)</f>
        <v>0</v>
      </c>
      <c r="AE205">
        <f t="shared" si="246"/>
        <v>0</v>
      </c>
      <c r="AF205">
        <f t="shared" si="246"/>
        <v>0</v>
      </c>
      <c r="AG205">
        <f t="shared" si="223"/>
        <v>0</v>
      </c>
      <c r="AH205">
        <f t="shared" si="247"/>
        <v>0</v>
      </c>
      <c r="AI205">
        <f t="shared" si="247"/>
        <v>0</v>
      </c>
      <c r="AJ205">
        <f t="shared" si="224"/>
        <v>0</v>
      </c>
      <c r="AK205">
        <v>7.96</v>
      </c>
      <c r="AL205">
        <v>7.96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109</v>
      </c>
      <c r="AU205">
        <v>57</v>
      </c>
      <c r="AV205">
        <v>1</v>
      </c>
      <c r="AW205">
        <v>1</v>
      </c>
      <c r="AZ205">
        <v>1</v>
      </c>
      <c r="BA205">
        <v>1</v>
      </c>
      <c r="BB205">
        <v>1</v>
      </c>
      <c r="BC205">
        <v>8.98</v>
      </c>
      <c r="BD205" t="s">
        <v>3</v>
      </c>
      <c r="BE205" t="s">
        <v>3</v>
      </c>
      <c r="BF205" t="s">
        <v>3</v>
      </c>
      <c r="BG205" t="s">
        <v>3</v>
      </c>
      <c r="BH205">
        <v>3</v>
      </c>
      <c r="BI205">
        <v>1</v>
      </c>
      <c r="BJ205" t="s">
        <v>3</v>
      </c>
      <c r="BM205">
        <v>12001</v>
      </c>
      <c r="BN205">
        <v>0</v>
      </c>
      <c r="BO205" t="s">
        <v>3</v>
      </c>
      <c r="BP205">
        <v>0</v>
      </c>
      <c r="BQ205">
        <v>2</v>
      </c>
      <c r="BR205">
        <v>0</v>
      </c>
      <c r="BS205">
        <v>1</v>
      </c>
      <c r="BT205">
        <v>1</v>
      </c>
      <c r="BU205">
        <v>1</v>
      </c>
      <c r="BV205">
        <v>1</v>
      </c>
      <c r="BW205">
        <v>1</v>
      </c>
      <c r="BX205">
        <v>1</v>
      </c>
      <c r="BY205" t="s">
        <v>3</v>
      </c>
      <c r="BZ205">
        <v>109</v>
      </c>
      <c r="CA205">
        <v>57</v>
      </c>
      <c r="CB205" t="s">
        <v>3</v>
      </c>
      <c r="CE205">
        <v>0</v>
      </c>
      <c r="CF205">
        <v>0</v>
      </c>
      <c r="CG205">
        <v>0</v>
      </c>
      <c r="CM205">
        <v>0</v>
      </c>
      <c r="CN205" t="s">
        <v>3</v>
      </c>
      <c r="CO205">
        <v>0</v>
      </c>
      <c r="CP205">
        <f t="shared" si="225"/>
        <v>428.88</v>
      </c>
      <c r="CQ205">
        <f t="shared" si="226"/>
        <v>71.480800000000002</v>
      </c>
      <c r="CR205">
        <f>(((ET205)*BB205-(EU205)*BS205)+AE205*BS205)</f>
        <v>0</v>
      </c>
      <c r="CS205">
        <f t="shared" si="227"/>
        <v>0</v>
      </c>
      <c r="CT205">
        <f t="shared" si="228"/>
        <v>0</v>
      </c>
      <c r="CU205">
        <f t="shared" si="229"/>
        <v>0</v>
      </c>
      <c r="CV205">
        <f t="shared" si="230"/>
        <v>0</v>
      </c>
      <c r="CW205">
        <f t="shared" si="231"/>
        <v>0</v>
      </c>
      <c r="CX205">
        <f t="shared" si="232"/>
        <v>0</v>
      </c>
      <c r="CY205">
        <f t="shared" si="233"/>
        <v>0</v>
      </c>
      <c r="CZ205">
        <f t="shared" si="234"/>
        <v>0</v>
      </c>
      <c r="DC205" t="s">
        <v>3</v>
      </c>
      <c r="DD205" t="s">
        <v>3</v>
      </c>
      <c r="DE205" t="s">
        <v>3</v>
      </c>
      <c r="DF205" t="s">
        <v>3</v>
      </c>
      <c r="DG205" t="s">
        <v>3</v>
      </c>
      <c r="DH205" t="s">
        <v>3</v>
      </c>
      <c r="DI205" t="s">
        <v>3</v>
      </c>
      <c r="DJ205" t="s">
        <v>3</v>
      </c>
      <c r="DK205" t="s">
        <v>3</v>
      </c>
      <c r="DL205" t="s">
        <v>3</v>
      </c>
      <c r="DM205" t="s">
        <v>3</v>
      </c>
      <c r="DN205">
        <v>0</v>
      </c>
      <c r="DO205">
        <v>0</v>
      </c>
      <c r="DP205">
        <v>1</v>
      </c>
      <c r="DQ205">
        <v>1</v>
      </c>
      <c r="DU205">
        <v>1013</v>
      </c>
      <c r="DV205" t="s">
        <v>259</v>
      </c>
      <c r="DW205" t="s">
        <v>259</v>
      </c>
      <c r="DX205">
        <v>1</v>
      </c>
      <c r="DZ205" t="s">
        <v>3</v>
      </c>
      <c r="EA205" t="s">
        <v>3</v>
      </c>
      <c r="EB205" t="s">
        <v>3</v>
      </c>
      <c r="EC205" t="s">
        <v>3</v>
      </c>
      <c r="EE205">
        <v>140625032</v>
      </c>
      <c r="EF205">
        <v>2</v>
      </c>
      <c r="EG205" t="s">
        <v>38</v>
      </c>
      <c r="EH205">
        <v>12</v>
      </c>
      <c r="EI205" t="s">
        <v>92</v>
      </c>
      <c r="EJ205">
        <v>1</v>
      </c>
      <c r="EK205">
        <v>12001</v>
      </c>
      <c r="EL205" t="s">
        <v>92</v>
      </c>
      <c r="EM205" t="s">
        <v>93</v>
      </c>
      <c r="EO205" t="s">
        <v>3</v>
      </c>
      <c r="EQ205">
        <v>0</v>
      </c>
      <c r="ER205">
        <v>7.96</v>
      </c>
      <c r="ES205">
        <v>7.96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5</v>
      </c>
      <c r="FC205">
        <v>1</v>
      </c>
      <c r="FD205">
        <v>18</v>
      </c>
      <c r="FF205">
        <v>80.03</v>
      </c>
      <c r="FQ205">
        <v>0</v>
      </c>
      <c r="FR205">
        <f t="shared" si="235"/>
        <v>0</v>
      </c>
      <c r="FS205">
        <v>0</v>
      </c>
      <c r="FX205">
        <v>109</v>
      </c>
      <c r="FY205">
        <v>57</v>
      </c>
      <c r="GA205" t="s">
        <v>559</v>
      </c>
      <c r="GD205">
        <v>1</v>
      </c>
      <c r="GF205">
        <v>-371567562</v>
      </c>
      <c r="GG205">
        <v>2</v>
      </c>
      <c r="GH205">
        <v>3</v>
      </c>
      <c r="GI205">
        <v>4</v>
      </c>
      <c r="GJ205">
        <v>0</v>
      </c>
      <c r="GK205">
        <v>0</v>
      </c>
      <c r="GL205">
        <f t="shared" si="236"/>
        <v>0</v>
      </c>
      <c r="GM205">
        <f t="shared" si="237"/>
        <v>428.88</v>
      </c>
      <c r="GN205">
        <f t="shared" si="238"/>
        <v>428.88</v>
      </c>
      <c r="GO205">
        <f t="shared" si="239"/>
        <v>0</v>
      </c>
      <c r="GP205">
        <f t="shared" si="240"/>
        <v>0</v>
      </c>
      <c r="GR205">
        <v>1</v>
      </c>
      <c r="GS205">
        <v>1</v>
      </c>
      <c r="GT205">
        <v>0</v>
      </c>
      <c r="GU205" t="s">
        <v>3</v>
      </c>
      <c r="GV205">
        <f t="shared" si="241"/>
        <v>0</v>
      </c>
      <c r="GW205">
        <v>1</v>
      </c>
      <c r="GX205">
        <f t="shared" si="242"/>
        <v>0</v>
      </c>
      <c r="HA205">
        <v>0</v>
      </c>
      <c r="HB205">
        <v>0</v>
      </c>
      <c r="HC205">
        <f t="shared" si="243"/>
        <v>0</v>
      </c>
      <c r="HE205" t="s">
        <v>60</v>
      </c>
      <c r="HF205" t="s">
        <v>33</v>
      </c>
      <c r="HM205" t="s">
        <v>3</v>
      </c>
      <c r="HN205" t="s">
        <v>95</v>
      </c>
      <c r="HO205" t="s">
        <v>96</v>
      </c>
      <c r="HP205" t="s">
        <v>92</v>
      </c>
      <c r="HQ205" t="s">
        <v>92</v>
      </c>
      <c r="IK205">
        <v>0</v>
      </c>
    </row>
    <row r="206" spans="1:245" x14ac:dyDescent="0.2">
      <c r="A206">
        <v>17</v>
      </c>
      <c r="B206">
        <v>1</v>
      </c>
      <c r="E206" t="s">
        <v>560</v>
      </c>
      <c r="F206" t="s">
        <v>106</v>
      </c>
      <c r="G206" t="s">
        <v>561</v>
      </c>
      <c r="H206" t="s">
        <v>259</v>
      </c>
      <c r="I206">
        <v>2</v>
      </c>
      <c r="J206">
        <v>0</v>
      </c>
      <c r="K206">
        <v>2</v>
      </c>
      <c r="O206">
        <f t="shared" si="210"/>
        <v>44.72</v>
      </c>
      <c r="P206">
        <f t="shared" si="211"/>
        <v>44.72</v>
      </c>
      <c r="Q206">
        <f t="shared" si="212"/>
        <v>0</v>
      </c>
      <c r="R206">
        <f t="shared" si="213"/>
        <v>0</v>
      </c>
      <c r="S206">
        <f t="shared" si="214"/>
        <v>0</v>
      </c>
      <c r="T206">
        <f t="shared" si="215"/>
        <v>0</v>
      </c>
      <c r="U206">
        <f t="shared" si="216"/>
        <v>0</v>
      </c>
      <c r="V206">
        <f t="shared" si="217"/>
        <v>0</v>
      </c>
      <c r="W206">
        <f t="shared" si="218"/>
        <v>0</v>
      </c>
      <c r="X206">
        <f t="shared" si="219"/>
        <v>0</v>
      </c>
      <c r="Y206">
        <f t="shared" si="220"/>
        <v>0</v>
      </c>
      <c r="AA206">
        <v>145833872</v>
      </c>
      <c r="AB206">
        <f t="shared" si="221"/>
        <v>2.4900000000000002</v>
      </c>
      <c r="AC206">
        <f t="shared" si="222"/>
        <v>2.4900000000000002</v>
      </c>
      <c r="AD206">
        <f>ROUND((((ET206)-(EU206))+AE206),2)</f>
        <v>0</v>
      </c>
      <c r="AE206">
        <f t="shared" si="246"/>
        <v>0</v>
      </c>
      <c r="AF206">
        <f t="shared" si="246"/>
        <v>0</v>
      </c>
      <c r="AG206">
        <f t="shared" si="223"/>
        <v>0</v>
      </c>
      <c r="AH206">
        <f t="shared" si="247"/>
        <v>0</v>
      </c>
      <c r="AI206">
        <f t="shared" si="247"/>
        <v>0</v>
      </c>
      <c r="AJ206">
        <f t="shared" si="224"/>
        <v>0</v>
      </c>
      <c r="AK206">
        <v>2.4899999999999998</v>
      </c>
      <c r="AL206">
        <v>2.4899999999999998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109</v>
      </c>
      <c r="AU206">
        <v>57</v>
      </c>
      <c r="AV206">
        <v>1</v>
      </c>
      <c r="AW206">
        <v>1</v>
      </c>
      <c r="AZ206">
        <v>1</v>
      </c>
      <c r="BA206">
        <v>1</v>
      </c>
      <c r="BB206">
        <v>1</v>
      </c>
      <c r="BC206">
        <v>8.98</v>
      </c>
      <c r="BD206" t="s">
        <v>3</v>
      </c>
      <c r="BE206" t="s">
        <v>3</v>
      </c>
      <c r="BF206" t="s">
        <v>3</v>
      </c>
      <c r="BG206" t="s">
        <v>3</v>
      </c>
      <c r="BH206">
        <v>3</v>
      </c>
      <c r="BI206">
        <v>1</v>
      </c>
      <c r="BJ206" t="s">
        <v>3</v>
      </c>
      <c r="BM206">
        <v>12001</v>
      </c>
      <c r="BN206">
        <v>0</v>
      </c>
      <c r="BO206" t="s">
        <v>3</v>
      </c>
      <c r="BP206">
        <v>0</v>
      </c>
      <c r="BQ206">
        <v>2</v>
      </c>
      <c r="BR206">
        <v>0</v>
      </c>
      <c r="BS206">
        <v>1</v>
      </c>
      <c r="BT206">
        <v>1</v>
      </c>
      <c r="BU206">
        <v>1</v>
      </c>
      <c r="BV206">
        <v>1</v>
      </c>
      <c r="BW206">
        <v>1</v>
      </c>
      <c r="BX206">
        <v>1</v>
      </c>
      <c r="BY206" t="s">
        <v>3</v>
      </c>
      <c r="BZ206">
        <v>109</v>
      </c>
      <c r="CA206">
        <v>57</v>
      </c>
      <c r="CB206" t="s">
        <v>3</v>
      </c>
      <c r="CE206">
        <v>0</v>
      </c>
      <c r="CF206">
        <v>0</v>
      </c>
      <c r="CG206">
        <v>0</v>
      </c>
      <c r="CM206">
        <v>0</v>
      </c>
      <c r="CN206" t="s">
        <v>3</v>
      </c>
      <c r="CO206">
        <v>0</v>
      </c>
      <c r="CP206">
        <f t="shared" si="225"/>
        <v>44.72</v>
      </c>
      <c r="CQ206">
        <f t="shared" si="226"/>
        <v>22.360200000000003</v>
      </c>
      <c r="CR206">
        <f>(((ET206)*BB206-(EU206)*BS206)+AE206*BS206)</f>
        <v>0</v>
      </c>
      <c r="CS206">
        <f t="shared" si="227"/>
        <v>0</v>
      </c>
      <c r="CT206">
        <f t="shared" si="228"/>
        <v>0</v>
      </c>
      <c r="CU206">
        <f t="shared" si="229"/>
        <v>0</v>
      </c>
      <c r="CV206">
        <f t="shared" si="230"/>
        <v>0</v>
      </c>
      <c r="CW206">
        <f t="shared" si="231"/>
        <v>0</v>
      </c>
      <c r="CX206">
        <f t="shared" si="232"/>
        <v>0</v>
      </c>
      <c r="CY206">
        <f t="shared" si="233"/>
        <v>0</v>
      </c>
      <c r="CZ206">
        <f t="shared" si="234"/>
        <v>0</v>
      </c>
      <c r="DC206" t="s">
        <v>3</v>
      </c>
      <c r="DD206" t="s">
        <v>3</v>
      </c>
      <c r="DE206" t="s">
        <v>3</v>
      </c>
      <c r="DF206" t="s">
        <v>3</v>
      </c>
      <c r="DG206" t="s">
        <v>3</v>
      </c>
      <c r="DH206" t="s">
        <v>3</v>
      </c>
      <c r="DI206" t="s">
        <v>3</v>
      </c>
      <c r="DJ206" t="s">
        <v>3</v>
      </c>
      <c r="DK206" t="s">
        <v>3</v>
      </c>
      <c r="DL206" t="s">
        <v>3</v>
      </c>
      <c r="DM206" t="s">
        <v>3</v>
      </c>
      <c r="DN206">
        <v>0</v>
      </c>
      <c r="DO206">
        <v>0</v>
      </c>
      <c r="DP206">
        <v>1</v>
      </c>
      <c r="DQ206">
        <v>1</v>
      </c>
      <c r="DU206">
        <v>1013</v>
      </c>
      <c r="DV206" t="s">
        <v>259</v>
      </c>
      <c r="DW206" t="s">
        <v>259</v>
      </c>
      <c r="DX206">
        <v>1</v>
      </c>
      <c r="DZ206" t="s">
        <v>3</v>
      </c>
      <c r="EA206" t="s">
        <v>3</v>
      </c>
      <c r="EB206" t="s">
        <v>3</v>
      </c>
      <c r="EC206" t="s">
        <v>3</v>
      </c>
      <c r="EE206">
        <v>140625032</v>
      </c>
      <c r="EF206">
        <v>2</v>
      </c>
      <c r="EG206" t="s">
        <v>38</v>
      </c>
      <c r="EH206">
        <v>12</v>
      </c>
      <c r="EI206" t="s">
        <v>92</v>
      </c>
      <c r="EJ206">
        <v>1</v>
      </c>
      <c r="EK206">
        <v>12001</v>
      </c>
      <c r="EL206" t="s">
        <v>92</v>
      </c>
      <c r="EM206" t="s">
        <v>93</v>
      </c>
      <c r="EO206" t="s">
        <v>3</v>
      </c>
      <c r="EQ206">
        <v>0</v>
      </c>
      <c r="ER206">
        <v>2.4899999999999998</v>
      </c>
      <c r="ES206">
        <v>2.4899999999999998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5</v>
      </c>
      <c r="FC206">
        <v>1</v>
      </c>
      <c r="FD206">
        <v>18</v>
      </c>
      <c r="FF206">
        <v>25</v>
      </c>
      <c r="FQ206">
        <v>0</v>
      </c>
      <c r="FR206">
        <f t="shared" si="235"/>
        <v>0</v>
      </c>
      <c r="FS206">
        <v>0</v>
      </c>
      <c r="FX206">
        <v>109</v>
      </c>
      <c r="FY206">
        <v>57</v>
      </c>
      <c r="GA206" t="s">
        <v>562</v>
      </c>
      <c r="GD206">
        <v>1</v>
      </c>
      <c r="GF206">
        <v>1398896113</v>
      </c>
      <c r="GG206">
        <v>2</v>
      </c>
      <c r="GH206">
        <v>3</v>
      </c>
      <c r="GI206">
        <v>4</v>
      </c>
      <c r="GJ206">
        <v>0</v>
      </c>
      <c r="GK206">
        <v>0</v>
      </c>
      <c r="GL206">
        <f t="shared" si="236"/>
        <v>0</v>
      </c>
      <c r="GM206">
        <f t="shared" si="237"/>
        <v>44.72</v>
      </c>
      <c r="GN206">
        <f t="shared" si="238"/>
        <v>44.72</v>
      </c>
      <c r="GO206">
        <f t="shared" si="239"/>
        <v>0</v>
      </c>
      <c r="GP206">
        <f t="shared" si="240"/>
        <v>0</v>
      </c>
      <c r="GR206">
        <v>1</v>
      </c>
      <c r="GS206">
        <v>1</v>
      </c>
      <c r="GT206">
        <v>0</v>
      </c>
      <c r="GU206" t="s">
        <v>3</v>
      </c>
      <c r="GV206">
        <f t="shared" si="241"/>
        <v>0</v>
      </c>
      <c r="GW206">
        <v>1</v>
      </c>
      <c r="GX206">
        <f t="shared" si="242"/>
        <v>0</v>
      </c>
      <c r="HA206">
        <v>0</v>
      </c>
      <c r="HB206">
        <v>0</v>
      </c>
      <c r="HC206">
        <f t="shared" si="243"/>
        <v>0</v>
      </c>
      <c r="HE206" t="s">
        <v>60</v>
      </c>
      <c r="HF206" t="s">
        <v>33</v>
      </c>
      <c r="HM206" t="s">
        <v>3</v>
      </c>
      <c r="HN206" t="s">
        <v>95</v>
      </c>
      <c r="HO206" t="s">
        <v>96</v>
      </c>
      <c r="HP206" t="s">
        <v>92</v>
      </c>
      <c r="HQ206" t="s">
        <v>92</v>
      </c>
      <c r="IK206">
        <v>0</v>
      </c>
    </row>
    <row r="207" spans="1:245" x14ac:dyDescent="0.2">
      <c r="A207">
        <v>17</v>
      </c>
      <c r="B207">
        <v>1</v>
      </c>
      <c r="E207" t="s">
        <v>563</v>
      </c>
      <c r="F207" t="s">
        <v>106</v>
      </c>
      <c r="G207" t="s">
        <v>564</v>
      </c>
      <c r="H207" t="s">
        <v>259</v>
      </c>
      <c r="I207">
        <v>4</v>
      </c>
      <c r="J207">
        <v>0</v>
      </c>
      <c r="K207">
        <v>4</v>
      </c>
      <c r="O207">
        <f t="shared" si="210"/>
        <v>839.45</v>
      </c>
      <c r="P207">
        <f t="shared" si="211"/>
        <v>839.45</v>
      </c>
      <c r="Q207">
        <f t="shared" si="212"/>
        <v>0</v>
      </c>
      <c r="R207">
        <f t="shared" si="213"/>
        <v>0</v>
      </c>
      <c r="S207">
        <f t="shared" si="214"/>
        <v>0</v>
      </c>
      <c r="T207">
        <f t="shared" si="215"/>
        <v>0</v>
      </c>
      <c r="U207">
        <f t="shared" si="216"/>
        <v>0</v>
      </c>
      <c r="V207">
        <f t="shared" si="217"/>
        <v>0</v>
      </c>
      <c r="W207">
        <f t="shared" si="218"/>
        <v>0</v>
      </c>
      <c r="X207">
        <f t="shared" si="219"/>
        <v>0</v>
      </c>
      <c r="Y207">
        <f t="shared" si="220"/>
        <v>0</v>
      </c>
      <c r="AA207">
        <v>145833872</v>
      </c>
      <c r="AB207">
        <f t="shared" si="221"/>
        <v>23.37</v>
      </c>
      <c r="AC207">
        <f t="shared" si="222"/>
        <v>23.37</v>
      </c>
      <c r="AD207">
        <f>ROUND((((ET207)-(EU207))+AE207),2)</f>
        <v>0</v>
      </c>
      <c r="AE207">
        <f t="shared" si="246"/>
        <v>0</v>
      </c>
      <c r="AF207">
        <f t="shared" si="246"/>
        <v>0</v>
      </c>
      <c r="AG207">
        <f t="shared" si="223"/>
        <v>0</v>
      </c>
      <c r="AH207">
        <f t="shared" si="247"/>
        <v>0</v>
      </c>
      <c r="AI207">
        <f t="shared" si="247"/>
        <v>0</v>
      </c>
      <c r="AJ207">
        <f t="shared" si="224"/>
        <v>0</v>
      </c>
      <c r="AK207">
        <v>23.37</v>
      </c>
      <c r="AL207">
        <v>23.37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109</v>
      </c>
      <c r="AU207">
        <v>57</v>
      </c>
      <c r="AV207">
        <v>1</v>
      </c>
      <c r="AW207">
        <v>1</v>
      </c>
      <c r="AZ207">
        <v>1</v>
      </c>
      <c r="BA207">
        <v>1</v>
      </c>
      <c r="BB207">
        <v>1</v>
      </c>
      <c r="BC207">
        <v>8.98</v>
      </c>
      <c r="BD207" t="s">
        <v>3</v>
      </c>
      <c r="BE207" t="s">
        <v>3</v>
      </c>
      <c r="BF207" t="s">
        <v>3</v>
      </c>
      <c r="BG207" t="s">
        <v>3</v>
      </c>
      <c r="BH207">
        <v>3</v>
      </c>
      <c r="BI207">
        <v>1</v>
      </c>
      <c r="BJ207" t="s">
        <v>3</v>
      </c>
      <c r="BM207">
        <v>12001</v>
      </c>
      <c r="BN207">
        <v>0</v>
      </c>
      <c r="BO207" t="s">
        <v>3</v>
      </c>
      <c r="BP207">
        <v>0</v>
      </c>
      <c r="BQ207">
        <v>2</v>
      </c>
      <c r="BR207">
        <v>0</v>
      </c>
      <c r="BS207">
        <v>1</v>
      </c>
      <c r="BT207">
        <v>1</v>
      </c>
      <c r="BU207">
        <v>1</v>
      </c>
      <c r="BV207">
        <v>1</v>
      </c>
      <c r="BW207">
        <v>1</v>
      </c>
      <c r="BX207">
        <v>1</v>
      </c>
      <c r="BY207" t="s">
        <v>3</v>
      </c>
      <c r="BZ207">
        <v>109</v>
      </c>
      <c r="CA207">
        <v>57</v>
      </c>
      <c r="CB207" t="s">
        <v>3</v>
      </c>
      <c r="CE207">
        <v>0</v>
      </c>
      <c r="CF207">
        <v>0</v>
      </c>
      <c r="CG207">
        <v>0</v>
      </c>
      <c r="CM207">
        <v>0</v>
      </c>
      <c r="CN207" t="s">
        <v>3</v>
      </c>
      <c r="CO207">
        <v>0</v>
      </c>
      <c r="CP207">
        <f t="shared" si="225"/>
        <v>839.45</v>
      </c>
      <c r="CQ207">
        <f t="shared" si="226"/>
        <v>209.86260000000001</v>
      </c>
      <c r="CR207">
        <f>(((ET207)*BB207-(EU207)*BS207)+AE207*BS207)</f>
        <v>0</v>
      </c>
      <c r="CS207">
        <f t="shared" si="227"/>
        <v>0</v>
      </c>
      <c r="CT207">
        <f t="shared" si="228"/>
        <v>0</v>
      </c>
      <c r="CU207">
        <f t="shared" si="229"/>
        <v>0</v>
      </c>
      <c r="CV207">
        <f t="shared" si="230"/>
        <v>0</v>
      </c>
      <c r="CW207">
        <f t="shared" si="231"/>
        <v>0</v>
      </c>
      <c r="CX207">
        <f t="shared" si="232"/>
        <v>0</v>
      </c>
      <c r="CY207">
        <f t="shared" si="233"/>
        <v>0</v>
      </c>
      <c r="CZ207">
        <f t="shared" si="234"/>
        <v>0</v>
      </c>
      <c r="DC207" t="s">
        <v>3</v>
      </c>
      <c r="DD207" t="s">
        <v>3</v>
      </c>
      <c r="DE207" t="s">
        <v>3</v>
      </c>
      <c r="DF207" t="s">
        <v>3</v>
      </c>
      <c r="DG207" t="s">
        <v>3</v>
      </c>
      <c r="DH207" t="s">
        <v>3</v>
      </c>
      <c r="DI207" t="s">
        <v>3</v>
      </c>
      <c r="DJ207" t="s">
        <v>3</v>
      </c>
      <c r="DK207" t="s">
        <v>3</v>
      </c>
      <c r="DL207" t="s">
        <v>3</v>
      </c>
      <c r="DM207" t="s">
        <v>3</v>
      </c>
      <c r="DN207">
        <v>0</v>
      </c>
      <c r="DO207">
        <v>0</v>
      </c>
      <c r="DP207">
        <v>1</v>
      </c>
      <c r="DQ207">
        <v>1</v>
      </c>
      <c r="DU207">
        <v>1013</v>
      </c>
      <c r="DV207" t="s">
        <v>259</v>
      </c>
      <c r="DW207" t="s">
        <v>259</v>
      </c>
      <c r="DX207">
        <v>1</v>
      </c>
      <c r="DZ207" t="s">
        <v>3</v>
      </c>
      <c r="EA207" t="s">
        <v>3</v>
      </c>
      <c r="EB207" t="s">
        <v>3</v>
      </c>
      <c r="EC207" t="s">
        <v>3</v>
      </c>
      <c r="EE207">
        <v>140625032</v>
      </c>
      <c r="EF207">
        <v>2</v>
      </c>
      <c r="EG207" t="s">
        <v>38</v>
      </c>
      <c r="EH207">
        <v>12</v>
      </c>
      <c r="EI207" t="s">
        <v>92</v>
      </c>
      <c r="EJ207">
        <v>1</v>
      </c>
      <c r="EK207">
        <v>12001</v>
      </c>
      <c r="EL207" t="s">
        <v>92</v>
      </c>
      <c r="EM207" t="s">
        <v>93</v>
      </c>
      <c r="EO207" t="s">
        <v>3</v>
      </c>
      <c r="EQ207">
        <v>0</v>
      </c>
      <c r="ER207">
        <v>23.37</v>
      </c>
      <c r="ES207">
        <v>23.37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5</v>
      </c>
      <c r="FC207">
        <v>1</v>
      </c>
      <c r="FD207">
        <v>18</v>
      </c>
      <c r="FF207">
        <v>235.13</v>
      </c>
      <c r="FQ207">
        <v>0</v>
      </c>
      <c r="FR207">
        <f t="shared" si="235"/>
        <v>0</v>
      </c>
      <c r="FS207">
        <v>0</v>
      </c>
      <c r="FX207">
        <v>109</v>
      </c>
      <c r="FY207">
        <v>57</v>
      </c>
      <c r="GA207" t="s">
        <v>565</v>
      </c>
      <c r="GD207">
        <v>1</v>
      </c>
      <c r="GF207">
        <v>1074895941</v>
      </c>
      <c r="GG207">
        <v>2</v>
      </c>
      <c r="GH207">
        <v>3</v>
      </c>
      <c r="GI207">
        <v>4</v>
      </c>
      <c r="GJ207">
        <v>0</v>
      </c>
      <c r="GK207">
        <v>0</v>
      </c>
      <c r="GL207">
        <f t="shared" si="236"/>
        <v>0</v>
      </c>
      <c r="GM207">
        <f t="shared" si="237"/>
        <v>839.45</v>
      </c>
      <c r="GN207">
        <f t="shared" si="238"/>
        <v>839.45</v>
      </c>
      <c r="GO207">
        <f t="shared" si="239"/>
        <v>0</v>
      </c>
      <c r="GP207">
        <f t="shared" si="240"/>
        <v>0</v>
      </c>
      <c r="GR207">
        <v>1</v>
      </c>
      <c r="GS207">
        <v>1</v>
      </c>
      <c r="GT207">
        <v>0</v>
      </c>
      <c r="GU207" t="s">
        <v>3</v>
      </c>
      <c r="GV207">
        <f t="shared" si="241"/>
        <v>0</v>
      </c>
      <c r="GW207">
        <v>1</v>
      </c>
      <c r="GX207">
        <f t="shared" si="242"/>
        <v>0</v>
      </c>
      <c r="HA207">
        <v>0</v>
      </c>
      <c r="HB207">
        <v>0</v>
      </c>
      <c r="HC207">
        <f t="shared" si="243"/>
        <v>0</v>
      </c>
      <c r="HE207" t="s">
        <v>60</v>
      </c>
      <c r="HF207" t="s">
        <v>33</v>
      </c>
      <c r="HM207" t="s">
        <v>3</v>
      </c>
      <c r="HN207" t="s">
        <v>95</v>
      </c>
      <c r="HO207" t="s">
        <v>96</v>
      </c>
      <c r="HP207" t="s">
        <v>92</v>
      </c>
      <c r="HQ207" t="s">
        <v>92</v>
      </c>
      <c r="IK207">
        <v>0</v>
      </c>
    </row>
    <row r="209" spans="1:206" x14ac:dyDescent="0.2">
      <c r="A209" s="2">
        <v>51</v>
      </c>
      <c r="B209" s="2">
        <f>B120</f>
        <v>1</v>
      </c>
      <c r="C209" s="2">
        <f>A120</f>
        <v>4</v>
      </c>
      <c r="D209" s="2">
        <f>ROW(A120)</f>
        <v>120</v>
      </c>
      <c r="E209" s="2"/>
      <c r="F209" s="2" t="str">
        <f>IF(F120&lt;&gt;"",F120,"")</f>
        <v>Новый раздел</v>
      </c>
      <c r="G209" s="2" t="str">
        <f>IF(G120&lt;&gt;"",G120,"")</f>
        <v>Помещение №9. h=2,7м. Химическая лаборатория</v>
      </c>
      <c r="H209" s="2">
        <v>0</v>
      </c>
      <c r="I209" s="2"/>
      <c r="J209" s="2"/>
      <c r="K209" s="2"/>
      <c r="L209" s="2"/>
      <c r="M209" s="2"/>
      <c r="N209" s="2"/>
      <c r="O209" s="2">
        <f t="shared" ref="O209:T209" si="248">ROUND(AB209,2)</f>
        <v>548625.89</v>
      </c>
      <c r="P209" s="2">
        <f t="shared" si="248"/>
        <v>415682.64</v>
      </c>
      <c r="Q209" s="2">
        <f t="shared" si="248"/>
        <v>5042.3</v>
      </c>
      <c r="R209" s="2">
        <f t="shared" si="248"/>
        <v>4238.6000000000004</v>
      </c>
      <c r="S209" s="2">
        <f t="shared" si="248"/>
        <v>127900.95</v>
      </c>
      <c r="T209" s="2">
        <f t="shared" si="248"/>
        <v>0</v>
      </c>
      <c r="U209" s="2">
        <f>AH209</f>
        <v>429.76586819999983</v>
      </c>
      <c r="V209" s="2">
        <f>AI209</f>
        <v>10.297371999999999</v>
      </c>
      <c r="W209" s="2">
        <f>ROUND(AJ209,2)</f>
        <v>0</v>
      </c>
      <c r="X209" s="2">
        <f>ROUND(AK209,2)</f>
        <v>123125.61</v>
      </c>
      <c r="Y209" s="2">
        <f>ROUND(AL209,2)</f>
        <v>61919.8</v>
      </c>
      <c r="Z209" s="2"/>
      <c r="AA209" s="2"/>
      <c r="AB209" s="2">
        <f>ROUND(SUMIF(AA124:AA207,"=145833872",O124:O207),2)</f>
        <v>548625.89</v>
      </c>
      <c r="AC209" s="2">
        <f>ROUND(SUMIF(AA124:AA207,"=145833872",P124:P207),2)</f>
        <v>415682.64</v>
      </c>
      <c r="AD209" s="2">
        <f>ROUND(SUMIF(AA124:AA207,"=145833872",Q124:Q207),2)</f>
        <v>5042.3</v>
      </c>
      <c r="AE209" s="2">
        <f>ROUND(SUMIF(AA124:AA207,"=145833872",R124:R207),2)</f>
        <v>4238.6000000000004</v>
      </c>
      <c r="AF209" s="2">
        <f>ROUND(SUMIF(AA124:AA207,"=145833872",S124:S207),2)</f>
        <v>127900.95</v>
      </c>
      <c r="AG209" s="2">
        <f>ROUND(SUMIF(AA124:AA207,"=145833872",T124:T207),2)</f>
        <v>0</v>
      </c>
      <c r="AH209" s="2">
        <f>SUMIF(AA124:AA207,"=145833872",U124:U207)</f>
        <v>429.76586819999983</v>
      </c>
      <c r="AI209" s="2">
        <f>SUMIF(AA124:AA207,"=145833872",V124:V207)</f>
        <v>10.297371999999999</v>
      </c>
      <c r="AJ209" s="2">
        <f>ROUND(SUMIF(AA124:AA207,"=145833872",W124:W207),2)</f>
        <v>0</v>
      </c>
      <c r="AK209" s="2">
        <f>ROUND(SUMIF(AA124:AA207,"=145833872",X124:X207),2)</f>
        <v>123125.61</v>
      </c>
      <c r="AL209" s="2">
        <f>ROUND(SUMIF(AA124:AA207,"=145833872",Y124:Y207),2)</f>
        <v>61919.8</v>
      </c>
      <c r="AM209" s="2"/>
      <c r="AN209" s="2"/>
      <c r="AO209" s="2">
        <f t="shared" ref="AO209:BD209" si="249">ROUND(BX209,2)</f>
        <v>0</v>
      </c>
      <c r="AP209" s="2">
        <f t="shared" si="249"/>
        <v>0</v>
      </c>
      <c r="AQ209" s="2">
        <f t="shared" si="249"/>
        <v>0</v>
      </c>
      <c r="AR209" s="2">
        <f t="shared" si="249"/>
        <v>733671.3</v>
      </c>
      <c r="AS209" s="2">
        <f t="shared" si="249"/>
        <v>682614.81</v>
      </c>
      <c r="AT209" s="2">
        <f t="shared" si="249"/>
        <v>51056.49</v>
      </c>
      <c r="AU209" s="2">
        <f t="shared" si="249"/>
        <v>0</v>
      </c>
      <c r="AV209" s="2">
        <f t="shared" si="249"/>
        <v>415682.64</v>
      </c>
      <c r="AW209" s="2">
        <f t="shared" si="249"/>
        <v>415682.64</v>
      </c>
      <c r="AX209" s="2">
        <f t="shared" si="249"/>
        <v>0</v>
      </c>
      <c r="AY209" s="2">
        <f t="shared" si="249"/>
        <v>415682.64</v>
      </c>
      <c r="AZ209" s="2">
        <f t="shared" si="249"/>
        <v>0</v>
      </c>
      <c r="BA209" s="2">
        <f t="shared" si="249"/>
        <v>0</v>
      </c>
      <c r="BB209" s="2">
        <f t="shared" si="249"/>
        <v>0</v>
      </c>
      <c r="BC209" s="2">
        <f t="shared" si="249"/>
        <v>0</v>
      </c>
      <c r="BD209" s="2">
        <f t="shared" si="249"/>
        <v>0</v>
      </c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>
        <f>ROUND(SUMIF(AA124:AA207,"=145833872",FQ124:FQ207),2)</f>
        <v>0</v>
      </c>
      <c r="BY209" s="2">
        <f>ROUND(SUMIF(AA124:AA207,"=145833872",FR124:FR207),2)</f>
        <v>0</v>
      </c>
      <c r="BZ209" s="2">
        <f>ROUND(SUMIF(AA124:AA207,"=145833872",GL124:GL207),2)</f>
        <v>0</v>
      </c>
      <c r="CA209" s="2">
        <f>ROUND(SUMIF(AA124:AA207,"=145833872",GM124:GM207),2)</f>
        <v>733671.3</v>
      </c>
      <c r="CB209" s="2">
        <f>ROUND(SUMIF(AA124:AA207,"=145833872",GN124:GN207),2)</f>
        <v>682614.81</v>
      </c>
      <c r="CC209" s="2">
        <f>ROUND(SUMIF(AA124:AA207,"=145833872",GO124:GO207),2)</f>
        <v>51056.49</v>
      </c>
      <c r="CD209" s="2">
        <f>ROUND(SUMIF(AA124:AA207,"=145833872",GP124:GP207),2)</f>
        <v>0</v>
      </c>
      <c r="CE209" s="2">
        <f>AC209-BX209</f>
        <v>415682.64</v>
      </c>
      <c r="CF209" s="2">
        <f>AC209-BY209</f>
        <v>415682.64</v>
      </c>
      <c r="CG209" s="2">
        <f>BX209-BZ209</f>
        <v>0</v>
      </c>
      <c r="CH209" s="2">
        <f>AC209-BX209-BY209+BZ209</f>
        <v>415682.64</v>
      </c>
      <c r="CI209" s="2">
        <f>BY209-BZ209</f>
        <v>0</v>
      </c>
      <c r="CJ209" s="2">
        <f>ROUND(SUMIF(AA124:AA207,"=145833872",GX124:GX207),2)</f>
        <v>0</v>
      </c>
      <c r="CK209" s="2">
        <f>ROUND(SUMIF(AA124:AA207,"=145833872",GY124:GY207),2)</f>
        <v>0</v>
      </c>
      <c r="CL209" s="2">
        <f>ROUND(SUMIF(AA124:AA207,"=145833872",GZ124:GZ207),2)</f>
        <v>0</v>
      </c>
      <c r="CM209" s="2">
        <f>ROUND(SUMIF(AA124:AA207,"=145833872",HD124:HD207),2)</f>
        <v>0</v>
      </c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>
        <v>0</v>
      </c>
    </row>
    <row r="211" spans="1:206" x14ac:dyDescent="0.2">
      <c r="A211" s="4">
        <v>50</v>
      </c>
      <c r="B211" s="4">
        <v>0</v>
      </c>
      <c r="C211" s="4">
        <v>0</v>
      </c>
      <c r="D211" s="4">
        <v>1</v>
      </c>
      <c r="E211" s="4">
        <v>201</v>
      </c>
      <c r="F211" s="4">
        <f>ROUND(Source!O209,O211)</f>
        <v>548625.89</v>
      </c>
      <c r="G211" s="4" t="s">
        <v>303</v>
      </c>
      <c r="H211" s="4" t="s">
        <v>304</v>
      </c>
      <c r="I211" s="4"/>
      <c r="J211" s="4"/>
      <c r="K211" s="4">
        <v>201</v>
      </c>
      <c r="L211" s="4">
        <v>1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>
        <v>548625.89</v>
      </c>
      <c r="X211" s="4">
        <v>1</v>
      </c>
      <c r="Y211" s="4">
        <v>548625.89</v>
      </c>
      <c r="Z211" s="4"/>
      <c r="AA211" s="4"/>
      <c r="AB211" s="4"/>
    </row>
    <row r="212" spans="1:206" x14ac:dyDescent="0.2">
      <c r="A212" s="4">
        <v>50</v>
      </c>
      <c r="B212" s="4">
        <v>0</v>
      </c>
      <c r="C212" s="4">
        <v>0</v>
      </c>
      <c r="D212" s="4">
        <v>1</v>
      </c>
      <c r="E212" s="4">
        <v>202</v>
      </c>
      <c r="F212" s="4">
        <f>ROUND(Source!P209,O212)</f>
        <v>415682.64</v>
      </c>
      <c r="G212" s="4" t="s">
        <v>305</v>
      </c>
      <c r="H212" s="4" t="s">
        <v>306</v>
      </c>
      <c r="I212" s="4"/>
      <c r="J212" s="4"/>
      <c r="K212" s="4">
        <v>202</v>
      </c>
      <c r="L212" s="4">
        <v>2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>
        <v>415682.64</v>
      </c>
      <c r="X212" s="4">
        <v>1</v>
      </c>
      <c r="Y212" s="4">
        <v>415682.64</v>
      </c>
      <c r="Z212" s="4"/>
      <c r="AA212" s="4"/>
      <c r="AB212" s="4"/>
    </row>
    <row r="213" spans="1:206" x14ac:dyDescent="0.2">
      <c r="A213" s="4">
        <v>50</v>
      </c>
      <c r="B213" s="4">
        <v>0</v>
      </c>
      <c r="C213" s="4">
        <v>0</v>
      </c>
      <c r="D213" s="4">
        <v>1</v>
      </c>
      <c r="E213" s="4">
        <v>222</v>
      </c>
      <c r="F213" s="4">
        <f>ROUND(Source!AO209,O213)</f>
        <v>0</v>
      </c>
      <c r="G213" s="4" t="s">
        <v>307</v>
      </c>
      <c r="H213" s="4" t="s">
        <v>308</v>
      </c>
      <c r="I213" s="4"/>
      <c r="J213" s="4"/>
      <c r="K213" s="4">
        <v>222</v>
      </c>
      <c r="L213" s="4">
        <v>3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>
        <v>0</v>
      </c>
      <c r="X213" s="4">
        <v>1</v>
      </c>
      <c r="Y213" s="4">
        <v>0</v>
      </c>
      <c r="Z213" s="4"/>
      <c r="AA213" s="4"/>
      <c r="AB213" s="4"/>
    </row>
    <row r="214" spans="1:206" x14ac:dyDescent="0.2">
      <c r="A214" s="4">
        <v>50</v>
      </c>
      <c r="B214" s="4">
        <v>0</v>
      </c>
      <c r="C214" s="4">
        <v>0</v>
      </c>
      <c r="D214" s="4">
        <v>1</v>
      </c>
      <c r="E214" s="4">
        <v>225</v>
      </c>
      <c r="F214" s="4">
        <f>ROUND(Source!AV209,O214)</f>
        <v>415682.64</v>
      </c>
      <c r="G214" s="4" t="s">
        <v>309</v>
      </c>
      <c r="H214" s="4" t="s">
        <v>310</v>
      </c>
      <c r="I214" s="4"/>
      <c r="J214" s="4"/>
      <c r="K214" s="4">
        <v>225</v>
      </c>
      <c r="L214" s="4">
        <v>4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>
        <v>415682.64</v>
      </c>
      <c r="X214" s="4">
        <v>1</v>
      </c>
      <c r="Y214" s="4">
        <v>415682.64</v>
      </c>
      <c r="Z214" s="4"/>
      <c r="AA214" s="4"/>
      <c r="AB214" s="4"/>
    </row>
    <row r="215" spans="1:206" x14ac:dyDescent="0.2">
      <c r="A215" s="4">
        <v>50</v>
      </c>
      <c r="B215" s="4">
        <v>0</v>
      </c>
      <c r="C215" s="4">
        <v>0</v>
      </c>
      <c r="D215" s="4">
        <v>1</v>
      </c>
      <c r="E215" s="4">
        <v>226</v>
      </c>
      <c r="F215" s="4">
        <f>ROUND(Source!AW209,O215)</f>
        <v>415682.64</v>
      </c>
      <c r="G215" s="4" t="s">
        <v>311</v>
      </c>
      <c r="H215" s="4" t="s">
        <v>312</v>
      </c>
      <c r="I215" s="4"/>
      <c r="J215" s="4"/>
      <c r="K215" s="4">
        <v>226</v>
      </c>
      <c r="L215" s="4">
        <v>5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>
        <v>415682.64</v>
      </c>
      <c r="X215" s="4">
        <v>1</v>
      </c>
      <c r="Y215" s="4">
        <v>415682.64</v>
      </c>
      <c r="Z215" s="4"/>
      <c r="AA215" s="4"/>
      <c r="AB215" s="4"/>
    </row>
    <row r="216" spans="1:206" x14ac:dyDescent="0.2">
      <c r="A216" s="4">
        <v>50</v>
      </c>
      <c r="B216" s="4">
        <v>0</v>
      </c>
      <c r="C216" s="4">
        <v>0</v>
      </c>
      <c r="D216" s="4">
        <v>1</v>
      </c>
      <c r="E216" s="4">
        <v>227</v>
      </c>
      <c r="F216" s="4">
        <f>ROUND(Source!AX209,O216)</f>
        <v>0</v>
      </c>
      <c r="G216" s="4" t="s">
        <v>313</v>
      </c>
      <c r="H216" s="4" t="s">
        <v>314</v>
      </c>
      <c r="I216" s="4"/>
      <c r="J216" s="4"/>
      <c r="K216" s="4">
        <v>227</v>
      </c>
      <c r="L216" s="4">
        <v>6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>
        <v>0</v>
      </c>
      <c r="X216" s="4">
        <v>1</v>
      </c>
      <c r="Y216" s="4">
        <v>0</v>
      </c>
      <c r="Z216" s="4"/>
      <c r="AA216" s="4"/>
      <c r="AB216" s="4"/>
    </row>
    <row r="217" spans="1:206" x14ac:dyDescent="0.2">
      <c r="A217" s="4">
        <v>50</v>
      </c>
      <c r="B217" s="4">
        <v>0</v>
      </c>
      <c r="C217" s="4">
        <v>0</v>
      </c>
      <c r="D217" s="4">
        <v>1</v>
      </c>
      <c r="E217" s="4">
        <v>228</v>
      </c>
      <c r="F217" s="4">
        <f>ROUND(Source!AY209,O217)</f>
        <v>415682.64</v>
      </c>
      <c r="G217" s="4" t="s">
        <v>315</v>
      </c>
      <c r="H217" s="4" t="s">
        <v>316</v>
      </c>
      <c r="I217" s="4"/>
      <c r="J217" s="4"/>
      <c r="K217" s="4">
        <v>228</v>
      </c>
      <c r="L217" s="4">
        <v>7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>
        <v>415682.64</v>
      </c>
      <c r="X217" s="4">
        <v>1</v>
      </c>
      <c r="Y217" s="4">
        <v>415682.64</v>
      </c>
      <c r="Z217" s="4"/>
      <c r="AA217" s="4"/>
      <c r="AB217" s="4"/>
    </row>
    <row r="218" spans="1:206" x14ac:dyDescent="0.2">
      <c r="A218" s="4">
        <v>50</v>
      </c>
      <c r="B218" s="4">
        <v>0</v>
      </c>
      <c r="C218" s="4">
        <v>0</v>
      </c>
      <c r="D218" s="4">
        <v>1</v>
      </c>
      <c r="E218" s="4">
        <v>216</v>
      </c>
      <c r="F218" s="4">
        <f>ROUND(Source!AP209,O218)</f>
        <v>0</v>
      </c>
      <c r="G218" s="4" t="s">
        <v>317</v>
      </c>
      <c r="H218" s="4" t="s">
        <v>318</v>
      </c>
      <c r="I218" s="4"/>
      <c r="J218" s="4"/>
      <c r="K218" s="4">
        <v>216</v>
      </c>
      <c r="L218" s="4">
        <v>8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>
        <v>0</v>
      </c>
      <c r="X218" s="4">
        <v>1</v>
      </c>
      <c r="Y218" s="4">
        <v>0</v>
      </c>
      <c r="Z218" s="4"/>
      <c r="AA218" s="4"/>
      <c r="AB218" s="4"/>
    </row>
    <row r="219" spans="1:206" x14ac:dyDescent="0.2">
      <c r="A219" s="4">
        <v>50</v>
      </c>
      <c r="B219" s="4">
        <v>0</v>
      </c>
      <c r="C219" s="4">
        <v>0</v>
      </c>
      <c r="D219" s="4">
        <v>1</v>
      </c>
      <c r="E219" s="4">
        <v>223</v>
      </c>
      <c r="F219" s="4">
        <f>ROUND(Source!AQ209,O219)</f>
        <v>0</v>
      </c>
      <c r="G219" s="4" t="s">
        <v>319</v>
      </c>
      <c r="H219" s="4" t="s">
        <v>320</v>
      </c>
      <c r="I219" s="4"/>
      <c r="J219" s="4"/>
      <c r="K219" s="4">
        <v>223</v>
      </c>
      <c r="L219" s="4">
        <v>9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>
        <v>0</v>
      </c>
      <c r="X219" s="4">
        <v>1</v>
      </c>
      <c r="Y219" s="4">
        <v>0</v>
      </c>
      <c r="Z219" s="4"/>
      <c r="AA219" s="4"/>
      <c r="AB219" s="4"/>
    </row>
    <row r="220" spans="1:206" x14ac:dyDescent="0.2">
      <c r="A220" s="4">
        <v>50</v>
      </c>
      <c r="B220" s="4">
        <v>0</v>
      </c>
      <c r="C220" s="4">
        <v>0</v>
      </c>
      <c r="D220" s="4">
        <v>1</v>
      </c>
      <c r="E220" s="4">
        <v>229</v>
      </c>
      <c r="F220" s="4">
        <f>ROUND(Source!AZ209,O220)</f>
        <v>0</v>
      </c>
      <c r="G220" s="4" t="s">
        <v>321</v>
      </c>
      <c r="H220" s="4" t="s">
        <v>322</v>
      </c>
      <c r="I220" s="4"/>
      <c r="J220" s="4"/>
      <c r="K220" s="4">
        <v>229</v>
      </c>
      <c r="L220" s="4">
        <v>10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>
        <v>0</v>
      </c>
      <c r="X220" s="4">
        <v>1</v>
      </c>
      <c r="Y220" s="4">
        <v>0</v>
      </c>
      <c r="Z220" s="4"/>
      <c r="AA220" s="4"/>
      <c r="AB220" s="4"/>
    </row>
    <row r="221" spans="1:206" x14ac:dyDescent="0.2">
      <c r="A221" s="4">
        <v>50</v>
      </c>
      <c r="B221" s="4">
        <v>0</v>
      </c>
      <c r="C221" s="4">
        <v>0</v>
      </c>
      <c r="D221" s="4">
        <v>1</v>
      </c>
      <c r="E221" s="4">
        <v>203</v>
      </c>
      <c r="F221" s="4">
        <f>ROUND(Source!Q209,O221)</f>
        <v>5042.3</v>
      </c>
      <c r="G221" s="4" t="s">
        <v>323</v>
      </c>
      <c r="H221" s="4" t="s">
        <v>324</v>
      </c>
      <c r="I221" s="4"/>
      <c r="J221" s="4"/>
      <c r="K221" s="4">
        <v>203</v>
      </c>
      <c r="L221" s="4">
        <v>11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>
        <v>5042.3</v>
      </c>
      <c r="X221" s="4">
        <v>1</v>
      </c>
      <c r="Y221" s="4">
        <v>5042.3</v>
      </c>
      <c r="Z221" s="4"/>
      <c r="AA221" s="4"/>
      <c r="AB221" s="4"/>
    </row>
    <row r="222" spans="1:206" x14ac:dyDescent="0.2">
      <c r="A222" s="4">
        <v>50</v>
      </c>
      <c r="B222" s="4">
        <v>0</v>
      </c>
      <c r="C222" s="4">
        <v>0</v>
      </c>
      <c r="D222" s="4">
        <v>1</v>
      </c>
      <c r="E222" s="4">
        <v>231</v>
      </c>
      <c r="F222" s="4">
        <f>ROUND(Source!BB209,O222)</f>
        <v>0</v>
      </c>
      <c r="G222" s="4" t="s">
        <v>325</v>
      </c>
      <c r="H222" s="4" t="s">
        <v>326</v>
      </c>
      <c r="I222" s="4"/>
      <c r="J222" s="4"/>
      <c r="K222" s="4">
        <v>231</v>
      </c>
      <c r="L222" s="4">
        <v>12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>
        <v>0</v>
      </c>
      <c r="X222" s="4">
        <v>1</v>
      </c>
      <c r="Y222" s="4">
        <v>0</v>
      </c>
      <c r="Z222" s="4"/>
      <c r="AA222" s="4"/>
      <c r="AB222" s="4"/>
    </row>
    <row r="223" spans="1:206" x14ac:dyDescent="0.2">
      <c r="A223" s="4">
        <v>50</v>
      </c>
      <c r="B223" s="4">
        <v>0</v>
      </c>
      <c r="C223" s="4">
        <v>0</v>
      </c>
      <c r="D223" s="4">
        <v>1</v>
      </c>
      <c r="E223" s="4">
        <v>204</v>
      </c>
      <c r="F223" s="4">
        <f>ROUND(Source!R209,O223)</f>
        <v>4238.6000000000004</v>
      </c>
      <c r="G223" s="4" t="s">
        <v>327</v>
      </c>
      <c r="H223" s="4" t="s">
        <v>328</v>
      </c>
      <c r="I223" s="4"/>
      <c r="J223" s="4"/>
      <c r="K223" s="4">
        <v>204</v>
      </c>
      <c r="L223" s="4">
        <v>13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>
        <v>4238.6000000000004</v>
      </c>
      <c r="X223" s="4">
        <v>1</v>
      </c>
      <c r="Y223" s="4">
        <v>4238.6000000000004</v>
      </c>
      <c r="Z223" s="4"/>
      <c r="AA223" s="4"/>
      <c r="AB223" s="4"/>
    </row>
    <row r="224" spans="1:206" x14ac:dyDescent="0.2">
      <c r="A224" s="4">
        <v>50</v>
      </c>
      <c r="B224" s="4">
        <v>0</v>
      </c>
      <c r="C224" s="4">
        <v>0</v>
      </c>
      <c r="D224" s="4">
        <v>1</v>
      </c>
      <c r="E224" s="4">
        <v>205</v>
      </c>
      <c r="F224" s="4">
        <f>ROUND(Source!S209,O224)</f>
        <v>127900.95</v>
      </c>
      <c r="G224" s="4" t="s">
        <v>329</v>
      </c>
      <c r="H224" s="4" t="s">
        <v>330</v>
      </c>
      <c r="I224" s="4"/>
      <c r="J224" s="4"/>
      <c r="K224" s="4">
        <v>205</v>
      </c>
      <c r="L224" s="4">
        <v>14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>
        <v>127900.95</v>
      </c>
      <c r="X224" s="4">
        <v>1</v>
      </c>
      <c r="Y224" s="4">
        <v>127900.95</v>
      </c>
      <c r="Z224" s="4"/>
      <c r="AA224" s="4"/>
      <c r="AB224" s="4"/>
    </row>
    <row r="225" spans="1:88" x14ac:dyDescent="0.2">
      <c r="A225" s="4">
        <v>50</v>
      </c>
      <c r="B225" s="4">
        <v>0</v>
      </c>
      <c r="C225" s="4">
        <v>0</v>
      </c>
      <c r="D225" s="4">
        <v>1</v>
      </c>
      <c r="E225" s="4">
        <v>232</v>
      </c>
      <c r="F225" s="4">
        <f>ROUND(Source!BC209,O225)</f>
        <v>0</v>
      </c>
      <c r="G225" s="4" t="s">
        <v>331</v>
      </c>
      <c r="H225" s="4" t="s">
        <v>332</v>
      </c>
      <c r="I225" s="4"/>
      <c r="J225" s="4"/>
      <c r="K225" s="4">
        <v>232</v>
      </c>
      <c r="L225" s="4">
        <v>15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>
        <v>0</v>
      </c>
      <c r="X225" s="4">
        <v>1</v>
      </c>
      <c r="Y225" s="4">
        <v>0</v>
      </c>
      <c r="Z225" s="4"/>
      <c r="AA225" s="4"/>
      <c r="AB225" s="4"/>
    </row>
    <row r="226" spans="1:88" x14ac:dyDescent="0.2">
      <c r="A226" s="4">
        <v>50</v>
      </c>
      <c r="B226" s="4">
        <v>0</v>
      </c>
      <c r="C226" s="4">
        <v>0</v>
      </c>
      <c r="D226" s="4">
        <v>1</v>
      </c>
      <c r="E226" s="4">
        <v>214</v>
      </c>
      <c r="F226" s="4">
        <f>ROUND(Source!AS209,O226)</f>
        <v>682614.81</v>
      </c>
      <c r="G226" s="4" t="s">
        <v>333</v>
      </c>
      <c r="H226" s="4" t="s">
        <v>334</v>
      </c>
      <c r="I226" s="4"/>
      <c r="J226" s="4"/>
      <c r="K226" s="4">
        <v>214</v>
      </c>
      <c r="L226" s="4">
        <v>16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>
        <v>682614.81</v>
      </c>
      <c r="X226" s="4">
        <v>1</v>
      </c>
      <c r="Y226" s="4">
        <v>682614.81</v>
      </c>
      <c r="Z226" s="4"/>
      <c r="AA226" s="4"/>
      <c r="AB226" s="4"/>
    </row>
    <row r="227" spans="1:88" x14ac:dyDescent="0.2">
      <c r="A227" s="4">
        <v>50</v>
      </c>
      <c r="B227" s="4">
        <v>0</v>
      </c>
      <c r="C227" s="4">
        <v>0</v>
      </c>
      <c r="D227" s="4">
        <v>1</v>
      </c>
      <c r="E227" s="4">
        <v>215</v>
      </c>
      <c r="F227" s="4">
        <f>ROUND(Source!AT209,O227)</f>
        <v>51056.49</v>
      </c>
      <c r="G227" s="4" t="s">
        <v>335</v>
      </c>
      <c r="H227" s="4" t="s">
        <v>336</v>
      </c>
      <c r="I227" s="4"/>
      <c r="J227" s="4"/>
      <c r="K227" s="4">
        <v>215</v>
      </c>
      <c r="L227" s="4">
        <v>17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>
        <v>51056.49</v>
      </c>
      <c r="X227" s="4">
        <v>1</v>
      </c>
      <c r="Y227" s="4">
        <v>51056.49</v>
      </c>
      <c r="Z227" s="4"/>
      <c r="AA227" s="4"/>
      <c r="AB227" s="4"/>
    </row>
    <row r="228" spans="1:88" x14ac:dyDescent="0.2">
      <c r="A228" s="4">
        <v>50</v>
      </c>
      <c r="B228" s="4">
        <v>0</v>
      </c>
      <c r="C228" s="4">
        <v>0</v>
      </c>
      <c r="D228" s="4">
        <v>1</v>
      </c>
      <c r="E228" s="4">
        <v>217</v>
      </c>
      <c r="F228" s="4">
        <f>ROUND(Source!AU209,O228)</f>
        <v>0</v>
      </c>
      <c r="G228" s="4" t="s">
        <v>337</v>
      </c>
      <c r="H228" s="4" t="s">
        <v>338</v>
      </c>
      <c r="I228" s="4"/>
      <c r="J228" s="4"/>
      <c r="K228" s="4">
        <v>217</v>
      </c>
      <c r="L228" s="4">
        <v>18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>
        <v>0</v>
      </c>
      <c r="X228" s="4">
        <v>1</v>
      </c>
      <c r="Y228" s="4">
        <v>0</v>
      </c>
      <c r="Z228" s="4"/>
      <c r="AA228" s="4"/>
      <c r="AB228" s="4"/>
    </row>
    <row r="229" spans="1:88" x14ac:dyDescent="0.2">
      <c r="A229" s="4">
        <v>50</v>
      </c>
      <c r="B229" s="4">
        <v>0</v>
      </c>
      <c r="C229" s="4">
        <v>0</v>
      </c>
      <c r="D229" s="4">
        <v>1</v>
      </c>
      <c r="E229" s="4">
        <v>230</v>
      </c>
      <c r="F229" s="4">
        <f>ROUND(Source!BA209,O229)</f>
        <v>0</v>
      </c>
      <c r="G229" s="4" t="s">
        <v>339</v>
      </c>
      <c r="H229" s="4" t="s">
        <v>340</v>
      </c>
      <c r="I229" s="4"/>
      <c r="J229" s="4"/>
      <c r="K229" s="4">
        <v>230</v>
      </c>
      <c r="L229" s="4">
        <v>19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>
        <v>0</v>
      </c>
      <c r="X229" s="4">
        <v>1</v>
      </c>
      <c r="Y229" s="4">
        <v>0</v>
      </c>
      <c r="Z229" s="4"/>
      <c r="AA229" s="4"/>
      <c r="AB229" s="4"/>
    </row>
    <row r="230" spans="1:88" x14ac:dyDescent="0.2">
      <c r="A230" s="4">
        <v>50</v>
      </c>
      <c r="B230" s="4">
        <v>0</v>
      </c>
      <c r="C230" s="4">
        <v>0</v>
      </c>
      <c r="D230" s="4">
        <v>1</v>
      </c>
      <c r="E230" s="4">
        <v>206</v>
      </c>
      <c r="F230" s="4">
        <f>ROUND(Source!T209,O230)</f>
        <v>0</v>
      </c>
      <c r="G230" s="4" t="s">
        <v>341</v>
      </c>
      <c r="H230" s="4" t="s">
        <v>342</v>
      </c>
      <c r="I230" s="4"/>
      <c r="J230" s="4"/>
      <c r="K230" s="4">
        <v>206</v>
      </c>
      <c r="L230" s="4">
        <v>20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>
        <v>0</v>
      </c>
      <c r="X230" s="4">
        <v>1</v>
      </c>
      <c r="Y230" s="4">
        <v>0</v>
      </c>
      <c r="Z230" s="4"/>
      <c r="AA230" s="4"/>
      <c r="AB230" s="4"/>
    </row>
    <row r="231" spans="1:88" x14ac:dyDescent="0.2">
      <c r="A231" s="4">
        <v>50</v>
      </c>
      <c r="B231" s="4">
        <v>0</v>
      </c>
      <c r="C231" s="4">
        <v>0</v>
      </c>
      <c r="D231" s="4">
        <v>1</v>
      </c>
      <c r="E231" s="4">
        <v>207</v>
      </c>
      <c r="F231" s="4">
        <f>Source!U209</f>
        <v>429.76586819999983</v>
      </c>
      <c r="G231" s="4" t="s">
        <v>343</v>
      </c>
      <c r="H231" s="4" t="s">
        <v>344</v>
      </c>
      <c r="I231" s="4"/>
      <c r="J231" s="4"/>
      <c r="K231" s="4">
        <v>207</v>
      </c>
      <c r="L231" s="4">
        <v>21</v>
      </c>
      <c r="M231" s="4">
        <v>3</v>
      </c>
      <c r="N231" s="4" t="s">
        <v>3</v>
      </c>
      <c r="O231" s="4">
        <v>-1</v>
      </c>
      <c r="P231" s="4"/>
      <c r="Q231" s="4"/>
      <c r="R231" s="4"/>
      <c r="S231" s="4"/>
      <c r="T231" s="4"/>
      <c r="U231" s="4"/>
      <c r="V231" s="4"/>
      <c r="W231" s="4">
        <v>429.76586819999989</v>
      </c>
      <c r="X231" s="4">
        <v>1</v>
      </c>
      <c r="Y231" s="4">
        <v>429.76586819999989</v>
      </c>
      <c r="Z231" s="4"/>
      <c r="AA231" s="4"/>
      <c r="AB231" s="4"/>
    </row>
    <row r="232" spans="1:88" x14ac:dyDescent="0.2">
      <c r="A232" s="4">
        <v>50</v>
      </c>
      <c r="B232" s="4">
        <v>0</v>
      </c>
      <c r="C232" s="4">
        <v>0</v>
      </c>
      <c r="D232" s="4">
        <v>1</v>
      </c>
      <c r="E232" s="4">
        <v>208</v>
      </c>
      <c r="F232" s="4">
        <f>Source!V209</f>
        <v>10.297371999999999</v>
      </c>
      <c r="G232" s="4" t="s">
        <v>345</v>
      </c>
      <c r="H232" s="4" t="s">
        <v>346</v>
      </c>
      <c r="I232" s="4"/>
      <c r="J232" s="4"/>
      <c r="K232" s="4">
        <v>208</v>
      </c>
      <c r="L232" s="4">
        <v>22</v>
      </c>
      <c r="M232" s="4">
        <v>3</v>
      </c>
      <c r="N232" s="4" t="s">
        <v>3</v>
      </c>
      <c r="O232" s="4">
        <v>-1</v>
      </c>
      <c r="P232" s="4"/>
      <c r="Q232" s="4"/>
      <c r="R232" s="4"/>
      <c r="S232" s="4"/>
      <c r="T232" s="4"/>
      <c r="U232" s="4"/>
      <c r="V232" s="4"/>
      <c r="W232" s="4">
        <v>10.297371999999999</v>
      </c>
      <c r="X232" s="4">
        <v>1</v>
      </c>
      <c r="Y232" s="4">
        <v>10.297371999999999</v>
      </c>
      <c r="Z232" s="4"/>
      <c r="AA232" s="4"/>
      <c r="AB232" s="4"/>
    </row>
    <row r="233" spans="1:88" x14ac:dyDescent="0.2">
      <c r="A233" s="4">
        <v>50</v>
      </c>
      <c r="B233" s="4">
        <v>0</v>
      </c>
      <c r="C233" s="4">
        <v>0</v>
      </c>
      <c r="D233" s="4">
        <v>1</v>
      </c>
      <c r="E233" s="4">
        <v>209</v>
      </c>
      <c r="F233" s="4">
        <f>ROUND(Source!W209,O233)</f>
        <v>0</v>
      </c>
      <c r="G233" s="4" t="s">
        <v>347</v>
      </c>
      <c r="H233" s="4" t="s">
        <v>348</v>
      </c>
      <c r="I233" s="4"/>
      <c r="J233" s="4"/>
      <c r="K233" s="4">
        <v>209</v>
      </c>
      <c r="L233" s="4">
        <v>23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>
        <v>0</v>
      </c>
      <c r="X233" s="4">
        <v>1</v>
      </c>
      <c r="Y233" s="4">
        <v>0</v>
      </c>
      <c r="Z233" s="4"/>
      <c r="AA233" s="4"/>
      <c r="AB233" s="4"/>
    </row>
    <row r="234" spans="1:88" x14ac:dyDescent="0.2">
      <c r="A234" s="4">
        <v>50</v>
      </c>
      <c r="B234" s="4">
        <v>0</v>
      </c>
      <c r="C234" s="4">
        <v>0</v>
      </c>
      <c r="D234" s="4">
        <v>1</v>
      </c>
      <c r="E234" s="4">
        <v>233</v>
      </c>
      <c r="F234" s="4">
        <f>ROUND(Source!BD209,O234)</f>
        <v>0</v>
      </c>
      <c r="G234" s="4" t="s">
        <v>349</v>
      </c>
      <c r="H234" s="4" t="s">
        <v>350</v>
      </c>
      <c r="I234" s="4"/>
      <c r="J234" s="4"/>
      <c r="K234" s="4">
        <v>233</v>
      </c>
      <c r="L234" s="4">
        <v>24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>
        <v>0</v>
      </c>
      <c r="X234" s="4">
        <v>1</v>
      </c>
      <c r="Y234" s="4">
        <v>0</v>
      </c>
      <c r="Z234" s="4"/>
      <c r="AA234" s="4"/>
      <c r="AB234" s="4"/>
    </row>
    <row r="235" spans="1:88" x14ac:dyDescent="0.2">
      <c r="A235" s="4">
        <v>50</v>
      </c>
      <c r="B235" s="4">
        <v>0</v>
      </c>
      <c r="C235" s="4">
        <v>0</v>
      </c>
      <c r="D235" s="4">
        <v>1</v>
      </c>
      <c r="E235" s="4">
        <v>210</v>
      </c>
      <c r="F235" s="4">
        <f>ROUND(Source!X209,O235)</f>
        <v>123125.61</v>
      </c>
      <c r="G235" s="4" t="s">
        <v>351</v>
      </c>
      <c r="H235" s="4" t="s">
        <v>352</v>
      </c>
      <c r="I235" s="4"/>
      <c r="J235" s="4"/>
      <c r="K235" s="4">
        <v>210</v>
      </c>
      <c r="L235" s="4">
        <v>25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>
        <v>123125.61</v>
      </c>
      <c r="X235" s="4">
        <v>1</v>
      </c>
      <c r="Y235" s="4">
        <v>123125.61</v>
      </c>
      <c r="Z235" s="4"/>
      <c r="AA235" s="4"/>
      <c r="AB235" s="4"/>
    </row>
    <row r="236" spans="1:88" x14ac:dyDescent="0.2">
      <c r="A236" s="4">
        <v>50</v>
      </c>
      <c r="B236" s="4">
        <v>0</v>
      </c>
      <c r="C236" s="4">
        <v>0</v>
      </c>
      <c r="D236" s="4">
        <v>1</v>
      </c>
      <c r="E236" s="4">
        <v>211</v>
      </c>
      <c r="F236" s="4">
        <f>ROUND(Source!Y209,O236)</f>
        <v>61919.8</v>
      </c>
      <c r="G236" s="4" t="s">
        <v>353</v>
      </c>
      <c r="H236" s="4" t="s">
        <v>354</v>
      </c>
      <c r="I236" s="4"/>
      <c r="J236" s="4"/>
      <c r="K236" s="4">
        <v>211</v>
      </c>
      <c r="L236" s="4">
        <v>26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>
        <v>61919.8</v>
      </c>
      <c r="X236" s="4">
        <v>1</v>
      </c>
      <c r="Y236" s="4">
        <v>61919.8</v>
      </c>
      <c r="Z236" s="4"/>
      <c r="AA236" s="4"/>
      <c r="AB236" s="4"/>
    </row>
    <row r="237" spans="1:88" x14ac:dyDescent="0.2">
      <c r="A237" s="4">
        <v>50</v>
      </c>
      <c r="B237" s="4">
        <v>1</v>
      </c>
      <c r="C237" s="4">
        <v>0</v>
      </c>
      <c r="D237" s="4">
        <v>1</v>
      </c>
      <c r="E237" s="4">
        <v>224</v>
      </c>
      <c r="F237" s="4">
        <f>ROUND(Source!AR209,O237)</f>
        <v>733671.3</v>
      </c>
      <c r="G237" s="4" t="s">
        <v>355</v>
      </c>
      <c r="H237" s="4" t="s">
        <v>356</v>
      </c>
      <c r="I237" s="4"/>
      <c r="J237" s="4"/>
      <c r="K237" s="4">
        <v>224</v>
      </c>
      <c r="L237" s="4">
        <v>27</v>
      </c>
      <c r="M237" s="4">
        <v>1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>
        <v>733671.3</v>
      </c>
      <c r="X237" s="4">
        <v>1</v>
      </c>
      <c r="Y237" s="4">
        <v>733671.3</v>
      </c>
      <c r="Z237" s="4"/>
      <c r="AA237" s="4"/>
      <c r="AB237" s="4"/>
    </row>
    <row r="239" spans="1:88" x14ac:dyDescent="0.2">
      <c r="A239" s="1">
        <v>4</v>
      </c>
      <c r="B239" s="1">
        <v>1</v>
      </c>
      <c r="C239" s="1"/>
      <c r="D239" s="1">
        <f>ROW(A246)</f>
        <v>246</v>
      </c>
      <c r="E239" s="1"/>
      <c r="F239" s="1" t="s">
        <v>22</v>
      </c>
      <c r="G239" s="1" t="s">
        <v>566</v>
      </c>
      <c r="H239" s="1" t="s">
        <v>3</v>
      </c>
      <c r="I239" s="1">
        <v>0</v>
      </c>
      <c r="J239" s="1"/>
      <c r="K239" s="1">
        <v>0</v>
      </c>
      <c r="L239" s="1"/>
      <c r="M239" s="1" t="s">
        <v>3</v>
      </c>
      <c r="N239" s="1"/>
      <c r="O239" s="1"/>
      <c r="P239" s="1"/>
      <c r="Q239" s="1"/>
      <c r="R239" s="1"/>
      <c r="S239" s="1">
        <v>0</v>
      </c>
      <c r="T239" s="1"/>
      <c r="U239" s="1" t="s">
        <v>3</v>
      </c>
      <c r="V239" s="1">
        <v>0</v>
      </c>
      <c r="W239" s="1"/>
      <c r="X239" s="1"/>
      <c r="Y239" s="1"/>
      <c r="Z239" s="1"/>
      <c r="AA239" s="1"/>
      <c r="AB239" s="1" t="s">
        <v>3</v>
      </c>
      <c r="AC239" s="1" t="s">
        <v>3</v>
      </c>
      <c r="AD239" s="1" t="s">
        <v>3</v>
      </c>
      <c r="AE239" s="1" t="s">
        <v>3</v>
      </c>
      <c r="AF239" s="1" t="s">
        <v>3</v>
      </c>
      <c r="AG239" s="1" t="s">
        <v>3</v>
      </c>
      <c r="AH239" s="1"/>
      <c r="AI239" s="1"/>
      <c r="AJ239" s="1"/>
      <c r="AK239" s="1"/>
      <c r="AL239" s="1"/>
      <c r="AM239" s="1"/>
      <c r="AN239" s="1"/>
      <c r="AO239" s="1"/>
      <c r="AP239" s="1" t="s">
        <v>3</v>
      </c>
      <c r="AQ239" s="1" t="s">
        <v>3</v>
      </c>
      <c r="AR239" s="1" t="s">
        <v>3</v>
      </c>
      <c r="AS239" s="1"/>
      <c r="AT239" s="1"/>
      <c r="AU239" s="1"/>
      <c r="AV239" s="1"/>
      <c r="AW239" s="1"/>
      <c r="AX239" s="1"/>
      <c r="AY239" s="1"/>
      <c r="AZ239" s="1" t="s">
        <v>3</v>
      </c>
      <c r="BA239" s="1"/>
      <c r="BB239" s="1" t="s">
        <v>3</v>
      </c>
      <c r="BC239" s="1" t="s">
        <v>3</v>
      </c>
      <c r="BD239" s="1" t="s">
        <v>17</v>
      </c>
      <c r="BE239" s="1" t="s">
        <v>17</v>
      </c>
      <c r="BF239" s="1" t="s">
        <v>18</v>
      </c>
      <c r="BG239" s="1" t="s">
        <v>3</v>
      </c>
      <c r="BH239" s="1" t="s">
        <v>18</v>
      </c>
      <c r="BI239" s="1" t="s">
        <v>17</v>
      </c>
      <c r="BJ239" s="1" t="s">
        <v>3</v>
      </c>
      <c r="BK239" s="1" t="s">
        <v>19</v>
      </c>
      <c r="BL239" s="1" t="s">
        <v>20</v>
      </c>
      <c r="BM239" s="1" t="s">
        <v>3</v>
      </c>
      <c r="BN239" s="1" t="s">
        <v>17</v>
      </c>
      <c r="BO239" s="1" t="s">
        <v>922</v>
      </c>
      <c r="BP239" s="1" t="s">
        <v>21</v>
      </c>
      <c r="BQ239" s="1"/>
      <c r="BR239" s="1"/>
      <c r="BS239" s="1"/>
      <c r="BT239" s="1"/>
      <c r="BU239" s="1"/>
      <c r="BV239" s="1"/>
      <c r="BW239" s="1"/>
      <c r="BX239" s="1">
        <v>0</v>
      </c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>
        <v>0</v>
      </c>
    </row>
    <row r="241" spans="1:245" x14ac:dyDescent="0.2">
      <c r="A241" s="2">
        <v>52</v>
      </c>
      <c r="B241" s="2">
        <f t="shared" ref="B241:G241" si="250">B246</f>
        <v>1</v>
      </c>
      <c r="C241" s="2">
        <f t="shared" si="250"/>
        <v>4</v>
      </c>
      <c r="D241" s="2">
        <f t="shared" si="250"/>
        <v>239</v>
      </c>
      <c r="E241" s="2">
        <f t="shared" si="250"/>
        <v>0</v>
      </c>
      <c r="F241" s="2" t="str">
        <f t="shared" si="250"/>
        <v>Новый раздел</v>
      </c>
      <c r="G241" s="2" t="str">
        <f t="shared" si="250"/>
        <v>Вывоз мусора</v>
      </c>
      <c r="H241" s="2"/>
      <c r="I241" s="2"/>
      <c r="J241" s="2"/>
      <c r="K241" s="2"/>
      <c r="L241" s="2"/>
      <c r="M241" s="2"/>
      <c r="N241" s="2"/>
      <c r="O241" s="2">
        <f t="shared" ref="O241:AT241" si="251">O246</f>
        <v>0</v>
      </c>
      <c r="P241" s="2">
        <f t="shared" si="251"/>
        <v>0</v>
      </c>
      <c r="Q241" s="2">
        <f t="shared" si="251"/>
        <v>0</v>
      </c>
      <c r="R241" s="2">
        <f t="shared" si="251"/>
        <v>0</v>
      </c>
      <c r="S241" s="2">
        <f t="shared" si="251"/>
        <v>0</v>
      </c>
      <c r="T241" s="2">
        <f t="shared" si="251"/>
        <v>0</v>
      </c>
      <c r="U241" s="2">
        <f t="shared" si="251"/>
        <v>0</v>
      </c>
      <c r="V241" s="2">
        <f t="shared" si="251"/>
        <v>0</v>
      </c>
      <c r="W241" s="2">
        <f t="shared" si="251"/>
        <v>0</v>
      </c>
      <c r="X241" s="2">
        <f t="shared" si="251"/>
        <v>0</v>
      </c>
      <c r="Y241" s="2">
        <f t="shared" si="251"/>
        <v>0</v>
      </c>
      <c r="Z241" s="2">
        <f t="shared" si="251"/>
        <v>0</v>
      </c>
      <c r="AA241" s="2">
        <f t="shared" si="251"/>
        <v>0</v>
      </c>
      <c r="AB241" s="2">
        <f t="shared" si="251"/>
        <v>0</v>
      </c>
      <c r="AC241" s="2">
        <f t="shared" si="251"/>
        <v>0</v>
      </c>
      <c r="AD241" s="2">
        <f t="shared" si="251"/>
        <v>0</v>
      </c>
      <c r="AE241" s="2">
        <f t="shared" si="251"/>
        <v>0</v>
      </c>
      <c r="AF241" s="2">
        <f t="shared" si="251"/>
        <v>0</v>
      </c>
      <c r="AG241" s="2">
        <f t="shared" si="251"/>
        <v>0</v>
      </c>
      <c r="AH241" s="2">
        <f t="shared" si="251"/>
        <v>0</v>
      </c>
      <c r="AI241" s="2">
        <f t="shared" si="251"/>
        <v>0</v>
      </c>
      <c r="AJ241" s="2">
        <f t="shared" si="251"/>
        <v>0</v>
      </c>
      <c r="AK241" s="2">
        <f t="shared" si="251"/>
        <v>0</v>
      </c>
      <c r="AL241" s="2">
        <f t="shared" si="251"/>
        <v>0</v>
      </c>
      <c r="AM241" s="2">
        <f t="shared" si="251"/>
        <v>0</v>
      </c>
      <c r="AN241" s="2">
        <f t="shared" si="251"/>
        <v>0</v>
      </c>
      <c r="AO241" s="2">
        <f t="shared" si="251"/>
        <v>0</v>
      </c>
      <c r="AP241" s="2">
        <f t="shared" si="251"/>
        <v>0</v>
      </c>
      <c r="AQ241" s="2">
        <f t="shared" si="251"/>
        <v>0</v>
      </c>
      <c r="AR241" s="2">
        <f t="shared" si="251"/>
        <v>11628.08</v>
      </c>
      <c r="AS241" s="2">
        <f t="shared" si="251"/>
        <v>11628.08</v>
      </c>
      <c r="AT241" s="2">
        <f t="shared" si="251"/>
        <v>0</v>
      </c>
      <c r="AU241" s="2">
        <f t="shared" ref="AU241:BZ241" si="252">AU246</f>
        <v>0</v>
      </c>
      <c r="AV241" s="2">
        <f t="shared" si="252"/>
        <v>0</v>
      </c>
      <c r="AW241" s="2">
        <f t="shared" si="252"/>
        <v>0</v>
      </c>
      <c r="AX241" s="2">
        <f t="shared" si="252"/>
        <v>0</v>
      </c>
      <c r="AY241" s="2">
        <f t="shared" si="252"/>
        <v>0</v>
      </c>
      <c r="AZ241" s="2">
        <f t="shared" si="252"/>
        <v>0</v>
      </c>
      <c r="BA241" s="2">
        <f t="shared" si="252"/>
        <v>0</v>
      </c>
      <c r="BB241" s="2">
        <f t="shared" si="252"/>
        <v>0</v>
      </c>
      <c r="BC241" s="2">
        <f t="shared" si="252"/>
        <v>0</v>
      </c>
      <c r="BD241" s="2">
        <f t="shared" si="252"/>
        <v>11628.08</v>
      </c>
      <c r="BE241" s="2">
        <f t="shared" si="252"/>
        <v>0</v>
      </c>
      <c r="BF241" s="2">
        <f t="shared" si="252"/>
        <v>0</v>
      </c>
      <c r="BG241" s="2">
        <f t="shared" si="252"/>
        <v>0</v>
      </c>
      <c r="BH241" s="2">
        <f t="shared" si="252"/>
        <v>0</v>
      </c>
      <c r="BI241" s="2">
        <f t="shared" si="252"/>
        <v>0</v>
      </c>
      <c r="BJ241" s="2">
        <f t="shared" si="252"/>
        <v>0</v>
      </c>
      <c r="BK241" s="2">
        <f t="shared" si="252"/>
        <v>0</v>
      </c>
      <c r="BL241" s="2">
        <f t="shared" si="252"/>
        <v>0</v>
      </c>
      <c r="BM241" s="2">
        <f t="shared" si="252"/>
        <v>0</v>
      </c>
      <c r="BN241" s="2">
        <f t="shared" si="252"/>
        <v>0</v>
      </c>
      <c r="BO241" s="2">
        <f t="shared" si="252"/>
        <v>0</v>
      </c>
      <c r="BP241" s="2">
        <f t="shared" si="252"/>
        <v>0</v>
      </c>
      <c r="BQ241" s="2">
        <f t="shared" si="252"/>
        <v>0</v>
      </c>
      <c r="BR241" s="2">
        <f t="shared" si="252"/>
        <v>0</v>
      </c>
      <c r="BS241" s="2">
        <f t="shared" si="252"/>
        <v>0</v>
      </c>
      <c r="BT241" s="2">
        <f t="shared" si="252"/>
        <v>0</v>
      </c>
      <c r="BU241" s="2">
        <f t="shared" si="252"/>
        <v>0</v>
      </c>
      <c r="BV241" s="2">
        <f t="shared" si="252"/>
        <v>0</v>
      </c>
      <c r="BW241" s="2">
        <f t="shared" si="252"/>
        <v>0</v>
      </c>
      <c r="BX241" s="2">
        <f t="shared" si="252"/>
        <v>0</v>
      </c>
      <c r="BY241" s="2">
        <f t="shared" si="252"/>
        <v>0</v>
      </c>
      <c r="BZ241" s="2">
        <f t="shared" si="252"/>
        <v>0</v>
      </c>
      <c r="CA241" s="2">
        <f t="shared" ref="CA241:DF241" si="253">CA246</f>
        <v>11628.08</v>
      </c>
      <c r="CB241" s="2">
        <f t="shared" si="253"/>
        <v>11628.08</v>
      </c>
      <c r="CC241" s="2">
        <f t="shared" si="253"/>
        <v>0</v>
      </c>
      <c r="CD241" s="2">
        <f t="shared" si="253"/>
        <v>0</v>
      </c>
      <c r="CE241" s="2">
        <f t="shared" si="253"/>
        <v>0</v>
      </c>
      <c r="CF241" s="2">
        <f t="shared" si="253"/>
        <v>0</v>
      </c>
      <c r="CG241" s="2">
        <f t="shared" si="253"/>
        <v>0</v>
      </c>
      <c r="CH241" s="2">
        <f t="shared" si="253"/>
        <v>0</v>
      </c>
      <c r="CI241" s="2">
        <f t="shared" si="253"/>
        <v>0</v>
      </c>
      <c r="CJ241" s="2">
        <f t="shared" si="253"/>
        <v>0</v>
      </c>
      <c r="CK241" s="2">
        <f t="shared" si="253"/>
        <v>0</v>
      </c>
      <c r="CL241" s="2">
        <f t="shared" si="253"/>
        <v>0</v>
      </c>
      <c r="CM241" s="2">
        <f t="shared" si="253"/>
        <v>11628.08</v>
      </c>
      <c r="CN241" s="2">
        <f t="shared" si="253"/>
        <v>0</v>
      </c>
      <c r="CO241" s="2">
        <f t="shared" si="253"/>
        <v>0</v>
      </c>
      <c r="CP241" s="2">
        <f t="shared" si="253"/>
        <v>0</v>
      </c>
      <c r="CQ241" s="2">
        <f t="shared" si="253"/>
        <v>0</v>
      </c>
      <c r="CR241" s="2">
        <f t="shared" si="253"/>
        <v>0</v>
      </c>
      <c r="CS241" s="2">
        <f t="shared" si="253"/>
        <v>0</v>
      </c>
      <c r="CT241" s="2">
        <f t="shared" si="253"/>
        <v>0</v>
      </c>
      <c r="CU241" s="2">
        <f t="shared" si="253"/>
        <v>0</v>
      </c>
      <c r="CV241" s="2">
        <f t="shared" si="253"/>
        <v>0</v>
      </c>
      <c r="CW241" s="2">
        <f t="shared" si="253"/>
        <v>0</v>
      </c>
      <c r="CX241" s="2">
        <f t="shared" si="253"/>
        <v>0</v>
      </c>
      <c r="CY241" s="2">
        <f t="shared" si="253"/>
        <v>0</v>
      </c>
      <c r="CZ241" s="2">
        <f t="shared" si="253"/>
        <v>0</v>
      </c>
      <c r="DA241" s="2">
        <f t="shared" si="253"/>
        <v>0</v>
      </c>
      <c r="DB241" s="2">
        <f t="shared" si="253"/>
        <v>0</v>
      </c>
      <c r="DC241" s="2">
        <f t="shared" si="253"/>
        <v>0</v>
      </c>
      <c r="DD241" s="2">
        <f t="shared" si="253"/>
        <v>0</v>
      </c>
      <c r="DE241" s="2">
        <f t="shared" si="253"/>
        <v>0</v>
      </c>
      <c r="DF241" s="2">
        <f t="shared" si="253"/>
        <v>0</v>
      </c>
      <c r="DG241" s="3">
        <f t="shared" ref="DG241:EL241" si="254">DG246</f>
        <v>0</v>
      </c>
      <c r="DH241" s="3">
        <f t="shared" si="254"/>
        <v>0</v>
      </c>
      <c r="DI241" s="3">
        <f t="shared" si="254"/>
        <v>0</v>
      </c>
      <c r="DJ241" s="3">
        <f t="shared" si="254"/>
        <v>0</v>
      </c>
      <c r="DK241" s="3">
        <f t="shared" si="254"/>
        <v>0</v>
      </c>
      <c r="DL241" s="3">
        <f t="shared" si="254"/>
        <v>0</v>
      </c>
      <c r="DM241" s="3">
        <f t="shared" si="254"/>
        <v>0</v>
      </c>
      <c r="DN241" s="3">
        <f t="shared" si="254"/>
        <v>0</v>
      </c>
      <c r="DO241" s="3">
        <f t="shared" si="254"/>
        <v>0</v>
      </c>
      <c r="DP241" s="3">
        <f t="shared" si="254"/>
        <v>0</v>
      </c>
      <c r="DQ241" s="3">
        <f t="shared" si="254"/>
        <v>0</v>
      </c>
      <c r="DR241" s="3">
        <f t="shared" si="254"/>
        <v>0</v>
      </c>
      <c r="DS241" s="3">
        <f t="shared" si="254"/>
        <v>0</v>
      </c>
      <c r="DT241" s="3">
        <f t="shared" si="254"/>
        <v>0</v>
      </c>
      <c r="DU241" s="3">
        <f t="shared" si="254"/>
        <v>0</v>
      </c>
      <c r="DV241" s="3">
        <f t="shared" si="254"/>
        <v>0</v>
      </c>
      <c r="DW241" s="3">
        <f t="shared" si="254"/>
        <v>0</v>
      </c>
      <c r="DX241" s="3">
        <f t="shared" si="254"/>
        <v>0</v>
      </c>
      <c r="DY241" s="3">
        <f t="shared" si="254"/>
        <v>0</v>
      </c>
      <c r="DZ241" s="3">
        <f t="shared" si="254"/>
        <v>0</v>
      </c>
      <c r="EA241" s="3">
        <f t="shared" si="254"/>
        <v>0</v>
      </c>
      <c r="EB241" s="3">
        <f t="shared" si="254"/>
        <v>0</v>
      </c>
      <c r="EC241" s="3">
        <f t="shared" si="254"/>
        <v>0</v>
      </c>
      <c r="ED241" s="3">
        <f t="shared" si="254"/>
        <v>0</v>
      </c>
      <c r="EE241" s="3">
        <f t="shared" si="254"/>
        <v>0</v>
      </c>
      <c r="EF241" s="3">
        <f t="shared" si="254"/>
        <v>0</v>
      </c>
      <c r="EG241" s="3">
        <f t="shared" si="254"/>
        <v>0</v>
      </c>
      <c r="EH241" s="3">
        <f t="shared" si="254"/>
        <v>0</v>
      </c>
      <c r="EI241" s="3">
        <f t="shared" si="254"/>
        <v>0</v>
      </c>
      <c r="EJ241" s="3">
        <f t="shared" si="254"/>
        <v>0</v>
      </c>
      <c r="EK241" s="3">
        <f t="shared" si="254"/>
        <v>0</v>
      </c>
      <c r="EL241" s="3">
        <f t="shared" si="254"/>
        <v>0</v>
      </c>
      <c r="EM241" s="3">
        <f t="shared" ref="EM241:FR241" si="255">EM246</f>
        <v>0</v>
      </c>
      <c r="EN241" s="3">
        <f t="shared" si="255"/>
        <v>0</v>
      </c>
      <c r="EO241" s="3">
        <f t="shared" si="255"/>
        <v>0</v>
      </c>
      <c r="EP241" s="3">
        <f t="shared" si="255"/>
        <v>0</v>
      </c>
      <c r="EQ241" s="3">
        <f t="shared" si="255"/>
        <v>0</v>
      </c>
      <c r="ER241" s="3">
        <f t="shared" si="255"/>
        <v>0</v>
      </c>
      <c r="ES241" s="3">
        <f t="shared" si="255"/>
        <v>0</v>
      </c>
      <c r="ET241" s="3">
        <f t="shared" si="255"/>
        <v>0</v>
      </c>
      <c r="EU241" s="3">
        <f t="shared" si="255"/>
        <v>0</v>
      </c>
      <c r="EV241" s="3">
        <f t="shared" si="255"/>
        <v>0</v>
      </c>
      <c r="EW241" s="3">
        <f t="shared" si="255"/>
        <v>0</v>
      </c>
      <c r="EX241" s="3">
        <f t="shared" si="255"/>
        <v>0</v>
      </c>
      <c r="EY241" s="3">
        <f t="shared" si="255"/>
        <v>0</v>
      </c>
      <c r="EZ241" s="3">
        <f t="shared" si="255"/>
        <v>0</v>
      </c>
      <c r="FA241" s="3">
        <f t="shared" si="255"/>
        <v>0</v>
      </c>
      <c r="FB241" s="3">
        <f t="shared" si="255"/>
        <v>0</v>
      </c>
      <c r="FC241" s="3">
        <f t="shared" si="255"/>
        <v>0</v>
      </c>
      <c r="FD241" s="3">
        <f t="shared" si="255"/>
        <v>0</v>
      </c>
      <c r="FE241" s="3">
        <f t="shared" si="255"/>
        <v>0</v>
      </c>
      <c r="FF241" s="3">
        <f t="shared" si="255"/>
        <v>0</v>
      </c>
      <c r="FG241" s="3">
        <f t="shared" si="255"/>
        <v>0</v>
      </c>
      <c r="FH241" s="3">
        <f t="shared" si="255"/>
        <v>0</v>
      </c>
      <c r="FI241" s="3">
        <f t="shared" si="255"/>
        <v>0</v>
      </c>
      <c r="FJ241" s="3">
        <f t="shared" si="255"/>
        <v>0</v>
      </c>
      <c r="FK241" s="3">
        <f t="shared" si="255"/>
        <v>0</v>
      </c>
      <c r="FL241" s="3">
        <f t="shared" si="255"/>
        <v>0</v>
      </c>
      <c r="FM241" s="3">
        <f t="shared" si="255"/>
        <v>0</v>
      </c>
      <c r="FN241" s="3">
        <f t="shared" si="255"/>
        <v>0</v>
      </c>
      <c r="FO241" s="3">
        <f t="shared" si="255"/>
        <v>0</v>
      </c>
      <c r="FP241" s="3">
        <f t="shared" si="255"/>
        <v>0</v>
      </c>
      <c r="FQ241" s="3">
        <f t="shared" si="255"/>
        <v>0</v>
      </c>
      <c r="FR241" s="3">
        <f t="shared" si="255"/>
        <v>0</v>
      </c>
      <c r="FS241" s="3">
        <f t="shared" ref="FS241:GX241" si="256">FS246</f>
        <v>0</v>
      </c>
      <c r="FT241" s="3">
        <f t="shared" si="256"/>
        <v>0</v>
      </c>
      <c r="FU241" s="3">
        <f t="shared" si="256"/>
        <v>0</v>
      </c>
      <c r="FV241" s="3">
        <f t="shared" si="256"/>
        <v>0</v>
      </c>
      <c r="FW241" s="3">
        <f t="shared" si="256"/>
        <v>0</v>
      </c>
      <c r="FX241" s="3">
        <f t="shared" si="256"/>
        <v>0</v>
      </c>
      <c r="FY241" s="3">
        <f t="shared" si="256"/>
        <v>0</v>
      </c>
      <c r="FZ241" s="3">
        <f t="shared" si="256"/>
        <v>0</v>
      </c>
      <c r="GA241" s="3">
        <f t="shared" si="256"/>
        <v>0</v>
      </c>
      <c r="GB241" s="3">
        <f t="shared" si="256"/>
        <v>0</v>
      </c>
      <c r="GC241" s="3">
        <f t="shared" si="256"/>
        <v>0</v>
      </c>
      <c r="GD241" s="3">
        <f t="shared" si="256"/>
        <v>0</v>
      </c>
      <c r="GE241" s="3">
        <f t="shared" si="256"/>
        <v>0</v>
      </c>
      <c r="GF241" s="3">
        <f t="shared" si="256"/>
        <v>0</v>
      </c>
      <c r="GG241" s="3">
        <f t="shared" si="256"/>
        <v>0</v>
      </c>
      <c r="GH241" s="3">
        <f t="shared" si="256"/>
        <v>0</v>
      </c>
      <c r="GI241" s="3">
        <f t="shared" si="256"/>
        <v>0</v>
      </c>
      <c r="GJ241" s="3">
        <f t="shared" si="256"/>
        <v>0</v>
      </c>
      <c r="GK241" s="3">
        <f t="shared" si="256"/>
        <v>0</v>
      </c>
      <c r="GL241" s="3">
        <f t="shared" si="256"/>
        <v>0</v>
      </c>
      <c r="GM241" s="3">
        <f t="shared" si="256"/>
        <v>0</v>
      </c>
      <c r="GN241" s="3">
        <f t="shared" si="256"/>
        <v>0</v>
      </c>
      <c r="GO241" s="3">
        <f t="shared" si="256"/>
        <v>0</v>
      </c>
      <c r="GP241" s="3">
        <f t="shared" si="256"/>
        <v>0</v>
      </c>
      <c r="GQ241" s="3">
        <f t="shared" si="256"/>
        <v>0</v>
      </c>
      <c r="GR241" s="3">
        <f t="shared" si="256"/>
        <v>0</v>
      </c>
      <c r="GS241" s="3">
        <f t="shared" si="256"/>
        <v>0</v>
      </c>
      <c r="GT241" s="3">
        <f t="shared" si="256"/>
        <v>0</v>
      </c>
      <c r="GU241" s="3">
        <f t="shared" si="256"/>
        <v>0</v>
      </c>
      <c r="GV241" s="3">
        <f t="shared" si="256"/>
        <v>0</v>
      </c>
      <c r="GW241" s="3">
        <f t="shared" si="256"/>
        <v>0</v>
      </c>
      <c r="GX241" s="3">
        <f t="shared" si="256"/>
        <v>0</v>
      </c>
    </row>
    <row r="243" spans="1:245" x14ac:dyDescent="0.2">
      <c r="A243">
        <v>17</v>
      </c>
      <c r="B243">
        <v>1</v>
      </c>
      <c r="E243" t="s">
        <v>567</v>
      </c>
      <c r="F243" t="s">
        <v>568</v>
      </c>
      <c r="G243" t="s">
        <v>569</v>
      </c>
      <c r="H243" t="s">
        <v>570</v>
      </c>
      <c r="I243">
        <v>15</v>
      </c>
      <c r="J243">
        <v>0</v>
      </c>
      <c r="K243">
        <v>15</v>
      </c>
      <c r="O243">
        <f>0</f>
        <v>0</v>
      </c>
      <c r="P243">
        <f>0</f>
        <v>0</v>
      </c>
      <c r="Q243">
        <f>0</f>
        <v>0</v>
      </c>
      <c r="R243">
        <f>0</f>
        <v>0</v>
      </c>
      <c r="S243">
        <f>0</f>
        <v>0</v>
      </c>
      <c r="T243">
        <f>0</f>
        <v>0</v>
      </c>
      <c r="U243">
        <f>0</f>
        <v>0</v>
      </c>
      <c r="V243">
        <f>0</f>
        <v>0</v>
      </c>
      <c r="W243">
        <f>0</f>
        <v>0</v>
      </c>
      <c r="X243">
        <f>0</f>
        <v>0</v>
      </c>
      <c r="Y243">
        <f>0</f>
        <v>0</v>
      </c>
      <c r="AA243">
        <v>145833872</v>
      </c>
      <c r="AB243">
        <f>ROUND((AK243),2)</f>
        <v>42.98</v>
      </c>
      <c r="AC243">
        <f>0</f>
        <v>0</v>
      </c>
      <c r="AD243">
        <f>0</f>
        <v>0</v>
      </c>
      <c r="AE243">
        <f>0</f>
        <v>0</v>
      </c>
      <c r="AF243">
        <f>0</f>
        <v>0</v>
      </c>
      <c r="AG243">
        <f>0</f>
        <v>0</v>
      </c>
      <c r="AH243">
        <f>0</f>
        <v>0</v>
      </c>
      <c r="AI243">
        <f>0</f>
        <v>0</v>
      </c>
      <c r="AJ243">
        <f>0</f>
        <v>0</v>
      </c>
      <c r="AK243">
        <v>42.98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1</v>
      </c>
      <c r="AW243">
        <v>1</v>
      </c>
      <c r="AZ243">
        <v>13.29</v>
      </c>
      <c r="BA243">
        <v>1</v>
      </c>
      <c r="BB243">
        <v>1</v>
      </c>
      <c r="BC243">
        <v>1</v>
      </c>
      <c r="BD243" t="s">
        <v>3</v>
      </c>
      <c r="BE243" t="s">
        <v>3</v>
      </c>
      <c r="BF243" t="s">
        <v>3</v>
      </c>
      <c r="BG243" t="s">
        <v>3</v>
      </c>
      <c r="BH243">
        <v>0</v>
      </c>
      <c r="BI243">
        <v>1</v>
      </c>
      <c r="BJ243" t="s">
        <v>571</v>
      </c>
      <c r="BM243">
        <v>700004</v>
      </c>
      <c r="BN243">
        <v>0</v>
      </c>
      <c r="BO243" t="s">
        <v>3</v>
      </c>
      <c r="BP243">
        <v>0</v>
      </c>
      <c r="BQ243">
        <v>19</v>
      </c>
      <c r="BR243">
        <v>0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 t="s">
        <v>3</v>
      </c>
      <c r="BZ243">
        <v>0</v>
      </c>
      <c r="CA243">
        <v>0</v>
      </c>
      <c r="CB243" t="s">
        <v>3</v>
      </c>
      <c r="CE243">
        <v>0</v>
      </c>
      <c r="CF243">
        <v>0</v>
      </c>
      <c r="CG243">
        <v>0</v>
      </c>
      <c r="CM243">
        <v>0</v>
      </c>
      <c r="CN243" t="s">
        <v>3</v>
      </c>
      <c r="CO243">
        <v>0</v>
      </c>
      <c r="CP243">
        <f>AB243*AZ243</f>
        <v>571.2041999999999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C243" t="s">
        <v>3</v>
      </c>
      <c r="DD243" t="s">
        <v>3</v>
      </c>
      <c r="DE243" t="s">
        <v>3</v>
      </c>
      <c r="DF243" t="s">
        <v>3</v>
      </c>
      <c r="DG243" t="s">
        <v>3</v>
      </c>
      <c r="DH243" t="s">
        <v>3</v>
      </c>
      <c r="DI243" t="s">
        <v>3</v>
      </c>
      <c r="DJ243" t="s">
        <v>3</v>
      </c>
      <c r="DK243" t="s">
        <v>3</v>
      </c>
      <c r="DL243" t="s">
        <v>3</v>
      </c>
      <c r="DM243" t="s">
        <v>3</v>
      </c>
      <c r="DN243">
        <v>0</v>
      </c>
      <c r="DO243">
        <v>0</v>
      </c>
      <c r="DP243">
        <v>1</v>
      </c>
      <c r="DQ243">
        <v>1</v>
      </c>
      <c r="DU243">
        <v>1013</v>
      </c>
      <c r="DV243" t="s">
        <v>570</v>
      </c>
      <c r="DW243" t="s">
        <v>570</v>
      </c>
      <c r="DX243">
        <v>1</v>
      </c>
      <c r="DZ243" t="s">
        <v>3</v>
      </c>
      <c r="EA243" t="s">
        <v>3</v>
      </c>
      <c r="EB243" t="s">
        <v>3</v>
      </c>
      <c r="EC243" t="s">
        <v>3</v>
      </c>
      <c r="EE243">
        <v>140625282</v>
      </c>
      <c r="EF243">
        <v>19</v>
      </c>
      <c r="EG243" t="s">
        <v>572</v>
      </c>
      <c r="EH243">
        <v>106</v>
      </c>
      <c r="EI243" t="s">
        <v>572</v>
      </c>
      <c r="EJ243">
        <v>1</v>
      </c>
      <c r="EK243">
        <v>700004</v>
      </c>
      <c r="EL243" t="s">
        <v>572</v>
      </c>
      <c r="EM243" t="s">
        <v>573</v>
      </c>
      <c r="EO243" t="s">
        <v>3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FQ243">
        <v>0</v>
      </c>
      <c r="FR243">
        <f>ROUND(IF(BI243=3,GM243,0),2)</f>
        <v>0</v>
      </c>
      <c r="FS243">
        <v>0</v>
      </c>
      <c r="FX243">
        <v>0</v>
      </c>
      <c r="FY243">
        <v>0</v>
      </c>
      <c r="GA243" t="s">
        <v>3</v>
      </c>
      <c r="GD243">
        <v>1</v>
      </c>
      <c r="GF243">
        <v>-1368885421</v>
      </c>
      <c r="GG243">
        <v>2</v>
      </c>
      <c r="GH243">
        <v>1</v>
      </c>
      <c r="GI243">
        <v>4</v>
      </c>
      <c r="GJ243">
        <v>2</v>
      </c>
      <c r="GK243">
        <v>0</v>
      </c>
      <c r="GL243">
        <f>ROUND(IF(AND(BH243=3,BI243=3,FS243&lt;&gt;0),P243,0),2)</f>
        <v>0</v>
      </c>
      <c r="GM243">
        <f>ROUND(CP243*I243,2)</f>
        <v>8568.06</v>
      </c>
      <c r="GN243">
        <f>IF(OR(BI243=0,BI243=1),ROUND(CP243*I243,2),0)</f>
        <v>8568.06</v>
      </c>
      <c r="GO243">
        <f>IF(BI243=2,ROUND(CP243*I243,2),0)</f>
        <v>0</v>
      </c>
      <c r="GP243">
        <f>IF(BI243=4,ROUND(CP243*I243,2)+GX243,0)</f>
        <v>0</v>
      </c>
      <c r="GR243">
        <v>0</v>
      </c>
      <c r="GS243">
        <v>3</v>
      </c>
      <c r="GT243">
        <v>0</v>
      </c>
      <c r="GU243" t="s">
        <v>3</v>
      </c>
      <c r="GV243">
        <f>0</f>
        <v>0</v>
      </c>
      <c r="GW243">
        <v>1</v>
      </c>
      <c r="GX243">
        <f>0</f>
        <v>0</v>
      </c>
      <c r="HA243">
        <v>0</v>
      </c>
      <c r="HB243">
        <v>0</v>
      </c>
      <c r="HC243">
        <v>0</v>
      </c>
      <c r="HD243">
        <f>GM243</f>
        <v>8568.06</v>
      </c>
      <c r="HE243" t="s">
        <v>3</v>
      </c>
      <c r="HF243" t="s">
        <v>3</v>
      </c>
      <c r="HM243" t="s">
        <v>3</v>
      </c>
      <c r="HN243" t="s">
        <v>3</v>
      </c>
      <c r="HO243" t="s">
        <v>3</v>
      </c>
      <c r="HP243" t="s">
        <v>3</v>
      </c>
      <c r="HQ243" t="s">
        <v>3</v>
      </c>
      <c r="IK243">
        <v>0</v>
      </c>
    </row>
    <row r="244" spans="1:245" x14ac:dyDescent="0.2">
      <c r="A244">
        <v>17</v>
      </c>
      <c r="B244">
        <v>1</v>
      </c>
      <c r="E244" t="s">
        <v>574</v>
      </c>
      <c r="F244" t="s">
        <v>575</v>
      </c>
      <c r="G244" t="s">
        <v>576</v>
      </c>
      <c r="H244" t="s">
        <v>570</v>
      </c>
      <c r="I244">
        <v>15</v>
      </c>
      <c r="J244">
        <v>0</v>
      </c>
      <c r="K244">
        <v>15</v>
      </c>
      <c r="O244">
        <f>0</f>
        <v>0</v>
      </c>
      <c r="P244">
        <f>0</f>
        <v>0</v>
      </c>
      <c r="Q244">
        <f>0</f>
        <v>0</v>
      </c>
      <c r="R244">
        <f>0</f>
        <v>0</v>
      </c>
      <c r="S244">
        <f>0</f>
        <v>0</v>
      </c>
      <c r="T244">
        <f>0</f>
        <v>0</v>
      </c>
      <c r="U244">
        <f>0</f>
        <v>0</v>
      </c>
      <c r="V244">
        <f>0</f>
        <v>0</v>
      </c>
      <c r="W244">
        <f>0</f>
        <v>0</v>
      </c>
      <c r="X244">
        <f>0</f>
        <v>0</v>
      </c>
      <c r="Y244">
        <f>0</f>
        <v>0</v>
      </c>
      <c r="AA244">
        <v>145833872</v>
      </c>
      <c r="AB244">
        <f>ROUND((AK244),2)</f>
        <v>15.35</v>
      </c>
      <c r="AC244">
        <f>0</f>
        <v>0</v>
      </c>
      <c r="AD244">
        <f>0</f>
        <v>0</v>
      </c>
      <c r="AE244">
        <f>0</f>
        <v>0</v>
      </c>
      <c r="AF244">
        <f>0</f>
        <v>0</v>
      </c>
      <c r="AG244">
        <f>0</f>
        <v>0</v>
      </c>
      <c r="AH244">
        <f>0</f>
        <v>0</v>
      </c>
      <c r="AI244">
        <f>0</f>
        <v>0</v>
      </c>
      <c r="AJ244">
        <f>0</f>
        <v>0</v>
      </c>
      <c r="AK244">
        <v>15.35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1</v>
      </c>
      <c r="AW244">
        <v>1</v>
      </c>
      <c r="AZ244">
        <v>13.29</v>
      </c>
      <c r="BA244">
        <v>1</v>
      </c>
      <c r="BB244">
        <v>1</v>
      </c>
      <c r="BC244">
        <v>1</v>
      </c>
      <c r="BD244" t="s">
        <v>3</v>
      </c>
      <c r="BE244" t="s">
        <v>3</v>
      </c>
      <c r="BF244" t="s">
        <v>3</v>
      </c>
      <c r="BG244" t="s">
        <v>3</v>
      </c>
      <c r="BH244">
        <v>0</v>
      </c>
      <c r="BI244">
        <v>1</v>
      </c>
      <c r="BJ244" t="s">
        <v>577</v>
      </c>
      <c r="BM244">
        <v>700011</v>
      </c>
      <c r="BN244">
        <v>0</v>
      </c>
      <c r="BO244" t="s">
        <v>3</v>
      </c>
      <c r="BP244">
        <v>0</v>
      </c>
      <c r="BQ244">
        <v>40</v>
      </c>
      <c r="BR244">
        <v>0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 t="s">
        <v>3</v>
      </c>
      <c r="BZ244">
        <v>0</v>
      </c>
      <c r="CA244">
        <v>0</v>
      </c>
      <c r="CB244" t="s">
        <v>3</v>
      </c>
      <c r="CE244">
        <v>0</v>
      </c>
      <c r="CF244">
        <v>0</v>
      </c>
      <c r="CG244">
        <v>0</v>
      </c>
      <c r="CM244">
        <v>0</v>
      </c>
      <c r="CN244" t="s">
        <v>3</v>
      </c>
      <c r="CO244">
        <v>0</v>
      </c>
      <c r="CP244">
        <f>AB244*AZ244</f>
        <v>204.00149999999999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C244" t="s">
        <v>3</v>
      </c>
      <c r="DD244" t="s">
        <v>3</v>
      </c>
      <c r="DE244" t="s">
        <v>3</v>
      </c>
      <c r="DF244" t="s">
        <v>3</v>
      </c>
      <c r="DG244" t="s">
        <v>3</v>
      </c>
      <c r="DH244" t="s">
        <v>3</v>
      </c>
      <c r="DI244" t="s">
        <v>3</v>
      </c>
      <c r="DJ244" t="s">
        <v>3</v>
      </c>
      <c r="DK244" t="s">
        <v>3</v>
      </c>
      <c r="DL244" t="s">
        <v>3</v>
      </c>
      <c r="DM244" t="s">
        <v>3</v>
      </c>
      <c r="DN244">
        <v>0</v>
      </c>
      <c r="DO244">
        <v>0</v>
      </c>
      <c r="DP244">
        <v>1</v>
      </c>
      <c r="DQ244">
        <v>1</v>
      </c>
      <c r="DU244">
        <v>1013</v>
      </c>
      <c r="DV244" t="s">
        <v>570</v>
      </c>
      <c r="DW244" t="s">
        <v>570</v>
      </c>
      <c r="DX244">
        <v>1</v>
      </c>
      <c r="DZ244" t="s">
        <v>3</v>
      </c>
      <c r="EA244" t="s">
        <v>3</v>
      </c>
      <c r="EB244" t="s">
        <v>3</v>
      </c>
      <c r="EC244" t="s">
        <v>3</v>
      </c>
      <c r="EE244">
        <v>140625621</v>
      </c>
      <c r="EF244">
        <v>40</v>
      </c>
      <c r="EG244" t="s">
        <v>578</v>
      </c>
      <c r="EH244">
        <v>107</v>
      </c>
      <c r="EI244" t="s">
        <v>579</v>
      </c>
      <c r="EJ244">
        <v>1</v>
      </c>
      <c r="EK244">
        <v>700011</v>
      </c>
      <c r="EL244" t="s">
        <v>580</v>
      </c>
      <c r="EM244" t="s">
        <v>581</v>
      </c>
      <c r="EO244" t="s">
        <v>3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FQ244">
        <v>0</v>
      </c>
      <c r="FR244">
        <f>ROUND(IF(BI244=3,GM244,0),2)</f>
        <v>0</v>
      </c>
      <c r="FS244">
        <v>0</v>
      </c>
      <c r="FX244">
        <v>0</v>
      </c>
      <c r="FY244">
        <v>0</v>
      </c>
      <c r="GA244" t="s">
        <v>3</v>
      </c>
      <c r="GD244">
        <v>1</v>
      </c>
      <c r="GF244">
        <v>540390796</v>
      </c>
      <c r="GG244">
        <v>2</v>
      </c>
      <c r="GH244">
        <v>1</v>
      </c>
      <c r="GI244">
        <v>4</v>
      </c>
      <c r="GJ244">
        <v>2</v>
      </c>
      <c r="GK244">
        <v>0</v>
      </c>
      <c r="GL244">
        <f>ROUND(IF(AND(BH244=3,BI244=3,FS244&lt;&gt;0),P244,0),2)</f>
        <v>0</v>
      </c>
      <c r="GM244">
        <f>ROUND(CP244*I244,2)</f>
        <v>3060.02</v>
      </c>
      <c r="GN244">
        <f>IF(OR(BI244=0,BI244=1),ROUND(CP244*I244,2),0)</f>
        <v>3060.02</v>
      </c>
      <c r="GO244">
        <f>IF(BI244=2,ROUND(CP244*I244,2),0)</f>
        <v>0</v>
      </c>
      <c r="GP244">
        <f>IF(BI244=4,ROUND(CP244*I244,2)+GX244,0)</f>
        <v>0</v>
      </c>
      <c r="GR244">
        <v>0</v>
      </c>
      <c r="GS244">
        <v>3</v>
      </c>
      <c r="GT244">
        <v>0</v>
      </c>
      <c r="GU244" t="s">
        <v>3</v>
      </c>
      <c r="GV244">
        <f>0</f>
        <v>0</v>
      </c>
      <c r="GW244">
        <v>1</v>
      </c>
      <c r="GX244">
        <f>0</f>
        <v>0</v>
      </c>
      <c r="HA244">
        <v>0</v>
      </c>
      <c r="HB244">
        <v>0</v>
      </c>
      <c r="HC244">
        <v>0</v>
      </c>
      <c r="HD244">
        <f>GM244</f>
        <v>3060.02</v>
      </c>
      <c r="HE244" t="s">
        <v>3</v>
      </c>
      <c r="HF244" t="s">
        <v>3</v>
      </c>
      <c r="HM244" t="s">
        <v>3</v>
      </c>
      <c r="HN244" t="s">
        <v>3</v>
      </c>
      <c r="HO244" t="s">
        <v>3</v>
      </c>
      <c r="HP244" t="s">
        <v>3</v>
      </c>
      <c r="HQ244" t="s">
        <v>3</v>
      </c>
      <c r="IK244">
        <v>0</v>
      </c>
    </row>
    <row r="246" spans="1:245" x14ac:dyDescent="0.2">
      <c r="A246" s="2">
        <v>51</v>
      </c>
      <c r="B246" s="2">
        <f>B239</f>
        <v>1</v>
      </c>
      <c r="C246" s="2">
        <f>A239</f>
        <v>4</v>
      </c>
      <c r="D246" s="2">
        <f>ROW(A239)</f>
        <v>239</v>
      </c>
      <c r="E246" s="2"/>
      <c r="F246" s="2" t="str">
        <f>IF(F239&lt;&gt;"",F239,"")</f>
        <v>Новый раздел</v>
      </c>
      <c r="G246" s="2" t="str">
        <f>IF(G239&lt;&gt;"",G239,"")</f>
        <v>Вывоз мусора</v>
      </c>
      <c r="H246" s="2">
        <v>0</v>
      </c>
      <c r="I246" s="2"/>
      <c r="J246" s="2"/>
      <c r="K246" s="2"/>
      <c r="L246" s="2"/>
      <c r="M246" s="2"/>
      <c r="N246" s="2"/>
      <c r="O246" s="2">
        <f t="shared" ref="O246:T246" si="257">ROUND(AB246,2)</f>
        <v>0</v>
      </c>
      <c r="P246" s="2">
        <f t="shared" si="257"/>
        <v>0</v>
      </c>
      <c r="Q246" s="2">
        <f t="shared" si="257"/>
        <v>0</v>
      </c>
      <c r="R246" s="2">
        <f t="shared" si="257"/>
        <v>0</v>
      </c>
      <c r="S246" s="2">
        <f t="shared" si="257"/>
        <v>0</v>
      </c>
      <c r="T246" s="2">
        <f t="shared" si="257"/>
        <v>0</v>
      </c>
      <c r="U246" s="2">
        <f>AH246</f>
        <v>0</v>
      </c>
      <c r="V246" s="2">
        <f>AI246</f>
        <v>0</v>
      </c>
      <c r="W246" s="2">
        <f>ROUND(AJ246,2)</f>
        <v>0</v>
      </c>
      <c r="X246" s="2">
        <f>ROUND(AK246,2)</f>
        <v>0</v>
      </c>
      <c r="Y246" s="2">
        <f>ROUND(AL246,2)</f>
        <v>0</v>
      </c>
      <c r="Z246" s="2"/>
      <c r="AA246" s="2"/>
      <c r="AB246" s="2">
        <f>ROUND(SUMIF(AA243:AA244,"=145833872",O243:O244),2)</f>
        <v>0</v>
      </c>
      <c r="AC246" s="2">
        <f>ROUND(SUMIF(AA243:AA244,"=145833872",P243:P244),2)</f>
        <v>0</v>
      </c>
      <c r="AD246" s="2">
        <f>ROUND(SUMIF(AA243:AA244,"=145833872",Q243:Q244),2)</f>
        <v>0</v>
      </c>
      <c r="AE246" s="2">
        <f>ROUND(SUMIF(AA243:AA244,"=145833872",R243:R244),2)</f>
        <v>0</v>
      </c>
      <c r="AF246" s="2">
        <f>ROUND(SUMIF(AA243:AA244,"=145833872",S243:S244),2)</f>
        <v>0</v>
      </c>
      <c r="AG246" s="2">
        <f>ROUND(SUMIF(AA243:AA244,"=145833872",T243:T244),2)</f>
        <v>0</v>
      </c>
      <c r="AH246" s="2">
        <f>SUMIF(AA243:AA244,"=145833872",U243:U244)</f>
        <v>0</v>
      </c>
      <c r="AI246" s="2">
        <f>SUMIF(AA243:AA244,"=145833872",V243:V244)</f>
        <v>0</v>
      </c>
      <c r="AJ246" s="2">
        <f>ROUND(SUMIF(AA243:AA244,"=145833872",W243:W244),2)</f>
        <v>0</v>
      </c>
      <c r="AK246" s="2">
        <f>ROUND(SUMIF(AA243:AA244,"=145833872",X243:X244),2)</f>
        <v>0</v>
      </c>
      <c r="AL246" s="2">
        <f>ROUND(SUMIF(AA243:AA244,"=145833872",Y243:Y244),2)</f>
        <v>0</v>
      </c>
      <c r="AM246" s="2"/>
      <c r="AN246" s="2"/>
      <c r="AO246" s="2">
        <f t="shared" ref="AO246:BD246" si="258">ROUND(BX246,2)</f>
        <v>0</v>
      </c>
      <c r="AP246" s="2">
        <f t="shared" si="258"/>
        <v>0</v>
      </c>
      <c r="AQ246" s="2">
        <f t="shared" si="258"/>
        <v>0</v>
      </c>
      <c r="AR246" s="2">
        <f t="shared" si="258"/>
        <v>11628.08</v>
      </c>
      <c r="AS246" s="2">
        <f t="shared" si="258"/>
        <v>11628.08</v>
      </c>
      <c r="AT246" s="2">
        <f t="shared" si="258"/>
        <v>0</v>
      </c>
      <c r="AU246" s="2">
        <f t="shared" si="258"/>
        <v>0</v>
      </c>
      <c r="AV246" s="2">
        <f t="shared" si="258"/>
        <v>0</v>
      </c>
      <c r="AW246" s="2">
        <f t="shared" si="258"/>
        <v>0</v>
      </c>
      <c r="AX246" s="2">
        <f t="shared" si="258"/>
        <v>0</v>
      </c>
      <c r="AY246" s="2">
        <f t="shared" si="258"/>
        <v>0</v>
      </c>
      <c r="AZ246" s="2">
        <f t="shared" si="258"/>
        <v>0</v>
      </c>
      <c r="BA246" s="2">
        <f t="shared" si="258"/>
        <v>0</v>
      </c>
      <c r="BB246" s="2">
        <f t="shared" si="258"/>
        <v>0</v>
      </c>
      <c r="BC246" s="2">
        <f t="shared" si="258"/>
        <v>0</v>
      </c>
      <c r="BD246" s="2">
        <f t="shared" si="258"/>
        <v>11628.08</v>
      </c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>
        <f>ROUND(SUMIF(AA243:AA244,"=145833872",FQ243:FQ244),2)</f>
        <v>0</v>
      </c>
      <c r="BY246" s="2">
        <f>ROUND(SUMIF(AA243:AA244,"=145833872",FR243:FR244),2)</f>
        <v>0</v>
      </c>
      <c r="BZ246" s="2">
        <f>ROUND(SUMIF(AA243:AA244,"=145833872",GL243:GL244),2)</f>
        <v>0</v>
      </c>
      <c r="CA246" s="2">
        <f>ROUND(SUMIF(AA243:AA244,"=145833872",GM243:GM244),2)</f>
        <v>11628.08</v>
      </c>
      <c r="CB246" s="2">
        <f>ROUND(SUMIF(AA243:AA244,"=145833872",GN243:GN244),2)</f>
        <v>11628.08</v>
      </c>
      <c r="CC246" s="2">
        <f>ROUND(SUMIF(AA243:AA244,"=145833872",GO243:GO244),2)</f>
        <v>0</v>
      </c>
      <c r="CD246" s="2">
        <f>ROUND(SUMIF(AA243:AA244,"=145833872",GP243:GP244),2)</f>
        <v>0</v>
      </c>
      <c r="CE246" s="2">
        <f>AC246-BX246</f>
        <v>0</v>
      </c>
      <c r="CF246" s="2">
        <f>AC246-BY246</f>
        <v>0</v>
      </c>
      <c r="CG246" s="2">
        <f>BX246-BZ246</f>
        <v>0</v>
      </c>
      <c r="CH246" s="2">
        <f>AC246-BX246-BY246+BZ246</f>
        <v>0</v>
      </c>
      <c r="CI246" s="2">
        <f>BY246-BZ246</f>
        <v>0</v>
      </c>
      <c r="CJ246" s="2">
        <f>ROUND(SUMIF(AA243:AA244,"=145833872",GX243:GX244),2)</f>
        <v>0</v>
      </c>
      <c r="CK246" s="2">
        <f>ROUND(SUMIF(AA243:AA244,"=145833872",GY243:GY244),2)</f>
        <v>0</v>
      </c>
      <c r="CL246" s="2">
        <f>ROUND(SUMIF(AA243:AA244,"=145833872",GZ243:GZ244),2)</f>
        <v>0</v>
      </c>
      <c r="CM246" s="2">
        <f>ROUND(SUMIF(AA243:AA244,"=145833872",HD243:HD244),2)</f>
        <v>11628.08</v>
      </c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>
        <v>0</v>
      </c>
    </row>
    <row r="248" spans="1:245" x14ac:dyDescent="0.2">
      <c r="A248" s="4">
        <v>50</v>
      </c>
      <c r="B248" s="4">
        <v>0</v>
      </c>
      <c r="C248" s="4">
        <v>0</v>
      </c>
      <c r="D248" s="4">
        <v>1</v>
      </c>
      <c r="E248" s="4">
        <v>201</v>
      </c>
      <c r="F248" s="4">
        <f>ROUND(Source!O246,O248)</f>
        <v>0</v>
      </c>
      <c r="G248" s="4" t="s">
        <v>303</v>
      </c>
      <c r="H248" s="4" t="s">
        <v>304</v>
      </c>
      <c r="I248" s="4"/>
      <c r="J248" s="4"/>
      <c r="K248" s="4">
        <v>201</v>
      </c>
      <c r="L248" s="4">
        <v>1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>
        <v>0</v>
      </c>
      <c r="X248" s="4">
        <v>1</v>
      </c>
      <c r="Y248" s="4">
        <v>0</v>
      </c>
      <c r="Z248" s="4"/>
      <c r="AA248" s="4"/>
      <c r="AB248" s="4"/>
    </row>
    <row r="249" spans="1:245" x14ac:dyDescent="0.2">
      <c r="A249" s="4">
        <v>50</v>
      </c>
      <c r="B249" s="4">
        <v>0</v>
      </c>
      <c r="C249" s="4">
        <v>0</v>
      </c>
      <c r="D249" s="4">
        <v>1</v>
      </c>
      <c r="E249" s="4">
        <v>202</v>
      </c>
      <c r="F249" s="4">
        <f>ROUND(Source!P246,O249)</f>
        <v>0</v>
      </c>
      <c r="G249" s="4" t="s">
        <v>305</v>
      </c>
      <c r="H249" s="4" t="s">
        <v>306</v>
      </c>
      <c r="I249" s="4"/>
      <c r="J249" s="4"/>
      <c r="K249" s="4">
        <v>202</v>
      </c>
      <c r="L249" s="4">
        <v>2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>
        <v>0</v>
      </c>
      <c r="X249" s="4">
        <v>1</v>
      </c>
      <c r="Y249" s="4">
        <v>0</v>
      </c>
      <c r="Z249" s="4"/>
      <c r="AA249" s="4"/>
      <c r="AB249" s="4"/>
    </row>
    <row r="250" spans="1:245" x14ac:dyDescent="0.2">
      <c r="A250" s="4">
        <v>50</v>
      </c>
      <c r="B250" s="4">
        <v>0</v>
      </c>
      <c r="C250" s="4">
        <v>0</v>
      </c>
      <c r="D250" s="4">
        <v>1</v>
      </c>
      <c r="E250" s="4">
        <v>222</v>
      </c>
      <c r="F250" s="4">
        <f>ROUND(Source!AO246,O250)</f>
        <v>0</v>
      </c>
      <c r="G250" s="4" t="s">
        <v>307</v>
      </c>
      <c r="H250" s="4" t="s">
        <v>308</v>
      </c>
      <c r="I250" s="4"/>
      <c r="J250" s="4"/>
      <c r="K250" s="4">
        <v>222</v>
      </c>
      <c r="L250" s="4">
        <v>3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>
        <v>0</v>
      </c>
      <c r="X250" s="4">
        <v>1</v>
      </c>
      <c r="Y250" s="4">
        <v>0</v>
      </c>
      <c r="Z250" s="4"/>
      <c r="AA250" s="4"/>
      <c r="AB250" s="4"/>
    </row>
    <row r="251" spans="1:245" x14ac:dyDescent="0.2">
      <c r="A251" s="4">
        <v>50</v>
      </c>
      <c r="B251" s="4">
        <v>0</v>
      </c>
      <c r="C251" s="4">
        <v>0</v>
      </c>
      <c r="D251" s="4">
        <v>1</v>
      </c>
      <c r="E251" s="4">
        <v>225</v>
      </c>
      <c r="F251" s="4">
        <f>ROUND(Source!AV246,O251)</f>
        <v>0</v>
      </c>
      <c r="G251" s="4" t="s">
        <v>309</v>
      </c>
      <c r="H251" s="4" t="s">
        <v>310</v>
      </c>
      <c r="I251" s="4"/>
      <c r="J251" s="4"/>
      <c r="K251" s="4">
        <v>225</v>
      </c>
      <c r="L251" s="4">
        <v>4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>
        <v>0</v>
      </c>
      <c r="X251" s="4">
        <v>1</v>
      </c>
      <c r="Y251" s="4">
        <v>0</v>
      </c>
      <c r="Z251" s="4"/>
      <c r="AA251" s="4"/>
      <c r="AB251" s="4"/>
    </row>
    <row r="252" spans="1:245" x14ac:dyDescent="0.2">
      <c r="A252" s="4">
        <v>50</v>
      </c>
      <c r="B252" s="4">
        <v>0</v>
      </c>
      <c r="C252" s="4">
        <v>0</v>
      </c>
      <c r="D252" s="4">
        <v>1</v>
      </c>
      <c r="E252" s="4">
        <v>226</v>
      </c>
      <c r="F252" s="4">
        <f>ROUND(Source!AW246,O252)</f>
        <v>0</v>
      </c>
      <c r="G252" s="4" t="s">
        <v>311</v>
      </c>
      <c r="H252" s="4" t="s">
        <v>312</v>
      </c>
      <c r="I252" s="4"/>
      <c r="J252" s="4"/>
      <c r="K252" s="4">
        <v>226</v>
      </c>
      <c r="L252" s="4">
        <v>5</v>
      </c>
      <c r="M252" s="4">
        <v>3</v>
      </c>
      <c r="N252" s="4" t="s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>
        <v>0</v>
      </c>
      <c r="X252" s="4">
        <v>1</v>
      </c>
      <c r="Y252" s="4">
        <v>0</v>
      </c>
      <c r="Z252" s="4"/>
      <c r="AA252" s="4"/>
      <c r="AB252" s="4"/>
    </row>
    <row r="253" spans="1:245" x14ac:dyDescent="0.2">
      <c r="A253" s="4">
        <v>50</v>
      </c>
      <c r="B253" s="4">
        <v>0</v>
      </c>
      <c r="C253" s="4">
        <v>0</v>
      </c>
      <c r="D253" s="4">
        <v>1</v>
      </c>
      <c r="E253" s="4">
        <v>227</v>
      </c>
      <c r="F253" s="4">
        <f>ROUND(Source!AX246,O253)</f>
        <v>0</v>
      </c>
      <c r="G253" s="4" t="s">
        <v>313</v>
      </c>
      <c r="H253" s="4" t="s">
        <v>314</v>
      </c>
      <c r="I253" s="4"/>
      <c r="J253" s="4"/>
      <c r="K253" s="4">
        <v>227</v>
      </c>
      <c r="L253" s="4">
        <v>6</v>
      </c>
      <c r="M253" s="4">
        <v>3</v>
      </c>
      <c r="N253" s="4" t="s">
        <v>3</v>
      </c>
      <c r="O253" s="4">
        <v>2</v>
      </c>
      <c r="P253" s="4"/>
      <c r="Q253" s="4"/>
      <c r="R253" s="4"/>
      <c r="S253" s="4"/>
      <c r="T253" s="4"/>
      <c r="U253" s="4"/>
      <c r="V253" s="4"/>
      <c r="W253" s="4">
        <v>0</v>
      </c>
      <c r="X253" s="4">
        <v>1</v>
      </c>
      <c r="Y253" s="4">
        <v>0</v>
      </c>
      <c r="Z253" s="4"/>
      <c r="AA253" s="4"/>
      <c r="AB253" s="4"/>
    </row>
    <row r="254" spans="1:245" x14ac:dyDescent="0.2">
      <c r="A254" s="4">
        <v>50</v>
      </c>
      <c r="B254" s="4">
        <v>0</v>
      </c>
      <c r="C254" s="4">
        <v>0</v>
      </c>
      <c r="D254" s="4">
        <v>1</v>
      </c>
      <c r="E254" s="4">
        <v>228</v>
      </c>
      <c r="F254" s="4">
        <f>ROUND(Source!AY246,O254)</f>
        <v>0</v>
      </c>
      <c r="G254" s="4" t="s">
        <v>315</v>
      </c>
      <c r="H254" s="4" t="s">
        <v>316</v>
      </c>
      <c r="I254" s="4"/>
      <c r="J254" s="4"/>
      <c r="K254" s="4">
        <v>228</v>
      </c>
      <c r="L254" s="4">
        <v>7</v>
      </c>
      <c r="M254" s="4">
        <v>3</v>
      </c>
      <c r="N254" s="4" t="s">
        <v>3</v>
      </c>
      <c r="O254" s="4">
        <v>2</v>
      </c>
      <c r="P254" s="4"/>
      <c r="Q254" s="4"/>
      <c r="R254" s="4"/>
      <c r="S254" s="4"/>
      <c r="T254" s="4"/>
      <c r="U254" s="4"/>
      <c r="V254" s="4"/>
      <c r="W254" s="4">
        <v>0</v>
      </c>
      <c r="X254" s="4">
        <v>1</v>
      </c>
      <c r="Y254" s="4">
        <v>0</v>
      </c>
      <c r="Z254" s="4"/>
      <c r="AA254" s="4"/>
      <c r="AB254" s="4"/>
    </row>
    <row r="255" spans="1:245" x14ac:dyDescent="0.2">
      <c r="A255" s="4">
        <v>50</v>
      </c>
      <c r="B255" s="4">
        <v>0</v>
      </c>
      <c r="C255" s="4">
        <v>0</v>
      </c>
      <c r="D255" s="4">
        <v>1</v>
      </c>
      <c r="E255" s="4">
        <v>216</v>
      </c>
      <c r="F255" s="4">
        <f>ROUND(Source!AP246,O255)</f>
        <v>0</v>
      </c>
      <c r="G255" s="4" t="s">
        <v>317</v>
      </c>
      <c r="H255" s="4" t="s">
        <v>318</v>
      </c>
      <c r="I255" s="4"/>
      <c r="J255" s="4"/>
      <c r="K255" s="4">
        <v>216</v>
      </c>
      <c r="L255" s="4">
        <v>8</v>
      </c>
      <c r="M255" s="4">
        <v>3</v>
      </c>
      <c r="N255" s="4" t="s">
        <v>3</v>
      </c>
      <c r="O255" s="4">
        <v>2</v>
      </c>
      <c r="P255" s="4"/>
      <c r="Q255" s="4"/>
      <c r="R255" s="4"/>
      <c r="S255" s="4"/>
      <c r="T255" s="4"/>
      <c r="U255" s="4"/>
      <c r="V255" s="4"/>
      <c r="W255" s="4">
        <v>0</v>
      </c>
      <c r="X255" s="4">
        <v>1</v>
      </c>
      <c r="Y255" s="4">
        <v>0</v>
      </c>
      <c r="Z255" s="4"/>
      <c r="AA255" s="4"/>
      <c r="AB255" s="4"/>
    </row>
    <row r="256" spans="1:245" x14ac:dyDescent="0.2">
      <c r="A256" s="4">
        <v>50</v>
      </c>
      <c r="B256" s="4">
        <v>0</v>
      </c>
      <c r="C256" s="4">
        <v>0</v>
      </c>
      <c r="D256" s="4">
        <v>1</v>
      </c>
      <c r="E256" s="4">
        <v>223</v>
      </c>
      <c r="F256" s="4">
        <f>ROUND(Source!AQ246,O256)</f>
        <v>0</v>
      </c>
      <c r="G256" s="4" t="s">
        <v>319</v>
      </c>
      <c r="H256" s="4" t="s">
        <v>320</v>
      </c>
      <c r="I256" s="4"/>
      <c r="J256" s="4"/>
      <c r="K256" s="4">
        <v>223</v>
      </c>
      <c r="L256" s="4">
        <v>9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>
        <v>0</v>
      </c>
      <c r="X256" s="4">
        <v>1</v>
      </c>
      <c r="Y256" s="4">
        <v>0</v>
      </c>
      <c r="Z256" s="4"/>
      <c r="AA256" s="4"/>
      <c r="AB256" s="4"/>
    </row>
    <row r="257" spans="1:28" x14ac:dyDescent="0.2">
      <c r="A257" s="4">
        <v>50</v>
      </c>
      <c r="B257" s="4">
        <v>0</v>
      </c>
      <c r="C257" s="4">
        <v>0</v>
      </c>
      <c r="D257" s="4">
        <v>1</v>
      </c>
      <c r="E257" s="4">
        <v>229</v>
      </c>
      <c r="F257" s="4">
        <f>ROUND(Source!AZ246,O257)</f>
        <v>0</v>
      </c>
      <c r="G257" s="4" t="s">
        <v>321</v>
      </c>
      <c r="H257" s="4" t="s">
        <v>322</v>
      </c>
      <c r="I257" s="4"/>
      <c r="J257" s="4"/>
      <c r="K257" s="4">
        <v>229</v>
      </c>
      <c r="L257" s="4">
        <v>10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>
        <v>0</v>
      </c>
      <c r="X257" s="4">
        <v>1</v>
      </c>
      <c r="Y257" s="4">
        <v>0</v>
      </c>
      <c r="Z257" s="4"/>
      <c r="AA257" s="4"/>
      <c r="AB257" s="4"/>
    </row>
    <row r="258" spans="1:28" x14ac:dyDescent="0.2">
      <c r="A258" s="4">
        <v>50</v>
      </c>
      <c r="B258" s="4">
        <v>0</v>
      </c>
      <c r="C258" s="4">
        <v>0</v>
      </c>
      <c r="D258" s="4">
        <v>1</v>
      </c>
      <c r="E258" s="4">
        <v>203</v>
      </c>
      <c r="F258" s="4">
        <f>ROUND(Source!Q246,O258)</f>
        <v>0</v>
      </c>
      <c r="G258" s="4" t="s">
        <v>323</v>
      </c>
      <c r="H258" s="4" t="s">
        <v>324</v>
      </c>
      <c r="I258" s="4"/>
      <c r="J258" s="4"/>
      <c r="K258" s="4">
        <v>203</v>
      </c>
      <c r="L258" s="4">
        <v>11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>
        <v>0</v>
      </c>
      <c r="X258" s="4">
        <v>1</v>
      </c>
      <c r="Y258" s="4">
        <v>0</v>
      </c>
      <c r="Z258" s="4"/>
      <c r="AA258" s="4"/>
      <c r="AB258" s="4"/>
    </row>
    <row r="259" spans="1:28" x14ac:dyDescent="0.2">
      <c r="A259" s="4">
        <v>50</v>
      </c>
      <c r="B259" s="4">
        <v>0</v>
      </c>
      <c r="C259" s="4">
        <v>0</v>
      </c>
      <c r="D259" s="4">
        <v>1</v>
      </c>
      <c r="E259" s="4">
        <v>231</v>
      </c>
      <c r="F259" s="4">
        <f>ROUND(Source!BB246,O259)</f>
        <v>0</v>
      </c>
      <c r="G259" s="4" t="s">
        <v>325</v>
      </c>
      <c r="H259" s="4" t="s">
        <v>326</v>
      </c>
      <c r="I259" s="4"/>
      <c r="J259" s="4"/>
      <c r="K259" s="4">
        <v>231</v>
      </c>
      <c r="L259" s="4">
        <v>12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>
        <v>0</v>
      </c>
      <c r="X259" s="4">
        <v>1</v>
      </c>
      <c r="Y259" s="4">
        <v>0</v>
      </c>
      <c r="Z259" s="4"/>
      <c r="AA259" s="4"/>
      <c r="AB259" s="4"/>
    </row>
    <row r="260" spans="1:28" x14ac:dyDescent="0.2">
      <c r="A260" s="4">
        <v>50</v>
      </c>
      <c r="B260" s="4">
        <v>0</v>
      </c>
      <c r="C260" s="4">
        <v>0</v>
      </c>
      <c r="D260" s="4">
        <v>1</v>
      </c>
      <c r="E260" s="4">
        <v>204</v>
      </c>
      <c r="F260" s="4">
        <f>ROUND(Source!R246,O260)</f>
        <v>0</v>
      </c>
      <c r="G260" s="4" t="s">
        <v>327</v>
      </c>
      <c r="H260" s="4" t="s">
        <v>328</v>
      </c>
      <c r="I260" s="4"/>
      <c r="J260" s="4"/>
      <c r="K260" s="4">
        <v>204</v>
      </c>
      <c r="L260" s="4">
        <v>13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>
        <v>0</v>
      </c>
      <c r="X260" s="4">
        <v>1</v>
      </c>
      <c r="Y260" s="4">
        <v>0</v>
      </c>
      <c r="Z260" s="4"/>
      <c r="AA260" s="4"/>
      <c r="AB260" s="4"/>
    </row>
    <row r="261" spans="1:28" x14ac:dyDescent="0.2">
      <c r="A261" s="4">
        <v>50</v>
      </c>
      <c r="B261" s="4">
        <v>0</v>
      </c>
      <c r="C261" s="4">
        <v>0</v>
      </c>
      <c r="D261" s="4">
        <v>1</v>
      </c>
      <c r="E261" s="4">
        <v>205</v>
      </c>
      <c r="F261" s="4">
        <f>ROUND(Source!S246,O261)</f>
        <v>0</v>
      </c>
      <c r="G261" s="4" t="s">
        <v>329</v>
      </c>
      <c r="H261" s="4" t="s">
        <v>330</v>
      </c>
      <c r="I261" s="4"/>
      <c r="J261" s="4"/>
      <c r="K261" s="4">
        <v>205</v>
      </c>
      <c r="L261" s="4">
        <v>14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>
        <v>0</v>
      </c>
      <c r="X261" s="4">
        <v>1</v>
      </c>
      <c r="Y261" s="4">
        <v>0</v>
      </c>
      <c r="Z261" s="4"/>
      <c r="AA261" s="4"/>
      <c r="AB261" s="4"/>
    </row>
    <row r="262" spans="1:28" x14ac:dyDescent="0.2">
      <c r="A262" s="4">
        <v>50</v>
      </c>
      <c r="B262" s="4">
        <v>0</v>
      </c>
      <c r="C262" s="4">
        <v>0</v>
      </c>
      <c r="D262" s="4">
        <v>1</v>
      </c>
      <c r="E262" s="4">
        <v>232</v>
      </c>
      <c r="F262" s="4">
        <f>ROUND(Source!BC246,O262)</f>
        <v>0</v>
      </c>
      <c r="G262" s="4" t="s">
        <v>331</v>
      </c>
      <c r="H262" s="4" t="s">
        <v>332</v>
      </c>
      <c r="I262" s="4"/>
      <c r="J262" s="4"/>
      <c r="K262" s="4">
        <v>232</v>
      </c>
      <c r="L262" s="4">
        <v>15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>
        <v>0</v>
      </c>
      <c r="X262" s="4">
        <v>1</v>
      </c>
      <c r="Y262" s="4">
        <v>0</v>
      </c>
      <c r="Z262" s="4"/>
      <c r="AA262" s="4"/>
      <c r="AB262" s="4"/>
    </row>
    <row r="263" spans="1:28" x14ac:dyDescent="0.2">
      <c r="A263" s="4">
        <v>50</v>
      </c>
      <c r="B263" s="4">
        <v>0</v>
      </c>
      <c r="C263" s="4">
        <v>0</v>
      </c>
      <c r="D263" s="4">
        <v>1</v>
      </c>
      <c r="E263" s="4">
        <v>214</v>
      </c>
      <c r="F263" s="4">
        <f>ROUND(Source!AS246,O263)</f>
        <v>11628.08</v>
      </c>
      <c r="G263" s="4" t="s">
        <v>333</v>
      </c>
      <c r="H263" s="4" t="s">
        <v>334</v>
      </c>
      <c r="I263" s="4"/>
      <c r="J263" s="4"/>
      <c r="K263" s="4">
        <v>214</v>
      </c>
      <c r="L263" s="4">
        <v>16</v>
      </c>
      <c r="M263" s="4">
        <v>3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>
        <v>11628.08</v>
      </c>
      <c r="X263" s="4">
        <v>1</v>
      </c>
      <c r="Y263" s="4">
        <v>11628.08</v>
      </c>
      <c r="Z263" s="4"/>
      <c r="AA263" s="4"/>
      <c r="AB263" s="4"/>
    </row>
    <row r="264" spans="1:28" x14ac:dyDescent="0.2">
      <c r="A264" s="4">
        <v>50</v>
      </c>
      <c r="B264" s="4">
        <v>0</v>
      </c>
      <c r="C264" s="4">
        <v>0</v>
      </c>
      <c r="D264" s="4">
        <v>1</v>
      </c>
      <c r="E264" s="4">
        <v>215</v>
      </c>
      <c r="F264" s="4">
        <f>ROUND(Source!AT246,O264)</f>
        <v>0</v>
      </c>
      <c r="G264" s="4" t="s">
        <v>335</v>
      </c>
      <c r="H264" s="4" t="s">
        <v>336</v>
      </c>
      <c r="I264" s="4"/>
      <c r="J264" s="4"/>
      <c r="K264" s="4">
        <v>215</v>
      </c>
      <c r="L264" s="4">
        <v>17</v>
      </c>
      <c r="M264" s="4">
        <v>3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>
        <v>0</v>
      </c>
      <c r="X264" s="4">
        <v>1</v>
      </c>
      <c r="Y264" s="4">
        <v>0</v>
      </c>
      <c r="Z264" s="4"/>
      <c r="AA264" s="4"/>
      <c r="AB264" s="4"/>
    </row>
    <row r="265" spans="1:28" x14ac:dyDescent="0.2">
      <c r="A265" s="4">
        <v>50</v>
      </c>
      <c r="B265" s="4">
        <v>0</v>
      </c>
      <c r="C265" s="4">
        <v>0</v>
      </c>
      <c r="D265" s="4">
        <v>1</v>
      </c>
      <c r="E265" s="4">
        <v>217</v>
      </c>
      <c r="F265" s="4">
        <f>ROUND(Source!AU246,O265)</f>
        <v>0</v>
      </c>
      <c r="G265" s="4" t="s">
        <v>337</v>
      </c>
      <c r="H265" s="4" t="s">
        <v>338</v>
      </c>
      <c r="I265" s="4"/>
      <c r="J265" s="4"/>
      <c r="K265" s="4">
        <v>217</v>
      </c>
      <c r="L265" s="4">
        <v>18</v>
      </c>
      <c r="M265" s="4">
        <v>3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>
        <v>0</v>
      </c>
      <c r="X265" s="4">
        <v>1</v>
      </c>
      <c r="Y265" s="4">
        <v>0</v>
      </c>
      <c r="Z265" s="4"/>
      <c r="AA265" s="4"/>
      <c r="AB265" s="4"/>
    </row>
    <row r="266" spans="1:28" x14ac:dyDescent="0.2">
      <c r="A266" s="4">
        <v>50</v>
      </c>
      <c r="B266" s="4">
        <v>0</v>
      </c>
      <c r="C266" s="4">
        <v>0</v>
      </c>
      <c r="D266" s="4">
        <v>1</v>
      </c>
      <c r="E266" s="4">
        <v>230</v>
      </c>
      <c r="F266" s="4">
        <f>ROUND(Source!BA246,O266)</f>
        <v>0</v>
      </c>
      <c r="G266" s="4" t="s">
        <v>339</v>
      </c>
      <c r="H266" s="4" t="s">
        <v>340</v>
      </c>
      <c r="I266" s="4"/>
      <c r="J266" s="4"/>
      <c r="K266" s="4">
        <v>230</v>
      </c>
      <c r="L266" s="4">
        <v>19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>
        <v>0</v>
      </c>
      <c r="X266" s="4">
        <v>1</v>
      </c>
      <c r="Y266" s="4">
        <v>0</v>
      </c>
      <c r="Z266" s="4"/>
      <c r="AA266" s="4"/>
      <c r="AB266" s="4"/>
    </row>
    <row r="267" spans="1:28" x14ac:dyDescent="0.2">
      <c r="A267" s="4">
        <v>50</v>
      </c>
      <c r="B267" s="4">
        <v>0</v>
      </c>
      <c r="C267" s="4">
        <v>0</v>
      </c>
      <c r="D267" s="4">
        <v>1</v>
      </c>
      <c r="E267" s="4">
        <v>206</v>
      </c>
      <c r="F267" s="4">
        <f>ROUND(Source!T246,O267)</f>
        <v>0</v>
      </c>
      <c r="G267" s="4" t="s">
        <v>341</v>
      </c>
      <c r="H267" s="4" t="s">
        <v>342</v>
      </c>
      <c r="I267" s="4"/>
      <c r="J267" s="4"/>
      <c r="K267" s="4">
        <v>206</v>
      </c>
      <c r="L267" s="4">
        <v>20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>
        <v>0</v>
      </c>
      <c r="X267" s="4">
        <v>1</v>
      </c>
      <c r="Y267" s="4">
        <v>0</v>
      </c>
      <c r="Z267" s="4"/>
      <c r="AA267" s="4"/>
      <c r="AB267" s="4"/>
    </row>
    <row r="268" spans="1:28" x14ac:dyDescent="0.2">
      <c r="A268" s="4">
        <v>50</v>
      </c>
      <c r="B268" s="4">
        <v>0</v>
      </c>
      <c r="C268" s="4">
        <v>0</v>
      </c>
      <c r="D268" s="4">
        <v>1</v>
      </c>
      <c r="E268" s="4">
        <v>207</v>
      </c>
      <c r="F268" s="4">
        <f>Source!U246</f>
        <v>0</v>
      </c>
      <c r="G268" s="4" t="s">
        <v>343</v>
      </c>
      <c r="H268" s="4" t="s">
        <v>344</v>
      </c>
      <c r="I268" s="4"/>
      <c r="J268" s="4"/>
      <c r="K268" s="4">
        <v>207</v>
      </c>
      <c r="L268" s="4">
        <v>21</v>
      </c>
      <c r="M268" s="4">
        <v>3</v>
      </c>
      <c r="N268" s="4" t="s">
        <v>3</v>
      </c>
      <c r="O268" s="4">
        <v>-1</v>
      </c>
      <c r="P268" s="4"/>
      <c r="Q268" s="4"/>
      <c r="R268" s="4"/>
      <c r="S268" s="4"/>
      <c r="T268" s="4"/>
      <c r="U268" s="4"/>
      <c r="V268" s="4"/>
      <c r="W268" s="4">
        <v>0</v>
      </c>
      <c r="X268" s="4">
        <v>1</v>
      </c>
      <c r="Y268" s="4">
        <v>0</v>
      </c>
      <c r="Z268" s="4"/>
      <c r="AA268" s="4"/>
      <c r="AB268" s="4"/>
    </row>
    <row r="269" spans="1:28" x14ac:dyDescent="0.2">
      <c r="A269" s="4">
        <v>50</v>
      </c>
      <c r="B269" s="4">
        <v>0</v>
      </c>
      <c r="C269" s="4">
        <v>0</v>
      </c>
      <c r="D269" s="4">
        <v>1</v>
      </c>
      <c r="E269" s="4">
        <v>208</v>
      </c>
      <c r="F269" s="4">
        <f>Source!V246</f>
        <v>0</v>
      </c>
      <c r="G269" s="4" t="s">
        <v>345</v>
      </c>
      <c r="H269" s="4" t="s">
        <v>346</v>
      </c>
      <c r="I269" s="4"/>
      <c r="J269" s="4"/>
      <c r="K269" s="4">
        <v>208</v>
      </c>
      <c r="L269" s="4">
        <v>22</v>
      </c>
      <c r="M269" s="4">
        <v>3</v>
      </c>
      <c r="N269" s="4" t="s">
        <v>3</v>
      </c>
      <c r="O269" s="4">
        <v>-1</v>
      </c>
      <c r="P269" s="4"/>
      <c r="Q269" s="4"/>
      <c r="R269" s="4"/>
      <c r="S269" s="4"/>
      <c r="T269" s="4"/>
      <c r="U269" s="4"/>
      <c r="V269" s="4"/>
      <c r="W269" s="4">
        <v>0</v>
      </c>
      <c r="X269" s="4">
        <v>1</v>
      </c>
      <c r="Y269" s="4">
        <v>0</v>
      </c>
      <c r="Z269" s="4"/>
      <c r="AA269" s="4"/>
      <c r="AB269" s="4"/>
    </row>
    <row r="270" spans="1:28" x14ac:dyDescent="0.2">
      <c r="A270" s="4">
        <v>50</v>
      </c>
      <c r="B270" s="4">
        <v>0</v>
      </c>
      <c r="C270" s="4">
        <v>0</v>
      </c>
      <c r="D270" s="4">
        <v>1</v>
      </c>
      <c r="E270" s="4">
        <v>209</v>
      </c>
      <c r="F270" s="4">
        <f>ROUND(Source!W246,O270)</f>
        <v>0</v>
      </c>
      <c r="G270" s="4" t="s">
        <v>347</v>
      </c>
      <c r="H270" s="4" t="s">
        <v>348</v>
      </c>
      <c r="I270" s="4"/>
      <c r="J270" s="4"/>
      <c r="K270" s="4">
        <v>209</v>
      </c>
      <c r="L270" s="4">
        <v>23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>
        <v>0</v>
      </c>
      <c r="X270" s="4">
        <v>1</v>
      </c>
      <c r="Y270" s="4">
        <v>0</v>
      </c>
      <c r="Z270" s="4"/>
      <c r="AA270" s="4"/>
      <c r="AB270" s="4"/>
    </row>
    <row r="271" spans="1:28" x14ac:dyDescent="0.2">
      <c r="A271" s="4">
        <v>50</v>
      </c>
      <c r="B271" s="4">
        <v>0</v>
      </c>
      <c r="C271" s="4">
        <v>0</v>
      </c>
      <c r="D271" s="4">
        <v>1</v>
      </c>
      <c r="E271" s="4">
        <v>233</v>
      </c>
      <c r="F271" s="4">
        <f>ROUND(Source!BD246,O271)</f>
        <v>11628.08</v>
      </c>
      <c r="G271" s="4" t="s">
        <v>349</v>
      </c>
      <c r="H271" s="4" t="s">
        <v>350</v>
      </c>
      <c r="I271" s="4"/>
      <c r="J271" s="4"/>
      <c r="K271" s="4">
        <v>233</v>
      </c>
      <c r="L271" s="4">
        <v>24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>
        <v>11628.08</v>
      </c>
      <c r="X271" s="4">
        <v>1</v>
      </c>
      <c r="Y271" s="4">
        <v>11628.08</v>
      </c>
      <c r="Z271" s="4"/>
      <c r="AA271" s="4"/>
      <c r="AB271" s="4"/>
    </row>
    <row r="272" spans="1:28" x14ac:dyDescent="0.2">
      <c r="A272" s="4">
        <v>50</v>
      </c>
      <c r="B272" s="4">
        <v>0</v>
      </c>
      <c r="C272" s="4">
        <v>0</v>
      </c>
      <c r="D272" s="4">
        <v>1</v>
      </c>
      <c r="E272" s="4">
        <v>210</v>
      </c>
      <c r="F272" s="4">
        <f>ROUND(Source!X246,O272)</f>
        <v>0</v>
      </c>
      <c r="G272" s="4" t="s">
        <v>351</v>
      </c>
      <c r="H272" s="4" t="s">
        <v>352</v>
      </c>
      <c r="I272" s="4"/>
      <c r="J272" s="4"/>
      <c r="K272" s="4">
        <v>210</v>
      </c>
      <c r="L272" s="4">
        <v>25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>
        <v>0</v>
      </c>
      <c r="X272" s="4">
        <v>1</v>
      </c>
      <c r="Y272" s="4">
        <v>0</v>
      </c>
      <c r="Z272" s="4"/>
      <c r="AA272" s="4"/>
      <c r="AB272" s="4"/>
    </row>
    <row r="273" spans="1:206" x14ac:dyDescent="0.2">
      <c r="A273" s="4">
        <v>50</v>
      </c>
      <c r="B273" s="4">
        <v>0</v>
      </c>
      <c r="C273" s="4">
        <v>0</v>
      </c>
      <c r="D273" s="4">
        <v>1</v>
      </c>
      <c r="E273" s="4">
        <v>211</v>
      </c>
      <c r="F273" s="4">
        <f>ROUND(Source!Y246,O273)</f>
        <v>0</v>
      </c>
      <c r="G273" s="4" t="s">
        <v>353</v>
      </c>
      <c r="H273" s="4" t="s">
        <v>354</v>
      </c>
      <c r="I273" s="4"/>
      <c r="J273" s="4"/>
      <c r="K273" s="4">
        <v>211</v>
      </c>
      <c r="L273" s="4">
        <v>26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>
        <v>0</v>
      </c>
      <c r="X273" s="4">
        <v>1</v>
      </c>
      <c r="Y273" s="4">
        <v>0</v>
      </c>
      <c r="Z273" s="4"/>
      <c r="AA273" s="4"/>
      <c r="AB273" s="4"/>
    </row>
    <row r="274" spans="1:206" x14ac:dyDescent="0.2">
      <c r="A274" s="4">
        <v>50</v>
      </c>
      <c r="B274" s="4">
        <v>1</v>
      </c>
      <c r="C274" s="4">
        <v>0</v>
      </c>
      <c r="D274" s="4">
        <v>1</v>
      </c>
      <c r="E274" s="4">
        <v>224</v>
      </c>
      <c r="F274" s="4">
        <f>ROUND(Source!AR246,O274)</f>
        <v>11628.08</v>
      </c>
      <c r="G274" s="4" t="s">
        <v>355</v>
      </c>
      <c r="H274" s="4" t="s">
        <v>356</v>
      </c>
      <c r="I274" s="4"/>
      <c r="J274" s="4"/>
      <c r="K274" s="4">
        <v>224</v>
      </c>
      <c r="L274" s="4">
        <v>27</v>
      </c>
      <c r="M274" s="4">
        <v>1</v>
      </c>
      <c r="N274" s="4" t="s">
        <v>3</v>
      </c>
      <c r="O274" s="4">
        <v>2</v>
      </c>
      <c r="P274" s="4"/>
      <c r="Q274" s="4"/>
      <c r="R274" s="4"/>
      <c r="S274" s="4"/>
      <c r="T274" s="4"/>
      <c r="U274" s="4"/>
      <c r="V274" s="4"/>
      <c r="W274" s="4">
        <v>11628.08</v>
      </c>
      <c r="X274" s="4">
        <v>1</v>
      </c>
      <c r="Y274" s="4">
        <v>11628.08</v>
      </c>
      <c r="Z274" s="4"/>
      <c r="AA274" s="4"/>
      <c r="AB274" s="4"/>
    </row>
    <row r="276" spans="1:206" x14ac:dyDescent="0.2">
      <c r="A276" s="2">
        <v>51</v>
      </c>
      <c r="B276" s="2">
        <f>B20</f>
        <v>1</v>
      </c>
      <c r="C276" s="2">
        <f>A20</f>
        <v>3</v>
      </c>
      <c r="D276" s="2">
        <f>ROW(A20)</f>
        <v>20</v>
      </c>
      <c r="E276" s="2"/>
      <c r="F276" s="2" t="str">
        <f>IF(F20&lt;&gt;"",F20,"")</f>
        <v>1</v>
      </c>
      <c r="G276" s="2" t="str">
        <f>IF(G20&lt;&gt;"",G20,"")</f>
        <v>Ремонт помещений, системы водоснабжения и электроснабжения помещений №9 и 10</v>
      </c>
      <c r="H276" s="2">
        <v>0</v>
      </c>
      <c r="I276" s="2"/>
      <c r="J276" s="2"/>
      <c r="K276" s="2"/>
      <c r="L276" s="2"/>
      <c r="M276" s="2"/>
      <c r="N276" s="2"/>
      <c r="O276" s="2">
        <f t="shared" ref="O276:T276" si="259">ROUND(O90+O209+O246+AB276,2)</f>
        <v>929471.13</v>
      </c>
      <c r="P276" s="2">
        <f t="shared" si="259"/>
        <v>688548.84</v>
      </c>
      <c r="Q276" s="2">
        <f t="shared" si="259"/>
        <v>13580.74</v>
      </c>
      <c r="R276" s="2">
        <f t="shared" si="259"/>
        <v>8432.93</v>
      </c>
      <c r="S276" s="2">
        <f t="shared" si="259"/>
        <v>227341.55</v>
      </c>
      <c r="T276" s="2">
        <f t="shared" si="259"/>
        <v>0</v>
      </c>
      <c r="U276" s="2">
        <f>U90+U209+U246+AH276</f>
        <v>773.98335339999983</v>
      </c>
      <c r="V276" s="2">
        <f>V90+V209+V246+AI276</f>
        <v>21.031854000000003</v>
      </c>
      <c r="W276" s="2">
        <f>ROUND(W90+W209+W246+AJ276,2)</f>
        <v>0</v>
      </c>
      <c r="X276" s="2">
        <f>ROUND(X90+X209+X246+AK276,2)</f>
        <v>218799.43</v>
      </c>
      <c r="Y276" s="2">
        <f>ROUND(Y90+Y209+Y246+AL276,2)</f>
        <v>110346.55</v>
      </c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>
        <f t="shared" ref="AO276:BD276" si="260">ROUND(AO90+AO209+AO246+BX276,2)</f>
        <v>0</v>
      </c>
      <c r="AP276" s="2">
        <f t="shared" si="260"/>
        <v>0</v>
      </c>
      <c r="AQ276" s="2">
        <f t="shared" si="260"/>
        <v>0</v>
      </c>
      <c r="AR276" s="2">
        <f t="shared" si="260"/>
        <v>1270245.19</v>
      </c>
      <c r="AS276" s="2">
        <f t="shared" si="260"/>
        <v>1191286.3999999999</v>
      </c>
      <c r="AT276" s="2">
        <f t="shared" si="260"/>
        <v>78958.789999999994</v>
      </c>
      <c r="AU276" s="2">
        <f t="shared" si="260"/>
        <v>0</v>
      </c>
      <c r="AV276" s="2">
        <f t="shared" si="260"/>
        <v>688548.84</v>
      </c>
      <c r="AW276" s="2">
        <f t="shared" si="260"/>
        <v>688548.84</v>
      </c>
      <c r="AX276" s="2">
        <f t="shared" si="260"/>
        <v>0</v>
      </c>
      <c r="AY276" s="2">
        <f t="shared" si="260"/>
        <v>688548.84</v>
      </c>
      <c r="AZ276" s="2">
        <f t="shared" si="260"/>
        <v>0</v>
      </c>
      <c r="BA276" s="2">
        <f t="shared" si="260"/>
        <v>0</v>
      </c>
      <c r="BB276" s="2">
        <f t="shared" si="260"/>
        <v>0</v>
      </c>
      <c r="BC276" s="2">
        <f t="shared" si="260"/>
        <v>0</v>
      </c>
      <c r="BD276" s="2">
        <f t="shared" si="260"/>
        <v>11628.08</v>
      </c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>
        <v>0</v>
      </c>
    </row>
    <row r="278" spans="1:206" x14ac:dyDescent="0.2">
      <c r="A278" s="4">
        <v>50</v>
      </c>
      <c r="B278" s="4">
        <v>1</v>
      </c>
      <c r="C278" s="4">
        <v>0</v>
      </c>
      <c r="D278" s="4">
        <v>1</v>
      </c>
      <c r="E278" s="4">
        <v>201</v>
      </c>
      <c r="F278" s="4">
        <f>ROUND(Source!O276,O278)</f>
        <v>929471.13</v>
      </c>
      <c r="G278" s="4" t="s">
        <v>303</v>
      </c>
      <c r="H278" s="4" t="s">
        <v>304</v>
      </c>
      <c r="I278" s="4"/>
      <c r="J278" s="4"/>
      <c r="K278" s="4">
        <v>201</v>
      </c>
      <c r="L278" s="4">
        <v>1</v>
      </c>
      <c r="M278" s="4">
        <v>1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>
        <v>929471.13</v>
      </c>
      <c r="X278" s="4">
        <v>1</v>
      </c>
      <c r="Y278" s="4">
        <v>929471.13</v>
      </c>
      <c r="Z278" s="4"/>
      <c r="AA278" s="4"/>
      <c r="AB278" s="4"/>
    </row>
    <row r="279" spans="1:206" x14ac:dyDescent="0.2">
      <c r="A279" s="4">
        <v>50</v>
      </c>
      <c r="B279" s="4">
        <v>1</v>
      </c>
      <c r="C279" s="4">
        <v>0</v>
      </c>
      <c r="D279" s="4">
        <v>1</v>
      </c>
      <c r="E279" s="4">
        <v>202</v>
      </c>
      <c r="F279" s="4">
        <f>ROUND(Source!P276,O279)</f>
        <v>688548.84</v>
      </c>
      <c r="G279" s="4" t="s">
        <v>305</v>
      </c>
      <c r="H279" s="4" t="s">
        <v>306</v>
      </c>
      <c r="I279" s="4"/>
      <c r="J279" s="4"/>
      <c r="K279" s="4">
        <v>202</v>
      </c>
      <c r="L279" s="4">
        <v>2</v>
      </c>
      <c r="M279" s="4">
        <v>1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>
        <v>688548.84</v>
      </c>
      <c r="X279" s="4">
        <v>1</v>
      </c>
      <c r="Y279" s="4">
        <v>688548.84</v>
      </c>
      <c r="Z279" s="4"/>
      <c r="AA279" s="4"/>
      <c r="AB279" s="4"/>
    </row>
    <row r="280" spans="1:206" x14ac:dyDescent="0.2">
      <c r="A280" s="4">
        <v>50</v>
      </c>
      <c r="B280" s="4">
        <v>0</v>
      </c>
      <c r="C280" s="4">
        <v>0</v>
      </c>
      <c r="D280" s="4">
        <v>1</v>
      </c>
      <c r="E280" s="4">
        <v>222</v>
      </c>
      <c r="F280" s="4">
        <f>ROUND(Source!AO276,O280)</f>
        <v>0</v>
      </c>
      <c r="G280" s="4" t="s">
        <v>307</v>
      </c>
      <c r="H280" s="4" t="s">
        <v>308</v>
      </c>
      <c r="I280" s="4"/>
      <c r="J280" s="4"/>
      <c r="K280" s="4">
        <v>222</v>
      </c>
      <c r="L280" s="4">
        <v>3</v>
      </c>
      <c r="M280" s="4">
        <v>1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>
        <v>0</v>
      </c>
      <c r="X280" s="4">
        <v>1</v>
      </c>
      <c r="Y280" s="4">
        <v>0</v>
      </c>
      <c r="Z280" s="4"/>
      <c r="AA280" s="4"/>
      <c r="AB280" s="4"/>
    </row>
    <row r="281" spans="1:206" x14ac:dyDescent="0.2">
      <c r="A281" s="4">
        <v>50</v>
      </c>
      <c r="B281" s="4">
        <v>1</v>
      </c>
      <c r="C281" s="4">
        <v>0</v>
      </c>
      <c r="D281" s="4">
        <v>1</v>
      </c>
      <c r="E281" s="4">
        <v>225</v>
      </c>
      <c r="F281" s="4">
        <f>ROUND(Source!AV276,O281)</f>
        <v>688548.84</v>
      </c>
      <c r="G281" s="4" t="s">
        <v>309</v>
      </c>
      <c r="H281" s="4" t="s">
        <v>310</v>
      </c>
      <c r="I281" s="4"/>
      <c r="J281" s="4"/>
      <c r="K281" s="4">
        <v>225</v>
      </c>
      <c r="L281" s="4">
        <v>4</v>
      </c>
      <c r="M281" s="4">
        <v>1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>
        <v>688548.84</v>
      </c>
      <c r="X281" s="4">
        <v>1</v>
      </c>
      <c r="Y281" s="4">
        <v>688548.84</v>
      </c>
      <c r="Z281" s="4"/>
      <c r="AA281" s="4"/>
      <c r="AB281" s="4"/>
    </row>
    <row r="282" spans="1:206" x14ac:dyDescent="0.2">
      <c r="A282" s="4">
        <v>50</v>
      </c>
      <c r="B282" s="4">
        <v>1</v>
      </c>
      <c r="C282" s="4">
        <v>0</v>
      </c>
      <c r="D282" s="4">
        <v>1</v>
      </c>
      <c r="E282" s="4">
        <v>226</v>
      </c>
      <c r="F282" s="4">
        <f>ROUND(Source!AW276,O282)</f>
        <v>688548.84</v>
      </c>
      <c r="G282" s="4" t="s">
        <v>311</v>
      </c>
      <c r="H282" s="4" t="s">
        <v>312</v>
      </c>
      <c r="I282" s="4"/>
      <c r="J282" s="4"/>
      <c r="K282" s="4">
        <v>226</v>
      </c>
      <c r="L282" s="4">
        <v>5</v>
      </c>
      <c r="M282" s="4">
        <v>1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>
        <v>688548.84</v>
      </c>
      <c r="X282" s="4">
        <v>1</v>
      </c>
      <c r="Y282" s="4">
        <v>688548.84</v>
      </c>
      <c r="Z282" s="4"/>
      <c r="AA282" s="4"/>
      <c r="AB282" s="4"/>
    </row>
    <row r="283" spans="1:206" x14ac:dyDescent="0.2">
      <c r="A283" s="4">
        <v>50</v>
      </c>
      <c r="B283" s="4">
        <v>0</v>
      </c>
      <c r="C283" s="4">
        <v>0</v>
      </c>
      <c r="D283" s="4">
        <v>1</v>
      </c>
      <c r="E283" s="4">
        <v>227</v>
      </c>
      <c r="F283" s="4">
        <f>ROUND(Source!AX276,O283)</f>
        <v>0</v>
      </c>
      <c r="G283" s="4" t="s">
        <v>313</v>
      </c>
      <c r="H283" s="4" t="s">
        <v>314</v>
      </c>
      <c r="I283" s="4"/>
      <c r="J283" s="4"/>
      <c r="K283" s="4">
        <v>227</v>
      </c>
      <c r="L283" s="4">
        <v>6</v>
      </c>
      <c r="M283" s="4">
        <v>1</v>
      </c>
      <c r="N283" s="4" t="s">
        <v>3</v>
      </c>
      <c r="O283" s="4">
        <v>2</v>
      </c>
      <c r="P283" s="4"/>
      <c r="Q283" s="4"/>
      <c r="R283" s="4"/>
      <c r="S283" s="4"/>
      <c r="T283" s="4"/>
      <c r="U283" s="4"/>
      <c r="V283" s="4"/>
      <c r="W283" s="4">
        <v>0</v>
      </c>
      <c r="X283" s="4">
        <v>1</v>
      </c>
      <c r="Y283" s="4">
        <v>0</v>
      </c>
      <c r="Z283" s="4"/>
      <c r="AA283" s="4"/>
      <c r="AB283" s="4"/>
    </row>
    <row r="284" spans="1:206" x14ac:dyDescent="0.2">
      <c r="A284" s="4">
        <v>50</v>
      </c>
      <c r="B284" s="4">
        <v>1</v>
      </c>
      <c r="C284" s="4">
        <v>0</v>
      </c>
      <c r="D284" s="4">
        <v>1</v>
      </c>
      <c r="E284" s="4">
        <v>228</v>
      </c>
      <c r="F284" s="4">
        <f>ROUND(Source!AY276,O284)</f>
        <v>688548.84</v>
      </c>
      <c r="G284" s="4" t="s">
        <v>315</v>
      </c>
      <c r="H284" s="4" t="s">
        <v>316</v>
      </c>
      <c r="I284" s="4"/>
      <c r="J284" s="4"/>
      <c r="K284" s="4">
        <v>228</v>
      </c>
      <c r="L284" s="4">
        <v>7</v>
      </c>
      <c r="M284" s="4">
        <v>1</v>
      </c>
      <c r="N284" s="4" t="s">
        <v>3</v>
      </c>
      <c r="O284" s="4">
        <v>2</v>
      </c>
      <c r="P284" s="4"/>
      <c r="Q284" s="4"/>
      <c r="R284" s="4"/>
      <c r="S284" s="4"/>
      <c r="T284" s="4"/>
      <c r="U284" s="4"/>
      <c r="V284" s="4"/>
      <c r="W284" s="4">
        <v>688548.84</v>
      </c>
      <c r="X284" s="4">
        <v>1</v>
      </c>
      <c r="Y284" s="4">
        <v>688548.84</v>
      </c>
      <c r="Z284" s="4"/>
      <c r="AA284" s="4"/>
      <c r="AB284" s="4"/>
    </row>
    <row r="285" spans="1:206" x14ac:dyDescent="0.2">
      <c r="A285" s="4">
        <v>50</v>
      </c>
      <c r="B285" s="4">
        <v>0</v>
      </c>
      <c r="C285" s="4">
        <v>0</v>
      </c>
      <c r="D285" s="4">
        <v>1</v>
      </c>
      <c r="E285" s="4">
        <v>216</v>
      </c>
      <c r="F285" s="4">
        <f>ROUND(Source!AP276,O285)</f>
        <v>0</v>
      </c>
      <c r="G285" s="4" t="s">
        <v>317</v>
      </c>
      <c r="H285" s="4" t="s">
        <v>318</v>
      </c>
      <c r="I285" s="4"/>
      <c r="J285" s="4"/>
      <c r="K285" s="4">
        <v>216</v>
      </c>
      <c r="L285" s="4">
        <v>8</v>
      </c>
      <c r="M285" s="4">
        <v>1</v>
      </c>
      <c r="N285" s="4" t="s">
        <v>3</v>
      </c>
      <c r="O285" s="4">
        <v>2</v>
      </c>
      <c r="P285" s="4"/>
      <c r="Q285" s="4"/>
      <c r="R285" s="4"/>
      <c r="S285" s="4"/>
      <c r="T285" s="4"/>
      <c r="U285" s="4"/>
      <c r="V285" s="4"/>
      <c r="W285" s="4">
        <v>0</v>
      </c>
      <c r="X285" s="4">
        <v>1</v>
      </c>
      <c r="Y285" s="4">
        <v>0</v>
      </c>
      <c r="Z285" s="4"/>
      <c r="AA285" s="4"/>
      <c r="AB285" s="4"/>
    </row>
    <row r="286" spans="1:206" x14ac:dyDescent="0.2">
      <c r="A286" s="4">
        <v>50</v>
      </c>
      <c r="B286" s="4">
        <v>0</v>
      </c>
      <c r="C286" s="4">
        <v>0</v>
      </c>
      <c r="D286" s="4">
        <v>1</v>
      </c>
      <c r="E286" s="4">
        <v>223</v>
      </c>
      <c r="F286" s="4">
        <f>ROUND(Source!AQ276,O286)</f>
        <v>0</v>
      </c>
      <c r="G286" s="4" t="s">
        <v>319</v>
      </c>
      <c r="H286" s="4" t="s">
        <v>320</v>
      </c>
      <c r="I286" s="4"/>
      <c r="J286" s="4"/>
      <c r="K286" s="4">
        <v>223</v>
      </c>
      <c r="L286" s="4">
        <v>9</v>
      </c>
      <c r="M286" s="4">
        <v>1</v>
      </c>
      <c r="N286" s="4" t="s">
        <v>3</v>
      </c>
      <c r="O286" s="4">
        <v>2</v>
      </c>
      <c r="P286" s="4"/>
      <c r="Q286" s="4"/>
      <c r="R286" s="4"/>
      <c r="S286" s="4"/>
      <c r="T286" s="4"/>
      <c r="U286" s="4"/>
      <c r="V286" s="4"/>
      <c r="W286" s="4">
        <v>0</v>
      </c>
      <c r="X286" s="4">
        <v>1</v>
      </c>
      <c r="Y286" s="4">
        <v>0</v>
      </c>
      <c r="Z286" s="4"/>
      <c r="AA286" s="4"/>
      <c r="AB286" s="4"/>
    </row>
    <row r="287" spans="1:206" x14ac:dyDescent="0.2">
      <c r="A287" s="4">
        <v>50</v>
      </c>
      <c r="B287" s="4">
        <v>0</v>
      </c>
      <c r="C287" s="4">
        <v>0</v>
      </c>
      <c r="D287" s="4">
        <v>1</v>
      </c>
      <c r="E287" s="4">
        <v>229</v>
      </c>
      <c r="F287" s="4">
        <f>ROUND(Source!AZ276,O287)</f>
        <v>0</v>
      </c>
      <c r="G287" s="4" t="s">
        <v>321</v>
      </c>
      <c r="H287" s="4" t="s">
        <v>322</v>
      </c>
      <c r="I287" s="4"/>
      <c r="J287" s="4"/>
      <c r="K287" s="4">
        <v>229</v>
      </c>
      <c r="L287" s="4">
        <v>10</v>
      </c>
      <c r="M287" s="4">
        <v>1</v>
      </c>
      <c r="N287" s="4" t="s">
        <v>3</v>
      </c>
      <c r="O287" s="4">
        <v>2</v>
      </c>
      <c r="P287" s="4"/>
      <c r="Q287" s="4"/>
      <c r="R287" s="4"/>
      <c r="S287" s="4"/>
      <c r="T287" s="4"/>
      <c r="U287" s="4"/>
      <c r="V287" s="4"/>
      <c r="W287" s="4">
        <v>0</v>
      </c>
      <c r="X287" s="4">
        <v>1</v>
      </c>
      <c r="Y287" s="4">
        <v>0</v>
      </c>
      <c r="Z287" s="4"/>
      <c r="AA287" s="4"/>
      <c r="AB287" s="4"/>
    </row>
    <row r="288" spans="1:206" x14ac:dyDescent="0.2">
      <c r="A288" s="4">
        <v>50</v>
      </c>
      <c r="B288" s="4">
        <v>1</v>
      </c>
      <c r="C288" s="4">
        <v>0</v>
      </c>
      <c r="D288" s="4">
        <v>1</v>
      </c>
      <c r="E288" s="4">
        <v>203</v>
      </c>
      <c r="F288" s="4">
        <f>ROUND(Source!Q276,O288)</f>
        <v>13580.74</v>
      </c>
      <c r="G288" s="4" t="s">
        <v>323</v>
      </c>
      <c r="H288" s="4" t="s">
        <v>324</v>
      </c>
      <c r="I288" s="4"/>
      <c r="J288" s="4"/>
      <c r="K288" s="4">
        <v>203</v>
      </c>
      <c r="L288" s="4">
        <v>11</v>
      </c>
      <c r="M288" s="4">
        <v>1</v>
      </c>
      <c r="N288" s="4" t="s">
        <v>3</v>
      </c>
      <c r="O288" s="4">
        <v>2</v>
      </c>
      <c r="P288" s="4"/>
      <c r="Q288" s="4"/>
      <c r="R288" s="4"/>
      <c r="S288" s="4"/>
      <c r="T288" s="4"/>
      <c r="U288" s="4"/>
      <c r="V288" s="4"/>
      <c r="W288" s="4">
        <v>13580.74</v>
      </c>
      <c r="X288" s="4">
        <v>1</v>
      </c>
      <c r="Y288" s="4">
        <v>13580.74</v>
      </c>
      <c r="Z288" s="4"/>
      <c r="AA288" s="4"/>
      <c r="AB288" s="4"/>
    </row>
    <row r="289" spans="1:28" x14ac:dyDescent="0.2">
      <c r="A289" s="4">
        <v>50</v>
      </c>
      <c r="B289" s="4">
        <v>0</v>
      </c>
      <c r="C289" s="4">
        <v>0</v>
      </c>
      <c r="D289" s="4">
        <v>1</v>
      </c>
      <c r="E289" s="4">
        <v>231</v>
      </c>
      <c r="F289" s="4">
        <f>ROUND(Source!BB276,O289)</f>
        <v>0</v>
      </c>
      <c r="G289" s="4" t="s">
        <v>325</v>
      </c>
      <c r="H289" s="4" t="s">
        <v>326</v>
      </c>
      <c r="I289" s="4"/>
      <c r="J289" s="4"/>
      <c r="K289" s="4">
        <v>231</v>
      </c>
      <c r="L289" s="4">
        <v>12</v>
      </c>
      <c r="M289" s="4">
        <v>3</v>
      </c>
      <c r="N289" s="4" t="s">
        <v>3</v>
      </c>
      <c r="O289" s="4">
        <v>2</v>
      </c>
      <c r="P289" s="4"/>
      <c r="Q289" s="4"/>
      <c r="R289" s="4"/>
      <c r="S289" s="4"/>
      <c r="T289" s="4"/>
      <c r="U289" s="4"/>
      <c r="V289" s="4"/>
      <c r="W289" s="4">
        <v>0</v>
      </c>
      <c r="X289" s="4">
        <v>1</v>
      </c>
      <c r="Y289" s="4">
        <v>0</v>
      </c>
      <c r="Z289" s="4"/>
      <c r="AA289" s="4"/>
      <c r="AB289" s="4"/>
    </row>
    <row r="290" spans="1:28" x14ac:dyDescent="0.2">
      <c r="A290" s="4">
        <v>50</v>
      </c>
      <c r="B290" s="4">
        <v>1</v>
      </c>
      <c r="C290" s="4">
        <v>0</v>
      </c>
      <c r="D290" s="4">
        <v>1</v>
      </c>
      <c r="E290" s="4">
        <v>204</v>
      </c>
      <c r="F290" s="4">
        <f>ROUND(Source!R276,O290)</f>
        <v>8432.93</v>
      </c>
      <c r="G290" s="4" t="s">
        <v>327</v>
      </c>
      <c r="H290" s="4" t="s">
        <v>328</v>
      </c>
      <c r="I290" s="4"/>
      <c r="J290" s="4"/>
      <c r="K290" s="4">
        <v>204</v>
      </c>
      <c r="L290" s="4">
        <v>13</v>
      </c>
      <c r="M290" s="4">
        <v>1</v>
      </c>
      <c r="N290" s="4" t="s">
        <v>3</v>
      </c>
      <c r="O290" s="4">
        <v>2</v>
      </c>
      <c r="P290" s="4"/>
      <c r="Q290" s="4"/>
      <c r="R290" s="4"/>
      <c r="S290" s="4"/>
      <c r="T290" s="4"/>
      <c r="U290" s="4"/>
      <c r="V290" s="4"/>
      <c r="W290" s="4">
        <v>8432.93</v>
      </c>
      <c r="X290" s="4">
        <v>1</v>
      </c>
      <c r="Y290" s="4">
        <v>8432.93</v>
      </c>
      <c r="Z290" s="4"/>
      <c r="AA290" s="4"/>
      <c r="AB290" s="4"/>
    </row>
    <row r="291" spans="1:28" x14ac:dyDescent="0.2">
      <c r="A291" s="4">
        <v>50</v>
      </c>
      <c r="B291" s="4">
        <v>1</v>
      </c>
      <c r="C291" s="4">
        <v>0</v>
      </c>
      <c r="D291" s="4">
        <v>1</v>
      </c>
      <c r="E291" s="4">
        <v>205</v>
      </c>
      <c r="F291" s="4">
        <f>ROUND(Source!S276,O291)</f>
        <v>227341.55</v>
      </c>
      <c r="G291" s="4" t="s">
        <v>329</v>
      </c>
      <c r="H291" s="4" t="s">
        <v>330</v>
      </c>
      <c r="I291" s="4"/>
      <c r="J291" s="4"/>
      <c r="K291" s="4">
        <v>205</v>
      </c>
      <c r="L291" s="4">
        <v>14</v>
      </c>
      <c r="M291" s="4">
        <v>1</v>
      </c>
      <c r="N291" s="4" t="s">
        <v>3</v>
      </c>
      <c r="O291" s="4">
        <v>2</v>
      </c>
      <c r="P291" s="4"/>
      <c r="Q291" s="4"/>
      <c r="R291" s="4"/>
      <c r="S291" s="4"/>
      <c r="T291" s="4"/>
      <c r="U291" s="4"/>
      <c r="V291" s="4"/>
      <c r="W291" s="4">
        <v>227341.55</v>
      </c>
      <c r="X291" s="4">
        <v>1</v>
      </c>
      <c r="Y291" s="4">
        <v>227341.55</v>
      </c>
      <c r="Z291" s="4"/>
      <c r="AA291" s="4"/>
      <c r="AB291" s="4"/>
    </row>
    <row r="292" spans="1:28" x14ac:dyDescent="0.2">
      <c r="A292" s="4">
        <v>50</v>
      </c>
      <c r="B292" s="4">
        <v>0</v>
      </c>
      <c r="C292" s="4">
        <v>0</v>
      </c>
      <c r="D292" s="4">
        <v>1</v>
      </c>
      <c r="E292" s="4">
        <v>232</v>
      </c>
      <c r="F292" s="4">
        <f>ROUND(Source!BC276,O292)</f>
        <v>0</v>
      </c>
      <c r="G292" s="4" t="s">
        <v>331</v>
      </c>
      <c r="H292" s="4" t="s">
        <v>332</v>
      </c>
      <c r="I292" s="4"/>
      <c r="J292" s="4"/>
      <c r="K292" s="4">
        <v>232</v>
      </c>
      <c r="L292" s="4">
        <v>15</v>
      </c>
      <c r="M292" s="4">
        <v>3</v>
      </c>
      <c r="N292" s="4" t="s">
        <v>3</v>
      </c>
      <c r="O292" s="4">
        <v>2</v>
      </c>
      <c r="P292" s="4"/>
      <c r="Q292" s="4"/>
      <c r="R292" s="4"/>
      <c r="S292" s="4"/>
      <c r="T292" s="4"/>
      <c r="U292" s="4"/>
      <c r="V292" s="4"/>
      <c r="W292" s="4">
        <v>0</v>
      </c>
      <c r="X292" s="4">
        <v>1</v>
      </c>
      <c r="Y292" s="4">
        <v>0</v>
      </c>
      <c r="Z292" s="4"/>
      <c r="AA292" s="4"/>
      <c r="AB292" s="4"/>
    </row>
    <row r="293" spans="1:28" x14ac:dyDescent="0.2">
      <c r="A293" s="4">
        <v>50</v>
      </c>
      <c r="B293" s="4">
        <v>1</v>
      </c>
      <c r="C293" s="4">
        <v>0</v>
      </c>
      <c r="D293" s="4">
        <v>1</v>
      </c>
      <c r="E293" s="4">
        <v>214</v>
      </c>
      <c r="F293" s="4">
        <f>ROUND(Source!AS276,O293)</f>
        <v>1191286.3999999999</v>
      </c>
      <c r="G293" s="4" t="s">
        <v>333</v>
      </c>
      <c r="H293" s="4" t="s">
        <v>334</v>
      </c>
      <c r="I293" s="4"/>
      <c r="J293" s="4"/>
      <c r="K293" s="4">
        <v>214</v>
      </c>
      <c r="L293" s="4">
        <v>16</v>
      </c>
      <c r="M293" s="4">
        <v>1</v>
      </c>
      <c r="N293" s="4" t="s">
        <v>3</v>
      </c>
      <c r="O293" s="4">
        <v>2</v>
      </c>
      <c r="P293" s="4"/>
      <c r="Q293" s="4"/>
      <c r="R293" s="4"/>
      <c r="S293" s="4"/>
      <c r="T293" s="4"/>
      <c r="U293" s="4"/>
      <c r="V293" s="4"/>
      <c r="W293" s="4">
        <v>1191286.3999999999</v>
      </c>
      <c r="X293" s="4">
        <v>1</v>
      </c>
      <c r="Y293" s="4">
        <v>1191286.3999999999</v>
      </c>
      <c r="Z293" s="4"/>
      <c r="AA293" s="4"/>
      <c r="AB293" s="4"/>
    </row>
    <row r="294" spans="1:28" x14ac:dyDescent="0.2">
      <c r="A294" s="4">
        <v>50</v>
      </c>
      <c r="B294" s="4">
        <v>1</v>
      </c>
      <c r="C294" s="4">
        <v>0</v>
      </c>
      <c r="D294" s="4">
        <v>1</v>
      </c>
      <c r="E294" s="4">
        <v>215</v>
      </c>
      <c r="F294" s="4">
        <f>ROUND(Source!AT276,O294)</f>
        <v>78958.789999999994</v>
      </c>
      <c r="G294" s="4" t="s">
        <v>335</v>
      </c>
      <c r="H294" s="4" t="s">
        <v>336</v>
      </c>
      <c r="I294" s="4"/>
      <c r="J294" s="4"/>
      <c r="K294" s="4">
        <v>215</v>
      </c>
      <c r="L294" s="4">
        <v>17</v>
      </c>
      <c r="M294" s="4">
        <v>1</v>
      </c>
      <c r="N294" s="4" t="s">
        <v>3</v>
      </c>
      <c r="O294" s="4">
        <v>2</v>
      </c>
      <c r="P294" s="4"/>
      <c r="Q294" s="4"/>
      <c r="R294" s="4"/>
      <c r="S294" s="4"/>
      <c r="T294" s="4"/>
      <c r="U294" s="4"/>
      <c r="V294" s="4"/>
      <c r="W294" s="4">
        <v>78958.789999999994</v>
      </c>
      <c r="X294" s="4">
        <v>1</v>
      </c>
      <c r="Y294" s="4">
        <v>78958.789999999994</v>
      </c>
      <c r="Z294" s="4"/>
      <c r="AA294" s="4"/>
      <c r="AB294" s="4"/>
    </row>
    <row r="295" spans="1:28" x14ac:dyDescent="0.2">
      <c r="A295" s="4">
        <v>50</v>
      </c>
      <c r="B295" s="4">
        <v>0</v>
      </c>
      <c r="C295" s="4">
        <v>0</v>
      </c>
      <c r="D295" s="4">
        <v>1</v>
      </c>
      <c r="E295" s="4">
        <v>217</v>
      </c>
      <c r="F295" s="4">
        <f>ROUND(Source!AU276,O295)</f>
        <v>0</v>
      </c>
      <c r="G295" s="4" t="s">
        <v>337</v>
      </c>
      <c r="H295" s="4" t="s">
        <v>338</v>
      </c>
      <c r="I295" s="4"/>
      <c r="J295" s="4"/>
      <c r="K295" s="4">
        <v>217</v>
      </c>
      <c r="L295" s="4">
        <v>18</v>
      </c>
      <c r="M295" s="4">
        <v>1</v>
      </c>
      <c r="N295" s="4" t="s">
        <v>3</v>
      </c>
      <c r="O295" s="4">
        <v>2</v>
      </c>
      <c r="P295" s="4"/>
      <c r="Q295" s="4"/>
      <c r="R295" s="4"/>
      <c r="S295" s="4"/>
      <c r="T295" s="4"/>
      <c r="U295" s="4"/>
      <c r="V295" s="4"/>
      <c r="W295" s="4">
        <v>0</v>
      </c>
      <c r="X295" s="4">
        <v>1</v>
      </c>
      <c r="Y295" s="4">
        <v>0</v>
      </c>
      <c r="Z295" s="4"/>
      <c r="AA295" s="4"/>
      <c r="AB295" s="4"/>
    </row>
    <row r="296" spans="1:28" x14ac:dyDescent="0.2">
      <c r="A296" s="4">
        <v>50</v>
      </c>
      <c r="B296" s="4">
        <v>0</v>
      </c>
      <c r="C296" s="4">
        <v>0</v>
      </c>
      <c r="D296" s="4">
        <v>1</v>
      </c>
      <c r="E296" s="4">
        <v>230</v>
      </c>
      <c r="F296" s="4">
        <f>ROUND(Source!BA276,O296)</f>
        <v>0</v>
      </c>
      <c r="G296" s="4" t="s">
        <v>339</v>
      </c>
      <c r="H296" s="4" t="s">
        <v>340</v>
      </c>
      <c r="I296" s="4"/>
      <c r="J296" s="4"/>
      <c r="K296" s="4">
        <v>230</v>
      </c>
      <c r="L296" s="4">
        <v>19</v>
      </c>
      <c r="M296" s="4">
        <v>3</v>
      </c>
      <c r="N296" s="4" t="s">
        <v>3</v>
      </c>
      <c r="O296" s="4">
        <v>2</v>
      </c>
      <c r="P296" s="4"/>
      <c r="Q296" s="4"/>
      <c r="R296" s="4"/>
      <c r="S296" s="4"/>
      <c r="T296" s="4"/>
      <c r="U296" s="4"/>
      <c r="V296" s="4"/>
      <c r="W296" s="4">
        <v>0</v>
      </c>
      <c r="X296" s="4">
        <v>1</v>
      </c>
      <c r="Y296" s="4">
        <v>0</v>
      </c>
      <c r="Z296" s="4"/>
      <c r="AA296" s="4"/>
      <c r="AB296" s="4"/>
    </row>
    <row r="297" spans="1:28" x14ac:dyDescent="0.2">
      <c r="A297" s="4">
        <v>50</v>
      </c>
      <c r="B297" s="4">
        <v>0</v>
      </c>
      <c r="C297" s="4">
        <v>0</v>
      </c>
      <c r="D297" s="4">
        <v>1</v>
      </c>
      <c r="E297" s="4">
        <v>206</v>
      </c>
      <c r="F297" s="4">
        <f>ROUND(Source!T276,O297)</f>
        <v>0</v>
      </c>
      <c r="G297" s="4" t="s">
        <v>341</v>
      </c>
      <c r="H297" s="4" t="s">
        <v>342</v>
      </c>
      <c r="I297" s="4"/>
      <c r="J297" s="4"/>
      <c r="K297" s="4">
        <v>206</v>
      </c>
      <c r="L297" s="4">
        <v>20</v>
      </c>
      <c r="M297" s="4">
        <v>1</v>
      </c>
      <c r="N297" s="4" t="s">
        <v>3</v>
      </c>
      <c r="O297" s="4">
        <v>2</v>
      </c>
      <c r="P297" s="4"/>
      <c r="Q297" s="4"/>
      <c r="R297" s="4"/>
      <c r="S297" s="4"/>
      <c r="T297" s="4"/>
      <c r="U297" s="4"/>
      <c r="V297" s="4"/>
      <c r="W297" s="4">
        <v>0</v>
      </c>
      <c r="X297" s="4">
        <v>1</v>
      </c>
      <c r="Y297" s="4">
        <v>0</v>
      </c>
      <c r="Z297" s="4"/>
      <c r="AA297" s="4"/>
      <c r="AB297" s="4"/>
    </row>
    <row r="298" spans="1:28" x14ac:dyDescent="0.2">
      <c r="A298" s="4">
        <v>50</v>
      </c>
      <c r="B298" s="4">
        <v>1</v>
      </c>
      <c r="C298" s="4">
        <v>0</v>
      </c>
      <c r="D298" s="4">
        <v>1</v>
      </c>
      <c r="E298" s="4">
        <v>207</v>
      </c>
      <c r="F298" s="4">
        <f>Source!U276</f>
        <v>773.98335339999983</v>
      </c>
      <c r="G298" s="4" t="s">
        <v>343</v>
      </c>
      <c r="H298" s="4" t="s">
        <v>344</v>
      </c>
      <c r="I298" s="4"/>
      <c r="J298" s="4"/>
      <c r="K298" s="4">
        <v>207</v>
      </c>
      <c r="L298" s="4">
        <v>21</v>
      </c>
      <c r="M298" s="4">
        <v>1</v>
      </c>
      <c r="N298" s="4" t="s">
        <v>3</v>
      </c>
      <c r="O298" s="4">
        <v>-1</v>
      </c>
      <c r="P298" s="4"/>
      <c r="Q298" s="4"/>
      <c r="R298" s="4"/>
      <c r="S298" s="4"/>
      <c r="T298" s="4"/>
      <c r="U298" s="4"/>
      <c r="V298" s="4"/>
      <c r="W298" s="4">
        <v>773.98335340000006</v>
      </c>
      <c r="X298" s="4">
        <v>1</v>
      </c>
      <c r="Y298" s="4">
        <v>773.98335340000006</v>
      </c>
      <c r="Z298" s="4"/>
      <c r="AA298" s="4"/>
      <c r="AB298" s="4"/>
    </row>
    <row r="299" spans="1:28" x14ac:dyDescent="0.2">
      <c r="A299" s="4">
        <v>50</v>
      </c>
      <c r="B299" s="4">
        <v>1</v>
      </c>
      <c r="C299" s="4">
        <v>0</v>
      </c>
      <c r="D299" s="4">
        <v>1</v>
      </c>
      <c r="E299" s="4">
        <v>208</v>
      </c>
      <c r="F299" s="4">
        <f>Source!V276</f>
        <v>21.031854000000003</v>
      </c>
      <c r="G299" s="4" t="s">
        <v>345</v>
      </c>
      <c r="H299" s="4" t="s">
        <v>346</v>
      </c>
      <c r="I299" s="4"/>
      <c r="J299" s="4"/>
      <c r="K299" s="4">
        <v>208</v>
      </c>
      <c r="L299" s="4">
        <v>22</v>
      </c>
      <c r="M299" s="4">
        <v>1</v>
      </c>
      <c r="N299" s="4" t="s">
        <v>3</v>
      </c>
      <c r="O299" s="4">
        <v>-1</v>
      </c>
      <c r="P299" s="4"/>
      <c r="Q299" s="4"/>
      <c r="R299" s="4"/>
      <c r="S299" s="4"/>
      <c r="T299" s="4"/>
      <c r="U299" s="4"/>
      <c r="V299" s="4"/>
      <c r="W299" s="4">
        <v>21.031853999999996</v>
      </c>
      <c r="X299" s="4">
        <v>1</v>
      </c>
      <c r="Y299" s="4">
        <v>21.031853999999996</v>
      </c>
      <c r="Z299" s="4"/>
      <c r="AA299" s="4"/>
      <c r="AB299" s="4"/>
    </row>
    <row r="300" spans="1:28" x14ac:dyDescent="0.2">
      <c r="A300" s="4">
        <v>50</v>
      </c>
      <c r="B300" s="4">
        <v>0</v>
      </c>
      <c r="C300" s="4">
        <v>0</v>
      </c>
      <c r="D300" s="4">
        <v>1</v>
      </c>
      <c r="E300" s="4">
        <v>209</v>
      </c>
      <c r="F300" s="4">
        <f>ROUND(Source!W276,O300)</f>
        <v>0</v>
      </c>
      <c r="G300" s="4" t="s">
        <v>347</v>
      </c>
      <c r="H300" s="4" t="s">
        <v>348</v>
      </c>
      <c r="I300" s="4"/>
      <c r="J300" s="4"/>
      <c r="K300" s="4">
        <v>209</v>
      </c>
      <c r="L300" s="4">
        <v>23</v>
      </c>
      <c r="M300" s="4">
        <v>1</v>
      </c>
      <c r="N300" s="4" t="s">
        <v>3</v>
      </c>
      <c r="O300" s="4">
        <v>2</v>
      </c>
      <c r="P300" s="4"/>
      <c r="Q300" s="4"/>
      <c r="R300" s="4"/>
      <c r="S300" s="4"/>
      <c r="T300" s="4"/>
      <c r="U300" s="4"/>
      <c r="V300" s="4"/>
      <c r="W300" s="4">
        <v>0</v>
      </c>
      <c r="X300" s="4">
        <v>1</v>
      </c>
      <c r="Y300" s="4">
        <v>0</v>
      </c>
      <c r="Z300" s="4"/>
      <c r="AA300" s="4"/>
      <c r="AB300" s="4"/>
    </row>
    <row r="301" spans="1:28" x14ac:dyDescent="0.2">
      <c r="A301" s="4">
        <v>50</v>
      </c>
      <c r="B301" s="4">
        <v>1</v>
      </c>
      <c r="C301" s="4">
        <v>0</v>
      </c>
      <c r="D301" s="4">
        <v>1</v>
      </c>
      <c r="E301" s="4">
        <v>233</v>
      </c>
      <c r="F301" s="4">
        <f>ROUND(Source!BD276,O301)</f>
        <v>11628.08</v>
      </c>
      <c r="G301" s="4" t="s">
        <v>349</v>
      </c>
      <c r="H301" s="4" t="s">
        <v>350</v>
      </c>
      <c r="I301" s="4"/>
      <c r="J301" s="4"/>
      <c r="K301" s="4">
        <v>233</v>
      </c>
      <c r="L301" s="4">
        <v>24</v>
      </c>
      <c r="M301" s="4">
        <v>1</v>
      </c>
      <c r="N301" s="4" t="s">
        <v>3</v>
      </c>
      <c r="O301" s="4">
        <v>2</v>
      </c>
      <c r="P301" s="4"/>
      <c r="Q301" s="4"/>
      <c r="R301" s="4"/>
      <c r="S301" s="4"/>
      <c r="T301" s="4"/>
      <c r="U301" s="4"/>
      <c r="V301" s="4"/>
      <c r="W301" s="4">
        <v>11628.08</v>
      </c>
      <c r="X301" s="4">
        <v>1</v>
      </c>
      <c r="Y301" s="4">
        <v>11628.08</v>
      </c>
      <c r="Z301" s="4"/>
      <c r="AA301" s="4"/>
      <c r="AB301" s="4"/>
    </row>
    <row r="302" spans="1:28" x14ac:dyDescent="0.2">
      <c r="A302" s="4">
        <v>50</v>
      </c>
      <c r="B302" s="4">
        <v>1</v>
      </c>
      <c r="C302" s="4">
        <v>0</v>
      </c>
      <c r="D302" s="4">
        <v>1</v>
      </c>
      <c r="E302" s="4">
        <v>210</v>
      </c>
      <c r="F302" s="4">
        <f>ROUND(Source!X276,O302)</f>
        <v>218799.43</v>
      </c>
      <c r="G302" s="4" t="s">
        <v>351</v>
      </c>
      <c r="H302" s="4" t="s">
        <v>352</v>
      </c>
      <c r="I302" s="4"/>
      <c r="J302" s="4"/>
      <c r="K302" s="4">
        <v>210</v>
      </c>
      <c r="L302" s="4">
        <v>25</v>
      </c>
      <c r="M302" s="4">
        <v>1</v>
      </c>
      <c r="N302" s="4" t="s">
        <v>3</v>
      </c>
      <c r="O302" s="4">
        <v>2</v>
      </c>
      <c r="P302" s="4"/>
      <c r="Q302" s="4"/>
      <c r="R302" s="4"/>
      <c r="S302" s="4"/>
      <c r="T302" s="4"/>
      <c r="U302" s="4"/>
      <c r="V302" s="4"/>
      <c r="W302" s="4">
        <v>218799.43</v>
      </c>
      <c r="X302" s="4">
        <v>1</v>
      </c>
      <c r="Y302" s="4">
        <v>218799.43</v>
      </c>
      <c r="Z302" s="4"/>
      <c r="AA302" s="4"/>
      <c r="AB302" s="4"/>
    </row>
    <row r="303" spans="1:28" x14ac:dyDescent="0.2">
      <c r="A303" s="4">
        <v>50</v>
      </c>
      <c r="B303" s="4">
        <v>1</v>
      </c>
      <c r="C303" s="4">
        <v>0</v>
      </c>
      <c r="D303" s="4">
        <v>1</v>
      </c>
      <c r="E303" s="4">
        <v>211</v>
      </c>
      <c r="F303" s="4">
        <f>ROUND(Source!Y276,O303)</f>
        <v>110346.55</v>
      </c>
      <c r="G303" s="4" t="s">
        <v>353</v>
      </c>
      <c r="H303" s="4" t="s">
        <v>354</v>
      </c>
      <c r="I303" s="4"/>
      <c r="J303" s="4"/>
      <c r="K303" s="4">
        <v>211</v>
      </c>
      <c r="L303" s="4">
        <v>26</v>
      </c>
      <c r="M303" s="4">
        <v>1</v>
      </c>
      <c r="N303" s="4" t="s">
        <v>3</v>
      </c>
      <c r="O303" s="4">
        <v>2</v>
      </c>
      <c r="P303" s="4"/>
      <c r="Q303" s="4"/>
      <c r="R303" s="4"/>
      <c r="S303" s="4"/>
      <c r="T303" s="4"/>
      <c r="U303" s="4"/>
      <c r="V303" s="4"/>
      <c r="W303" s="4">
        <v>110346.55</v>
      </c>
      <c r="X303" s="4">
        <v>1</v>
      </c>
      <c r="Y303" s="4">
        <v>110346.55</v>
      </c>
      <c r="Z303" s="4"/>
      <c r="AA303" s="4"/>
      <c r="AB303" s="4"/>
    </row>
    <row r="304" spans="1:28" x14ac:dyDescent="0.2">
      <c r="A304" s="4">
        <v>50</v>
      </c>
      <c r="B304" s="4">
        <v>1</v>
      </c>
      <c r="C304" s="4">
        <v>0</v>
      </c>
      <c r="D304" s="4">
        <v>1</v>
      </c>
      <c r="E304" s="4">
        <v>224</v>
      </c>
      <c r="F304" s="4">
        <f>ROUND(Source!AR276,O304)</f>
        <v>1270245.19</v>
      </c>
      <c r="G304" s="4" t="s">
        <v>355</v>
      </c>
      <c r="H304" s="4" t="s">
        <v>356</v>
      </c>
      <c r="I304" s="4"/>
      <c r="J304" s="4"/>
      <c r="K304" s="4">
        <v>224</v>
      </c>
      <c r="L304" s="4">
        <v>27</v>
      </c>
      <c r="M304" s="4">
        <v>1</v>
      </c>
      <c r="N304" s="4" t="s">
        <v>3</v>
      </c>
      <c r="O304" s="4">
        <v>2</v>
      </c>
      <c r="P304" s="4"/>
      <c r="Q304" s="4"/>
      <c r="R304" s="4"/>
      <c r="S304" s="4"/>
      <c r="T304" s="4"/>
      <c r="U304" s="4"/>
      <c r="V304" s="4"/>
      <c r="W304" s="4">
        <v>1270245.19</v>
      </c>
      <c r="X304" s="4">
        <v>1</v>
      </c>
      <c r="Y304" s="4">
        <v>1270245.19</v>
      </c>
      <c r="Z304" s="4"/>
      <c r="AA304" s="4"/>
      <c r="AB304" s="4"/>
    </row>
    <row r="305" spans="1:206" x14ac:dyDescent="0.2">
      <c r="A305" s="4">
        <v>50</v>
      </c>
      <c r="B305" s="4">
        <v>1</v>
      </c>
      <c r="C305" s="4">
        <v>0</v>
      </c>
      <c r="D305" s="4">
        <v>2</v>
      </c>
      <c r="E305" s="4">
        <v>0</v>
      </c>
      <c r="F305" s="4">
        <f>ROUND(F304*0.2,O305)</f>
        <v>254049.04</v>
      </c>
      <c r="G305" s="4" t="s">
        <v>582</v>
      </c>
      <c r="H305" s="4" t="s">
        <v>583</v>
      </c>
      <c r="I305" s="4"/>
      <c r="J305" s="4"/>
      <c r="K305" s="4">
        <v>212</v>
      </c>
      <c r="L305" s="4">
        <v>28</v>
      </c>
      <c r="M305" s="4">
        <v>0</v>
      </c>
      <c r="N305" s="4" t="s">
        <v>3</v>
      </c>
      <c r="O305" s="4">
        <v>2</v>
      </c>
      <c r="P305" s="4"/>
      <c r="Q305" s="4"/>
      <c r="R305" s="4"/>
      <c r="S305" s="4"/>
      <c r="T305" s="4"/>
      <c r="U305" s="4"/>
      <c r="V305" s="4"/>
      <c r="W305" s="4">
        <v>254049.04</v>
      </c>
      <c r="X305" s="4">
        <v>1</v>
      </c>
      <c r="Y305" s="4">
        <v>254049.04</v>
      </c>
      <c r="Z305" s="4"/>
      <c r="AA305" s="4"/>
      <c r="AB305" s="4"/>
    </row>
    <row r="306" spans="1:206" x14ac:dyDescent="0.2">
      <c r="A306" s="4">
        <v>50</v>
      </c>
      <c r="B306" s="4">
        <v>1</v>
      </c>
      <c r="C306" s="4">
        <v>0</v>
      </c>
      <c r="D306" s="4">
        <v>2</v>
      </c>
      <c r="E306" s="4">
        <v>0</v>
      </c>
      <c r="F306" s="4">
        <f>ROUND(F304+F305,O306)</f>
        <v>1524294.23</v>
      </c>
      <c r="G306" s="4" t="s">
        <v>584</v>
      </c>
      <c r="H306" s="4" t="s">
        <v>585</v>
      </c>
      <c r="I306" s="4"/>
      <c r="J306" s="4"/>
      <c r="K306" s="4">
        <v>212</v>
      </c>
      <c r="L306" s="4">
        <v>29</v>
      </c>
      <c r="M306" s="4">
        <v>0</v>
      </c>
      <c r="N306" s="4" t="s">
        <v>3</v>
      </c>
      <c r="O306" s="4">
        <v>2</v>
      </c>
      <c r="P306" s="4"/>
      <c r="Q306" s="4"/>
      <c r="R306" s="4"/>
      <c r="S306" s="4"/>
      <c r="T306" s="4"/>
      <c r="U306" s="4"/>
      <c r="V306" s="4"/>
      <c r="W306" s="4">
        <v>1524294.23</v>
      </c>
      <c r="X306" s="4">
        <v>1</v>
      </c>
      <c r="Y306" s="4">
        <v>1524294.23</v>
      </c>
      <c r="Z306" s="4"/>
      <c r="AA306" s="4"/>
      <c r="AB306" s="4"/>
    </row>
    <row r="308" spans="1:206" x14ac:dyDescent="0.2">
      <c r="A308" s="2">
        <v>51</v>
      </c>
      <c r="B308" s="2">
        <f>B12</f>
        <v>370</v>
      </c>
      <c r="C308" s="2">
        <f>A12</f>
        <v>1</v>
      </c>
      <c r="D308" s="2">
        <f>ROW(A12)</f>
        <v>12</v>
      </c>
      <c r="E308" s="2"/>
      <c r="F308" s="2" t="str">
        <f>IF(F12&lt;&gt;"",F12,"")</f>
        <v>1</v>
      </c>
      <c r="G308" s="2" t="str">
        <f>IF(G12&lt;&gt;"",G12,"")</f>
        <v>Ремонт помещений, системы водоснабжения и электроснабжения помещений №9 и 10 здания филиала Ульяновского Строительного колледжа расположенного по адресу: г. Новоульяновск, ул. Ульяновская, д. 19</v>
      </c>
      <c r="H308" s="2">
        <v>0</v>
      </c>
      <c r="I308" s="2"/>
      <c r="J308" s="2"/>
      <c r="K308" s="2"/>
      <c r="L308" s="2"/>
      <c r="M308" s="2"/>
      <c r="N308" s="2"/>
      <c r="O308" s="2">
        <f t="shared" ref="O308:T308" si="261">ROUND(O276,2)</f>
        <v>929471.13</v>
      </c>
      <c r="P308" s="2">
        <f t="shared" si="261"/>
        <v>688548.84</v>
      </c>
      <c r="Q308" s="2">
        <f t="shared" si="261"/>
        <v>13580.74</v>
      </c>
      <c r="R308" s="2">
        <f t="shared" si="261"/>
        <v>8432.93</v>
      </c>
      <c r="S308" s="2">
        <f t="shared" si="261"/>
        <v>227341.55</v>
      </c>
      <c r="T308" s="2">
        <f t="shared" si="261"/>
        <v>0</v>
      </c>
      <c r="U308" s="2">
        <f>U276</f>
        <v>773.98335339999983</v>
      </c>
      <c r="V308" s="2">
        <f>V276</f>
        <v>21.031854000000003</v>
      </c>
      <c r="W308" s="2">
        <f>ROUND(W276,2)</f>
        <v>0</v>
      </c>
      <c r="X308" s="2">
        <f>ROUND(X276,2)</f>
        <v>218799.43</v>
      </c>
      <c r="Y308" s="2">
        <f>ROUND(Y276,2)</f>
        <v>110346.55</v>
      </c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>
        <f t="shared" ref="AO308:BD308" si="262">ROUND(AO276,2)</f>
        <v>0</v>
      </c>
      <c r="AP308" s="2">
        <f t="shared" si="262"/>
        <v>0</v>
      </c>
      <c r="AQ308" s="2">
        <f t="shared" si="262"/>
        <v>0</v>
      </c>
      <c r="AR308" s="2">
        <f t="shared" si="262"/>
        <v>1270245.19</v>
      </c>
      <c r="AS308" s="2">
        <f t="shared" si="262"/>
        <v>1191286.3999999999</v>
      </c>
      <c r="AT308" s="2">
        <f t="shared" si="262"/>
        <v>78958.789999999994</v>
      </c>
      <c r="AU308" s="2">
        <f t="shared" si="262"/>
        <v>0</v>
      </c>
      <c r="AV308" s="2">
        <f t="shared" si="262"/>
        <v>688548.84</v>
      </c>
      <c r="AW308" s="2">
        <f t="shared" si="262"/>
        <v>688548.84</v>
      </c>
      <c r="AX308" s="2">
        <f t="shared" si="262"/>
        <v>0</v>
      </c>
      <c r="AY308" s="2">
        <f t="shared" si="262"/>
        <v>688548.84</v>
      </c>
      <c r="AZ308" s="2">
        <f t="shared" si="262"/>
        <v>0</v>
      </c>
      <c r="BA308" s="2">
        <f t="shared" si="262"/>
        <v>0</v>
      </c>
      <c r="BB308" s="2">
        <f t="shared" si="262"/>
        <v>0</v>
      </c>
      <c r="BC308" s="2">
        <f t="shared" si="262"/>
        <v>0</v>
      </c>
      <c r="BD308" s="2">
        <f t="shared" si="262"/>
        <v>11628.08</v>
      </c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>
        <v>0</v>
      </c>
    </row>
    <row r="310" spans="1:206" x14ac:dyDescent="0.2">
      <c r="A310" s="4">
        <v>50</v>
      </c>
      <c r="B310" s="4">
        <v>1</v>
      </c>
      <c r="C310" s="4">
        <v>0</v>
      </c>
      <c r="D310" s="4">
        <v>1</v>
      </c>
      <c r="E310" s="4">
        <v>201</v>
      </c>
      <c r="F310" s="4">
        <f>ROUND(Source!O308,O310)</f>
        <v>929471.13</v>
      </c>
      <c r="G310" s="4" t="s">
        <v>303</v>
      </c>
      <c r="H310" s="4" t="s">
        <v>304</v>
      </c>
      <c r="I310" s="4"/>
      <c r="J310" s="4"/>
      <c r="K310" s="4">
        <v>201</v>
      </c>
      <c r="L310" s="4">
        <v>1</v>
      </c>
      <c r="M310" s="4">
        <v>1</v>
      </c>
      <c r="N310" s="4" t="s">
        <v>3</v>
      </c>
      <c r="O310" s="4">
        <v>2</v>
      </c>
      <c r="P310" s="4"/>
      <c r="Q310" s="4"/>
      <c r="R310" s="4"/>
      <c r="S310" s="4"/>
      <c r="T310" s="4"/>
      <c r="U310" s="4"/>
      <c r="V310" s="4"/>
      <c r="W310" s="4">
        <v>929471.13</v>
      </c>
      <c r="X310" s="4">
        <v>1</v>
      </c>
      <c r="Y310" s="4">
        <v>929471.13</v>
      </c>
      <c r="Z310" s="4"/>
      <c r="AA310" s="4"/>
      <c r="AB310" s="4"/>
    </row>
    <row r="311" spans="1:206" x14ac:dyDescent="0.2">
      <c r="A311" s="4">
        <v>50</v>
      </c>
      <c r="B311" s="4">
        <v>1</v>
      </c>
      <c r="C311" s="4">
        <v>0</v>
      </c>
      <c r="D311" s="4">
        <v>1</v>
      </c>
      <c r="E311" s="4">
        <v>202</v>
      </c>
      <c r="F311" s="4">
        <f>ROUND(Source!P308,O311)</f>
        <v>688548.84</v>
      </c>
      <c r="G311" s="4" t="s">
        <v>305</v>
      </c>
      <c r="H311" s="4" t="s">
        <v>306</v>
      </c>
      <c r="I311" s="4"/>
      <c r="J311" s="4"/>
      <c r="K311" s="4">
        <v>202</v>
      </c>
      <c r="L311" s="4">
        <v>2</v>
      </c>
      <c r="M311" s="4">
        <v>1</v>
      </c>
      <c r="N311" s="4" t="s">
        <v>3</v>
      </c>
      <c r="O311" s="4">
        <v>2</v>
      </c>
      <c r="P311" s="4"/>
      <c r="Q311" s="4"/>
      <c r="R311" s="4"/>
      <c r="S311" s="4"/>
      <c r="T311" s="4"/>
      <c r="U311" s="4"/>
      <c r="V311" s="4"/>
      <c r="W311" s="4">
        <v>688548.84</v>
      </c>
      <c r="X311" s="4">
        <v>1</v>
      </c>
      <c r="Y311" s="4">
        <v>688548.84</v>
      </c>
      <c r="Z311" s="4"/>
      <c r="AA311" s="4"/>
      <c r="AB311" s="4"/>
    </row>
    <row r="312" spans="1:206" x14ac:dyDescent="0.2">
      <c r="A312" s="4">
        <v>50</v>
      </c>
      <c r="B312" s="4">
        <v>0</v>
      </c>
      <c r="C312" s="4">
        <v>0</v>
      </c>
      <c r="D312" s="4">
        <v>1</v>
      </c>
      <c r="E312" s="4">
        <v>222</v>
      </c>
      <c r="F312" s="4">
        <f>ROUND(Source!AO308,O312)</f>
        <v>0</v>
      </c>
      <c r="G312" s="4" t="s">
        <v>307</v>
      </c>
      <c r="H312" s="4" t="s">
        <v>308</v>
      </c>
      <c r="I312" s="4"/>
      <c r="J312" s="4"/>
      <c r="K312" s="4">
        <v>222</v>
      </c>
      <c r="L312" s="4">
        <v>3</v>
      </c>
      <c r="M312" s="4">
        <v>1</v>
      </c>
      <c r="N312" s="4" t="s">
        <v>3</v>
      </c>
      <c r="O312" s="4">
        <v>2</v>
      </c>
      <c r="P312" s="4"/>
      <c r="Q312" s="4"/>
      <c r="R312" s="4"/>
      <c r="S312" s="4"/>
      <c r="T312" s="4"/>
      <c r="U312" s="4"/>
      <c r="V312" s="4"/>
      <c r="W312" s="4">
        <v>0</v>
      </c>
      <c r="X312" s="4">
        <v>1</v>
      </c>
      <c r="Y312" s="4">
        <v>0</v>
      </c>
      <c r="Z312" s="4"/>
      <c r="AA312" s="4"/>
      <c r="AB312" s="4"/>
    </row>
    <row r="313" spans="1:206" x14ac:dyDescent="0.2">
      <c r="A313" s="4">
        <v>50</v>
      </c>
      <c r="B313" s="4">
        <v>1</v>
      </c>
      <c r="C313" s="4">
        <v>0</v>
      </c>
      <c r="D313" s="4">
        <v>1</v>
      </c>
      <c r="E313" s="4">
        <v>225</v>
      </c>
      <c r="F313" s="4">
        <f>ROUND(Source!AV308,O313)</f>
        <v>688548.84</v>
      </c>
      <c r="G313" s="4" t="s">
        <v>309</v>
      </c>
      <c r="H313" s="4" t="s">
        <v>310</v>
      </c>
      <c r="I313" s="4"/>
      <c r="J313" s="4"/>
      <c r="K313" s="4">
        <v>225</v>
      </c>
      <c r="L313" s="4">
        <v>4</v>
      </c>
      <c r="M313" s="4">
        <v>1</v>
      </c>
      <c r="N313" s="4" t="s">
        <v>3</v>
      </c>
      <c r="O313" s="4">
        <v>2</v>
      </c>
      <c r="P313" s="4"/>
      <c r="Q313" s="4"/>
      <c r="R313" s="4"/>
      <c r="S313" s="4"/>
      <c r="T313" s="4"/>
      <c r="U313" s="4"/>
      <c r="V313" s="4"/>
      <c r="W313" s="4">
        <v>688548.84</v>
      </c>
      <c r="X313" s="4">
        <v>1</v>
      </c>
      <c r="Y313" s="4">
        <v>688548.84</v>
      </c>
      <c r="Z313" s="4"/>
      <c r="AA313" s="4"/>
      <c r="AB313" s="4"/>
    </row>
    <row r="314" spans="1:206" x14ac:dyDescent="0.2">
      <c r="A314" s="4">
        <v>50</v>
      </c>
      <c r="B314" s="4">
        <v>1</v>
      </c>
      <c r="C314" s="4">
        <v>0</v>
      </c>
      <c r="D314" s="4">
        <v>1</v>
      </c>
      <c r="E314" s="4">
        <v>226</v>
      </c>
      <c r="F314" s="4">
        <f>ROUND(Source!AW308,O314)</f>
        <v>688548.84</v>
      </c>
      <c r="G314" s="4" t="s">
        <v>311</v>
      </c>
      <c r="H314" s="4" t="s">
        <v>312</v>
      </c>
      <c r="I314" s="4"/>
      <c r="J314" s="4"/>
      <c r="K314" s="4">
        <v>226</v>
      </c>
      <c r="L314" s="4">
        <v>5</v>
      </c>
      <c r="M314" s="4">
        <v>1</v>
      </c>
      <c r="N314" s="4" t="s">
        <v>3</v>
      </c>
      <c r="O314" s="4">
        <v>2</v>
      </c>
      <c r="P314" s="4"/>
      <c r="Q314" s="4"/>
      <c r="R314" s="4"/>
      <c r="S314" s="4"/>
      <c r="T314" s="4"/>
      <c r="U314" s="4"/>
      <c r="V314" s="4"/>
      <c r="W314" s="4">
        <v>688548.84</v>
      </c>
      <c r="X314" s="4">
        <v>1</v>
      </c>
      <c r="Y314" s="4">
        <v>688548.84</v>
      </c>
      <c r="Z314" s="4"/>
      <c r="AA314" s="4"/>
      <c r="AB314" s="4"/>
    </row>
    <row r="315" spans="1:206" x14ac:dyDescent="0.2">
      <c r="A315" s="4">
        <v>50</v>
      </c>
      <c r="B315" s="4">
        <v>0</v>
      </c>
      <c r="C315" s="4">
        <v>0</v>
      </c>
      <c r="D315" s="4">
        <v>1</v>
      </c>
      <c r="E315" s="4">
        <v>227</v>
      </c>
      <c r="F315" s="4">
        <f>ROUND(Source!AX308,O315)</f>
        <v>0</v>
      </c>
      <c r="G315" s="4" t="s">
        <v>313</v>
      </c>
      <c r="H315" s="4" t="s">
        <v>314</v>
      </c>
      <c r="I315" s="4"/>
      <c r="J315" s="4"/>
      <c r="K315" s="4">
        <v>227</v>
      </c>
      <c r="L315" s="4">
        <v>6</v>
      </c>
      <c r="M315" s="4">
        <v>1</v>
      </c>
      <c r="N315" s="4" t="s">
        <v>3</v>
      </c>
      <c r="O315" s="4">
        <v>2</v>
      </c>
      <c r="P315" s="4"/>
      <c r="Q315" s="4"/>
      <c r="R315" s="4"/>
      <c r="S315" s="4"/>
      <c r="T315" s="4"/>
      <c r="U315" s="4"/>
      <c r="V315" s="4"/>
      <c r="W315" s="4">
        <v>0</v>
      </c>
      <c r="X315" s="4">
        <v>1</v>
      </c>
      <c r="Y315" s="4">
        <v>0</v>
      </c>
      <c r="Z315" s="4"/>
      <c r="AA315" s="4"/>
      <c r="AB315" s="4"/>
    </row>
    <row r="316" spans="1:206" x14ac:dyDescent="0.2">
      <c r="A316" s="4">
        <v>50</v>
      </c>
      <c r="B316" s="4">
        <v>1</v>
      </c>
      <c r="C316" s="4">
        <v>0</v>
      </c>
      <c r="D316" s="4">
        <v>1</v>
      </c>
      <c r="E316" s="4">
        <v>228</v>
      </c>
      <c r="F316" s="4">
        <f>ROUND(Source!AY308,O316)</f>
        <v>688548.84</v>
      </c>
      <c r="G316" s="4" t="s">
        <v>315</v>
      </c>
      <c r="H316" s="4" t="s">
        <v>316</v>
      </c>
      <c r="I316" s="4"/>
      <c r="J316" s="4"/>
      <c r="K316" s="4">
        <v>228</v>
      </c>
      <c r="L316" s="4">
        <v>7</v>
      </c>
      <c r="M316" s="4">
        <v>1</v>
      </c>
      <c r="N316" s="4" t="s">
        <v>3</v>
      </c>
      <c r="O316" s="4">
        <v>2</v>
      </c>
      <c r="P316" s="4"/>
      <c r="Q316" s="4"/>
      <c r="R316" s="4"/>
      <c r="S316" s="4"/>
      <c r="T316" s="4"/>
      <c r="U316" s="4"/>
      <c r="V316" s="4"/>
      <c r="W316" s="4">
        <v>688548.84</v>
      </c>
      <c r="X316" s="4">
        <v>1</v>
      </c>
      <c r="Y316" s="4">
        <v>688548.84</v>
      </c>
      <c r="Z316" s="4"/>
      <c r="AA316" s="4"/>
      <c r="AB316" s="4"/>
    </row>
    <row r="317" spans="1:206" x14ac:dyDescent="0.2">
      <c r="A317" s="4">
        <v>50</v>
      </c>
      <c r="B317" s="4">
        <v>0</v>
      </c>
      <c r="C317" s="4">
        <v>0</v>
      </c>
      <c r="D317" s="4">
        <v>1</v>
      </c>
      <c r="E317" s="4">
        <v>216</v>
      </c>
      <c r="F317" s="4">
        <f>ROUND(Source!AP308,O317)</f>
        <v>0</v>
      </c>
      <c r="G317" s="4" t="s">
        <v>317</v>
      </c>
      <c r="H317" s="4" t="s">
        <v>318</v>
      </c>
      <c r="I317" s="4"/>
      <c r="J317" s="4"/>
      <c r="K317" s="4">
        <v>216</v>
      </c>
      <c r="L317" s="4">
        <v>8</v>
      </c>
      <c r="M317" s="4">
        <v>1</v>
      </c>
      <c r="N317" s="4" t="s">
        <v>3</v>
      </c>
      <c r="O317" s="4">
        <v>2</v>
      </c>
      <c r="P317" s="4"/>
      <c r="Q317" s="4"/>
      <c r="R317" s="4"/>
      <c r="S317" s="4"/>
      <c r="T317" s="4"/>
      <c r="U317" s="4"/>
      <c r="V317" s="4"/>
      <c r="W317" s="4">
        <v>0</v>
      </c>
      <c r="X317" s="4">
        <v>1</v>
      </c>
      <c r="Y317" s="4">
        <v>0</v>
      </c>
      <c r="Z317" s="4"/>
      <c r="AA317" s="4"/>
      <c r="AB317" s="4"/>
    </row>
    <row r="318" spans="1:206" x14ac:dyDescent="0.2">
      <c r="A318" s="4">
        <v>50</v>
      </c>
      <c r="B318" s="4">
        <v>0</v>
      </c>
      <c r="C318" s="4">
        <v>0</v>
      </c>
      <c r="D318" s="4">
        <v>1</v>
      </c>
      <c r="E318" s="4">
        <v>223</v>
      </c>
      <c r="F318" s="4">
        <f>ROUND(Source!AQ308,O318)</f>
        <v>0</v>
      </c>
      <c r="G318" s="4" t="s">
        <v>319</v>
      </c>
      <c r="H318" s="4" t="s">
        <v>320</v>
      </c>
      <c r="I318" s="4"/>
      <c r="J318" s="4"/>
      <c r="K318" s="4">
        <v>223</v>
      </c>
      <c r="L318" s="4">
        <v>9</v>
      </c>
      <c r="M318" s="4">
        <v>1</v>
      </c>
      <c r="N318" s="4" t="s">
        <v>3</v>
      </c>
      <c r="O318" s="4">
        <v>2</v>
      </c>
      <c r="P318" s="4"/>
      <c r="Q318" s="4"/>
      <c r="R318" s="4"/>
      <c r="S318" s="4"/>
      <c r="T318" s="4"/>
      <c r="U318" s="4"/>
      <c r="V318" s="4"/>
      <c r="W318" s="4">
        <v>0</v>
      </c>
      <c r="X318" s="4">
        <v>1</v>
      </c>
      <c r="Y318" s="4">
        <v>0</v>
      </c>
      <c r="Z318" s="4"/>
      <c r="AA318" s="4"/>
      <c r="AB318" s="4"/>
    </row>
    <row r="319" spans="1:206" x14ac:dyDescent="0.2">
      <c r="A319" s="4">
        <v>50</v>
      </c>
      <c r="B319" s="4">
        <v>0</v>
      </c>
      <c r="C319" s="4">
        <v>0</v>
      </c>
      <c r="D319" s="4">
        <v>1</v>
      </c>
      <c r="E319" s="4">
        <v>229</v>
      </c>
      <c r="F319" s="4">
        <f>ROUND(Source!AZ308,O319)</f>
        <v>0</v>
      </c>
      <c r="G319" s="4" t="s">
        <v>321</v>
      </c>
      <c r="H319" s="4" t="s">
        <v>322</v>
      </c>
      <c r="I319" s="4"/>
      <c r="J319" s="4"/>
      <c r="K319" s="4">
        <v>229</v>
      </c>
      <c r="L319" s="4">
        <v>10</v>
      </c>
      <c r="M319" s="4">
        <v>1</v>
      </c>
      <c r="N319" s="4" t="s">
        <v>3</v>
      </c>
      <c r="O319" s="4">
        <v>2</v>
      </c>
      <c r="P319" s="4"/>
      <c r="Q319" s="4"/>
      <c r="R319" s="4"/>
      <c r="S319" s="4"/>
      <c r="T319" s="4"/>
      <c r="U319" s="4"/>
      <c r="V319" s="4"/>
      <c r="W319" s="4">
        <v>0</v>
      </c>
      <c r="X319" s="4">
        <v>1</v>
      </c>
      <c r="Y319" s="4">
        <v>0</v>
      </c>
      <c r="Z319" s="4"/>
      <c r="AA319" s="4"/>
      <c r="AB319" s="4"/>
    </row>
    <row r="320" spans="1:206" x14ac:dyDescent="0.2">
      <c r="A320" s="4">
        <v>50</v>
      </c>
      <c r="B320" s="4">
        <v>1</v>
      </c>
      <c r="C320" s="4">
        <v>0</v>
      </c>
      <c r="D320" s="4">
        <v>1</v>
      </c>
      <c r="E320" s="4">
        <v>203</v>
      </c>
      <c r="F320" s="4">
        <f>ROUND(Source!Q308,O320)</f>
        <v>13580.74</v>
      </c>
      <c r="G320" s="4" t="s">
        <v>323</v>
      </c>
      <c r="H320" s="4" t="s">
        <v>324</v>
      </c>
      <c r="I320" s="4"/>
      <c r="J320" s="4"/>
      <c r="K320" s="4">
        <v>203</v>
      </c>
      <c r="L320" s="4">
        <v>11</v>
      </c>
      <c r="M320" s="4">
        <v>1</v>
      </c>
      <c r="N320" s="4" t="s">
        <v>3</v>
      </c>
      <c r="O320" s="4">
        <v>2</v>
      </c>
      <c r="P320" s="4"/>
      <c r="Q320" s="4"/>
      <c r="R320" s="4"/>
      <c r="S320" s="4"/>
      <c r="T320" s="4"/>
      <c r="U320" s="4"/>
      <c r="V320" s="4"/>
      <c r="W320" s="4">
        <v>13580.74</v>
      </c>
      <c r="X320" s="4">
        <v>1</v>
      </c>
      <c r="Y320" s="4">
        <v>13580.74</v>
      </c>
      <c r="Z320" s="4"/>
      <c r="AA320" s="4"/>
      <c r="AB320" s="4"/>
    </row>
    <row r="321" spans="1:28" x14ac:dyDescent="0.2">
      <c r="A321" s="4">
        <v>50</v>
      </c>
      <c r="B321" s="4">
        <v>0</v>
      </c>
      <c r="C321" s="4">
        <v>0</v>
      </c>
      <c r="D321" s="4">
        <v>1</v>
      </c>
      <c r="E321" s="4">
        <v>231</v>
      </c>
      <c r="F321" s="4">
        <f>ROUND(Source!BB308,O321)</f>
        <v>0</v>
      </c>
      <c r="G321" s="4" t="s">
        <v>325</v>
      </c>
      <c r="H321" s="4" t="s">
        <v>326</v>
      </c>
      <c r="I321" s="4"/>
      <c r="J321" s="4"/>
      <c r="K321" s="4">
        <v>231</v>
      </c>
      <c r="L321" s="4">
        <v>12</v>
      </c>
      <c r="M321" s="4">
        <v>3</v>
      </c>
      <c r="N321" s="4" t="s">
        <v>3</v>
      </c>
      <c r="O321" s="4">
        <v>2</v>
      </c>
      <c r="P321" s="4"/>
      <c r="Q321" s="4"/>
      <c r="R321" s="4"/>
      <c r="S321" s="4"/>
      <c r="T321" s="4"/>
      <c r="U321" s="4"/>
      <c r="V321" s="4"/>
      <c r="W321" s="4">
        <v>0</v>
      </c>
      <c r="X321" s="4">
        <v>1</v>
      </c>
      <c r="Y321" s="4">
        <v>0</v>
      </c>
      <c r="Z321" s="4"/>
      <c r="AA321" s="4"/>
      <c r="AB321" s="4"/>
    </row>
    <row r="322" spans="1:28" x14ac:dyDescent="0.2">
      <c r="A322" s="4">
        <v>50</v>
      </c>
      <c r="B322" s="4">
        <v>1</v>
      </c>
      <c r="C322" s="4">
        <v>0</v>
      </c>
      <c r="D322" s="4">
        <v>1</v>
      </c>
      <c r="E322" s="4">
        <v>204</v>
      </c>
      <c r="F322" s="4">
        <f>ROUND(Source!R308,O322)</f>
        <v>8432.93</v>
      </c>
      <c r="G322" s="4" t="s">
        <v>327</v>
      </c>
      <c r="H322" s="4" t="s">
        <v>328</v>
      </c>
      <c r="I322" s="4"/>
      <c r="J322" s="4"/>
      <c r="K322" s="4">
        <v>204</v>
      </c>
      <c r="L322" s="4">
        <v>13</v>
      </c>
      <c r="M322" s="4">
        <v>1</v>
      </c>
      <c r="N322" s="4" t="s">
        <v>3</v>
      </c>
      <c r="O322" s="4">
        <v>2</v>
      </c>
      <c r="P322" s="4"/>
      <c r="Q322" s="4"/>
      <c r="R322" s="4"/>
      <c r="S322" s="4"/>
      <c r="T322" s="4"/>
      <c r="U322" s="4"/>
      <c r="V322" s="4"/>
      <c r="W322" s="4">
        <v>8432.93</v>
      </c>
      <c r="X322" s="4">
        <v>1</v>
      </c>
      <c r="Y322" s="4">
        <v>8432.93</v>
      </c>
      <c r="Z322" s="4"/>
      <c r="AA322" s="4"/>
      <c r="AB322" s="4"/>
    </row>
    <row r="323" spans="1:28" x14ac:dyDescent="0.2">
      <c r="A323" s="4">
        <v>50</v>
      </c>
      <c r="B323" s="4">
        <v>1</v>
      </c>
      <c r="C323" s="4">
        <v>0</v>
      </c>
      <c r="D323" s="4">
        <v>1</v>
      </c>
      <c r="E323" s="4">
        <v>205</v>
      </c>
      <c r="F323" s="4">
        <f>ROUND(Source!S308,O323)</f>
        <v>227341.55</v>
      </c>
      <c r="G323" s="4" t="s">
        <v>329</v>
      </c>
      <c r="H323" s="4" t="s">
        <v>330</v>
      </c>
      <c r="I323" s="4"/>
      <c r="J323" s="4"/>
      <c r="K323" s="4">
        <v>205</v>
      </c>
      <c r="L323" s="4">
        <v>14</v>
      </c>
      <c r="M323" s="4">
        <v>1</v>
      </c>
      <c r="N323" s="4" t="s">
        <v>3</v>
      </c>
      <c r="O323" s="4">
        <v>2</v>
      </c>
      <c r="P323" s="4"/>
      <c r="Q323" s="4"/>
      <c r="R323" s="4"/>
      <c r="S323" s="4"/>
      <c r="T323" s="4"/>
      <c r="U323" s="4"/>
      <c r="V323" s="4"/>
      <c r="W323" s="4">
        <v>227341.55</v>
      </c>
      <c r="X323" s="4">
        <v>1</v>
      </c>
      <c r="Y323" s="4">
        <v>227341.55</v>
      </c>
      <c r="Z323" s="4"/>
      <c r="AA323" s="4"/>
      <c r="AB323" s="4"/>
    </row>
    <row r="324" spans="1:28" x14ac:dyDescent="0.2">
      <c r="A324" s="4">
        <v>50</v>
      </c>
      <c r="B324" s="4">
        <v>0</v>
      </c>
      <c r="C324" s="4">
        <v>0</v>
      </c>
      <c r="D324" s="4">
        <v>1</v>
      </c>
      <c r="E324" s="4">
        <v>232</v>
      </c>
      <c r="F324" s="4">
        <f>ROUND(Source!BC308,O324)</f>
        <v>0</v>
      </c>
      <c r="G324" s="4" t="s">
        <v>331</v>
      </c>
      <c r="H324" s="4" t="s">
        <v>332</v>
      </c>
      <c r="I324" s="4"/>
      <c r="J324" s="4"/>
      <c r="K324" s="4">
        <v>232</v>
      </c>
      <c r="L324" s="4">
        <v>15</v>
      </c>
      <c r="M324" s="4">
        <v>3</v>
      </c>
      <c r="N324" s="4" t="s">
        <v>3</v>
      </c>
      <c r="O324" s="4">
        <v>2</v>
      </c>
      <c r="P324" s="4"/>
      <c r="Q324" s="4"/>
      <c r="R324" s="4"/>
      <c r="S324" s="4"/>
      <c r="T324" s="4"/>
      <c r="U324" s="4"/>
      <c r="V324" s="4"/>
      <c r="W324" s="4">
        <v>0</v>
      </c>
      <c r="X324" s="4">
        <v>1</v>
      </c>
      <c r="Y324" s="4">
        <v>0</v>
      </c>
      <c r="Z324" s="4"/>
      <c r="AA324" s="4"/>
      <c r="AB324" s="4"/>
    </row>
    <row r="325" spans="1:28" x14ac:dyDescent="0.2">
      <c r="A325" s="4">
        <v>50</v>
      </c>
      <c r="B325" s="4">
        <v>1</v>
      </c>
      <c r="C325" s="4">
        <v>0</v>
      </c>
      <c r="D325" s="4">
        <v>1</v>
      </c>
      <c r="E325" s="4">
        <v>214</v>
      </c>
      <c r="F325" s="4">
        <f>ROUND(Source!AS308,O325)</f>
        <v>1191286.3999999999</v>
      </c>
      <c r="G325" s="4" t="s">
        <v>333</v>
      </c>
      <c r="H325" s="4" t="s">
        <v>334</v>
      </c>
      <c r="I325" s="4"/>
      <c r="J325" s="4"/>
      <c r="K325" s="4">
        <v>214</v>
      </c>
      <c r="L325" s="4">
        <v>16</v>
      </c>
      <c r="M325" s="4">
        <v>1</v>
      </c>
      <c r="N325" s="4" t="s">
        <v>3</v>
      </c>
      <c r="O325" s="4">
        <v>2</v>
      </c>
      <c r="P325" s="4"/>
      <c r="Q325" s="4"/>
      <c r="R325" s="4"/>
      <c r="S325" s="4"/>
      <c r="T325" s="4"/>
      <c r="U325" s="4"/>
      <c r="V325" s="4"/>
      <c r="W325" s="4">
        <v>1191286.3999999999</v>
      </c>
      <c r="X325" s="4">
        <v>1</v>
      </c>
      <c r="Y325" s="4">
        <v>1191286.3999999999</v>
      </c>
      <c r="Z325" s="4"/>
      <c r="AA325" s="4"/>
      <c r="AB325" s="4"/>
    </row>
    <row r="326" spans="1:28" x14ac:dyDescent="0.2">
      <c r="A326" s="4">
        <v>50</v>
      </c>
      <c r="B326" s="4">
        <v>1</v>
      </c>
      <c r="C326" s="4">
        <v>0</v>
      </c>
      <c r="D326" s="4">
        <v>1</v>
      </c>
      <c r="E326" s="4">
        <v>215</v>
      </c>
      <c r="F326" s="4">
        <f>ROUND(Source!AT308,O326)</f>
        <v>78958.789999999994</v>
      </c>
      <c r="G326" s="4" t="s">
        <v>335</v>
      </c>
      <c r="H326" s="4" t="s">
        <v>336</v>
      </c>
      <c r="I326" s="4"/>
      <c r="J326" s="4"/>
      <c r="K326" s="4">
        <v>215</v>
      </c>
      <c r="L326" s="4">
        <v>17</v>
      </c>
      <c r="M326" s="4">
        <v>1</v>
      </c>
      <c r="N326" s="4" t="s">
        <v>3</v>
      </c>
      <c r="O326" s="4">
        <v>2</v>
      </c>
      <c r="P326" s="4"/>
      <c r="Q326" s="4"/>
      <c r="R326" s="4"/>
      <c r="S326" s="4"/>
      <c r="T326" s="4"/>
      <c r="U326" s="4"/>
      <c r="V326" s="4"/>
      <c r="W326" s="4">
        <v>78958.789999999994</v>
      </c>
      <c r="X326" s="4">
        <v>1</v>
      </c>
      <c r="Y326" s="4">
        <v>78958.789999999994</v>
      </c>
      <c r="Z326" s="4"/>
      <c r="AA326" s="4"/>
      <c r="AB326" s="4"/>
    </row>
    <row r="327" spans="1:28" x14ac:dyDescent="0.2">
      <c r="A327" s="4">
        <v>50</v>
      </c>
      <c r="B327" s="4">
        <v>0</v>
      </c>
      <c r="C327" s="4">
        <v>0</v>
      </c>
      <c r="D327" s="4">
        <v>1</v>
      </c>
      <c r="E327" s="4">
        <v>217</v>
      </c>
      <c r="F327" s="4">
        <f>ROUND(Source!AU308,O327)</f>
        <v>0</v>
      </c>
      <c r="G327" s="4" t="s">
        <v>337</v>
      </c>
      <c r="H327" s="4" t="s">
        <v>338</v>
      </c>
      <c r="I327" s="4"/>
      <c r="J327" s="4"/>
      <c r="K327" s="4">
        <v>217</v>
      </c>
      <c r="L327" s="4">
        <v>18</v>
      </c>
      <c r="M327" s="4">
        <v>1</v>
      </c>
      <c r="N327" s="4" t="s">
        <v>3</v>
      </c>
      <c r="O327" s="4">
        <v>2</v>
      </c>
      <c r="P327" s="4"/>
      <c r="Q327" s="4"/>
      <c r="R327" s="4"/>
      <c r="S327" s="4"/>
      <c r="T327" s="4"/>
      <c r="U327" s="4"/>
      <c r="V327" s="4"/>
      <c r="W327" s="4">
        <v>0</v>
      </c>
      <c r="X327" s="4">
        <v>1</v>
      </c>
      <c r="Y327" s="4">
        <v>0</v>
      </c>
      <c r="Z327" s="4"/>
      <c r="AA327" s="4"/>
      <c r="AB327" s="4"/>
    </row>
    <row r="328" spans="1:28" x14ac:dyDescent="0.2">
      <c r="A328" s="4">
        <v>50</v>
      </c>
      <c r="B328" s="4">
        <v>0</v>
      </c>
      <c r="C328" s="4">
        <v>0</v>
      </c>
      <c r="D328" s="4">
        <v>1</v>
      </c>
      <c r="E328" s="4">
        <v>230</v>
      </c>
      <c r="F328" s="4">
        <f>ROUND(Source!BA308,O328)</f>
        <v>0</v>
      </c>
      <c r="G328" s="4" t="s">
        <v>339</v>
      </c>
      <c r="H328" s="4" t="s">
        <v>340</v>
      </c>
      <c r="I328" s="4"/>
      <c r="J328" s="4"/>
      <c r="K328" s="4">
        <v>230</v>
      </c>
      <c r="L328" s="4">
        <v>19</v>
      </c>
      <c r="M328" s="4">
        <v>3</v>
      </c>
      <c r="N328" s="4" t="s">
        <v>3</v>
      </c>
      <c r="O328" s="4">
        <v>2</v>
      </c>
      <c r="P328" s="4"/>
      <c r="Q328" s="4"/>
      <c r="R328" s="4"/>
      <c r="S328" s="4"/>
      <c r="T328" s="4"/>
      <c r="U328" s="4"/>
      <c r="V328" s="4"/>
      <c r="W328" s="4">
        <v>0</v>
      </c>
      <c r="X328" s="4">
        <v>1</v>
      </c>
      <c r="Y328" s="4">
        <v>0</v>
      </c>
      <c r="Z328" s="4"/>
      <c r="AA328" s="4"/>
      <c r="AB328" s="4"/>
    </row>
    <row r="329" spans="1:28" x14ac:dyDescent="0.2">
      <c r="A329" s="4">
        <v>50</v>
      </c>
      <c r="B329" s="4">
        <v>0</v>
      </c>
      <c r="C329" s="4">
        <v>0</v>
      </c>
      <c r="D329" s="4">
        <v>1</v>
      </c>
      <c r="E329" s="4">
        <v>206</v>
      </c>
      <c r="F329" s="4">
        <f>ROUND(Source!T308,O329)</f>
        <v>0</v>
      </c>
      <c r="G329" s="4" t="s">
        <v>341</v>
      </c>
      <c r="H329" s="4" t="s">
        <v>342</v>
      </c>
      <c r="I329" s="4"/>
      <c r="J329" s="4"/>
      <c r="K329" s="4">
        <v>206</v>
      </c>
      <c r="L329" s="4">
        <v>20</v>
      </c>
      <c r="M329" s="4">
        <v>1</v>
      </c>
      <c r="N329" s="4" t="s">
        <v>3</v>
      </c>
      <c r="O329" s="4">
        <v>2</v>
      </c>
      <c r="P329" s="4"/>
      <c r="Q329" s="4"/>
      <c r="R329" s="4"/>
      <c r="S329" s="4"/>
      <c r="T329" s="4"/>
      <c r="U329" s="4"/>
      <c r="V329" s="4"/>
      <c r="W329" s="4">
        <v>0</v>
      </c>
      <c r="X329" s="4">
        <v>1</v>
      </c>
      <c r="Y329" s="4">
        <v>0</v>
      </c>
      <c r="Z329" s="4"/>
      <c r="AA329" s="4"/>
      <c r="AB329" s="4"/>
    </row>
    <row r="330" spans="1:28" x14ac:dyDescent="0.2">
      <c r="A330" s="4">
        <v>50</v>
      </c>
      <c r="B330" s="4">
        <v>1</v>
      </c>
      <c r="C330" s="4">
        <v>0</v>
      </c>
      <c r="D330" s="4">
        <v>1</v>
      </c>
      <c r="E330" s="4">
        <v>207</v>
      </c>
      <c r="F330" s="4">
        <f>Source!U308</f>
        <v>773.98335339999983</v>
      </c>
      <c r="G330" s="4" t="s">
        <v>343</v>
      </c>
      <c r="H330" s="4" t="s">
        <v>344</v>
      </c>
      <c r="I330" s="4"/>
      <c r="J330" s="4"/>
      <c r="K330" s="4">
        <v>207</v>
      </c>
      <c r="L330" s="4">
        <v>21</v>
      </c>
      <c r="M330" s="4">
        <v>1</v>
      </c>
      <c r="N330" s="4" t="s">
        <v>3</v>
      </c>
      <c r="O330" s="4">
        <v>-1</v>
      </c>
      <c r="P330" s="4"/>
      <c r="Q330" s="4"/>
      <c r="R330" s="4"/>
      <c r="S330" s="4"/>
      <c r="T330" s="4"/>
      <c r="U330" s="4"/>
      <c r="V330" s="4"/>
      <c r="W330" s="4">
        <v>773.98335340000006</v>
      </c>
      <c r="X330" s="4">
        <v>1</v>
      </c>
      <c r="Y330" s="4">
        <v>773.98335340000006</v>
      </c>
      <c r="Z330" s="4"/>
      <c r="AA330" s="4"/>
      <c r="AB330" s="4"/>
    </row>
    <row r="331" spans="1:28" x14ac:dyDescent="0.2">
      <c r="A331" s="4">
        <v>50</v>
      </c>
      <c r="B331" s="4">
        <v>1</v>
      </c>
      <c r="C331" s="4">
        <v>0</v>
      </c>
      <c r="D331" s="4">
        <v>1</v>
      </c>
      <c r="E331" s="4">
        <v>208</v>
      </c>
      <c r="F331" s="4">
        <f>Source!V308</f>
        <v>21.031854000000003</v>
      </c>
      <c r="G331" s="4" t="s">
        <v>345</v>
      </c>
      <c r="H331" s="4" t="s">
        <v>346</v>
      </c>
      <c r="I331" s="4"/>
      <c r="J331" s="4"/>
      <c r="K331" s="4">
        <v>208</v>
      </c>
      <c r="L331" s="4">
        <v>22</v>
      </c>
      <c r="M331" s="4">
        <v>1</v>
      </c>
      <c r="N331" s="4" t="s">
        <v>3</v>
      </c>
      <c r="O331" s="4">
        <v>-1</v>
      </c>
      <c r="P331" s="4"/>
      <c r="Q331" s="4"/>
      <c r="R331" s="4"/>
      <c r="S331" s="4"/>
      <c r="T331" s="4"/>
      <c r="U331" s="4"/>
      <c r="V331" s="4"/>
      <c r="W331" s="4">
        <v>21.031853999999996</v>
      </c>
      <c r="X331" s="4">
        <v>1</v>
      </c>
      <c r="Y331" s="4">
        <v>21.031853999999996</v>
      </c>
      <c r="Z331" s="4"/>
      <c r="AA331" s="4"/>
      <c r="AB331" s="4"/>
    </row>
    <row r="332" spans="1:28" x14ac:dyDescent="0.2">
      <c r="A332" s="4">
        <v>50</v>
      </c>
      <c r="B332" s="4">
        <v>0</v>
      </c>
      <c r="C332" s="4">
        <v>0</v>
      </c>
      <c r="D332" s="4">
        <v>1</v>
      </c>
      <c r="E332" s="4">
        <v>209</v>
      </c>
      <c r="F332" s="4">
        <f>ROUND(Source!W308,O332)</f>
        <v>0</v>
      </c>
      <c r="G332" s="4" t="s">
        <v>347</v>
      </c>
      <c r="H332" s="4" t="s">
        <v>348</v>
      </c>
      <c r="I332" s="4"/>
      <c r="J332" s="4"/>
      <c r="K332" s="4">
        <v>209</v>
      </c>
      <c r="L332" s="4">
        <v>23</v>
      </c>
      <c r="M332" s="4">
        <v>1</v>
      </c>
      <c r="N332" s="4" t="s">
        <v>3</v>
      </c>
      <c r="O332" s="4">
        <v>2</v>
      </c>
      <c r="P332" s="4"/>
      <c r="Q332" s="4"/>
      <c r="R332" s="4"/>
      <c r="S332" s="4"/>
      <c r="T332" s="4"/>
      <c r="U332" s="4"/>
      <c r="V332" s="4"/>
      <c r="W332" s="4">
        <v>0</v>
      </c>
      <c r="X332" s="4">
        <v>1</v>
      </c>
      <c r="Y332" s="4">
        <v>0</v>
      </c>
      <c r="Z332" s="4"/>
      <c r="AA332" s="4"/>
      <c r="AB332" s="4"/>
    </row>
    <row r="333" spans="1:28" x14ac:dyDescent="0.2">
      <c r="A333" s="4">
        <v>50</v>
      </c>
      <c r="B333" s="4">
        <v>1</v>
      </c>
      <c r="C333" s="4">
        <v>0</v>
      </c>
      <c r="D333" s="4">
        <v>1</v>
      </c>
      <c r="E333" s="4">
        <v>233</v>
      </c>
      <c r="F333" s="4">
        <f>ROUND(Source!BD308,O333)</f>
        <v>11628.08</v>
      </c>
      <c r="G333" s="4" t="s">
        <v>349</v>
      </c>
      <c r="H333" s="4" t="s">
        <v>350</v>
      </c>
      <c r="I333" s="4"/>
      <c r="J333" s="4"/>
      <c r="K333" s="4">
        <v>233</v>
      </c>
      <c r="L333" s="4">
        <v>24</v>
      </c>
      <c r="M333" s="4">
        <v>1</v>
      </c>
      <c r="N333" s="4" t="s">
        <v>3</v>
      </c>
      <c r="O333" s="4">
        <v>2</v>
      </c>
      <c r="P333" s="4"/>
      <c r="Q333" s="4"/>
      <c r="R333" s="4"/>
      <c r="S333" s="4"/>
      <c r="T333" s="4"/>
      <c r="U333" s="4"/>
      <c r="V333" s="4"/>
      <c r="W333" s="4">
        <v>11628.08</v>
      </c>
      <c r="X333" s="4">
        <v>1</v>
      </c>
      <c r="Y333" s="4">
        <v>11628.08</v>
      </c>
      <c r="Z333" s="4"/>
      <c r="AA333" s="4"/>
      <c r="AB333" s="4"/>
    </row>
    <row r="334" spans="1:28" x14ac:dyDescent="0.2">
      <c r="A334" s="4">
        <v>50</v>
      </c>
      <c r="B334" s="4">
        <v>1</v>
      </c>
      <c r="C334" s="4">
        <v>0</v>
      </c>
      <c r="D334" s="4">
        <v>1</v>
      </c>
      <c r="E334" s="4">
        <v>210</v>
      </c>
      <c r="F334" s="4">
        <f>ROUND(Source!X308,O334)</f>
        <v>218799.43</v>
      </c>
      <c r="G334" s="4" t="s">
        <v>351</v>
      </c>
      <c r="H334" s="4" t="s">
        <v>352</v>
      </c>
      <c r="I334" s="4"/>
      <c r="J334" s="4"/>
      <c r="K334" s="4">
        <v>210</v>
      </c>
      <c r="L334" s="4">
        <v>25</v>
      </c>
      <c r="M334" s="4">
        <v>1</v>
      </c>
      <c r="N334" s="4" t="s">
        <v>3</v>
      </c>
      <c r="O334" s="4">
        <v>2</v>
      </c>
      <c r="P334" s="4"/>
      <c r="Q334" s="4"/>
      <c r="R334" s="4"/>
      <c r="S334" s="4"/>
      <c r="T334" s="4"/>
      <c r="U334" s="4"/>
      <c r="V334" s="4"/>
      <c r="W334" s="4">
        <v>218799.43</v>
      </c>
      <c r="X334" s="4">
        <v>1</v>
      </c>
      <c r="Y334" s="4">
        <v>218799.43</v>
      </c>
      <c r="Z334" s="4"/>
      <c r="AA334" s="4"/>
      <c r="AB334" s="4"/>
    </row>
    <row r="335" spans="1:28" x14ac:dyDescent="0.2">
      <c r="A335" s="4">
        <v>50</v>
      </c>
      <c r="B335" s="4">
        <v>1</v>
      </c>
      <c r="C335" s="4">
        <v>0</v>
      </c>
      <c r="D335" s="4">
        <v>1</v>
      </c>
      <c r="E335" s="4">
        <v>211</v>
      </c>
      <c r="F335" s="4">
        <f>ROUND(Source!Y308,O335)</f>
        <v>110346.55</v>
      </c>
      <c r="G335" s="4" t="s">
        <v>353</v>
      </c>
      <c r="H335" s="4" t="s">
        <v>354</v>
      </c>
      <c r="I335" s="4"/>
      <c r="J335" s="4"/>
      <c r="K335" s="4">
        <v>211</v>
      </c>
      <c r="L335" s="4">
        <v>26</v>
      </c>
      <c r="M335" s="4">
        <v>1</v>
      </c>
      <c r="N335" s="4" t="s">
        <v>3</v>
      </c>
      <c r="O335" s="4">
        <v>2</v>
      </c>
      <c r="P335" s="4"/>
      <c r="Q335" s="4"/>
      <c r="R335" s="4"/>
      <c r="S335" s="4"/>
      <c r="T335" s="4"/>
      <c r="U335" s="4"/>
      <c r="V335" s="4"/>
      <c r="W335" s="4">
        <v>110346.55</v>
      </c>
      <c r="X335" s="4">
        <v>1</v>
      </c>
      <c r="Y335" s="4">
        <v>110346.55</v>
      </c>
      <c r="Z335" s="4"/>
      <c r="AA335" s="4"/>
      <c r="AB335" s="4"/>
    </row>
    <row r="336" spans="1:28" x14ac:dyDescent="0.2">
      <c r="A336" s="4">
        <v>50</v>
      </c>
      <c r="B336" s="4">
        <v>1</v>
      </c>
      <c r="C336" s="4">
        <v>0</v>
      </c>
      <c r="D336" s="4">
        <v>1</v>
      </c>
      <c r="E336" s="4">
        <v>224</v>
      </c>
      <c r="F336" s="4">
        <f>ROUND(Source!AR308,O336)</f>
        <v>1270245.19</v>
      </c>
      <c r="G336" s="4" t="s">
        <v>355</v>
      </c>
      <c r="H336" s="4" t="s">
        <v>356</v>
      </c>
      <c r="I336" s="4"/>
      <c r="J336" s="4"/>
      <c r="K336" s="4">
        <v>224</v>
      </c>
      <c r="L336" s="4">
        <v>27</v>
      </c>
      <c r="M336" s="4">
        <v>1</v>
      </c>
      <c r="N336" s="4" t="s">
        <v>3</v>
      </c>
      <c r="O336" s="4">
        <v>2</v>
      </c>
      <c r="P336" s="4"/>
      <c r="Q336" s="4"/>
      <c r="R336" s="4"/>
      <c r="S336" s="4"/>
      <c r="T336" s="4"/>
      <c r="U336" s="4"/>
      <c r="V336" s="4"/>
      <c r="W336" s="4">
        <v>1270245.19</v>
      </c>
      <c r="X336" s="4">
        <v>1</v>
      </c>
      <c r="Y336" s="4">
        <v>1270245.19</v>
      </c>
      <c r="Z336" s="4"/>
      <c r="AA336" s="4"/>
      <c r="AB336" s="4"/>
    </row>
    <row r="337" spans="1:28" x14ac:dyDescent="0.2">
      <c r="A337" s="4">
        <v>50</v>
      </c>
      <c r="B337" s="4">
        <v>1</v>
      </c>
      <c r="C337" s="4">
        <v>0</v>
      </c>
      <c r="D337" s="4">
        <v>2</v>
      </c>
      <c r="E337" s="4">
        <v>0</v>
      </c>
      <c r="F337" s="4">
        <f>ROUND(F336*0.2,O337)</f>
        <v>254049.04</v>
      </c>
      <c r="G337" s="4" t="s">
        <v>582</v>
      </c>
      <c r="H337" s="4" t="s">
        <v>583</v>
      </c>
      <c r="I337" s="4"/>
      <c r="J337" s="4"/>
      <c r="K337" s="4">
        <v>212</v>
      </c>
      <c r="L337" s="4">
        <v>28</v>
      </c>
      <c r="M337" s="4">
        <v>0</v>
      </c>
      <c r="N337" s="4" t="s">
        <v>3</v>
      </c>
      <c r="O337" s="4">
        <v>2</v>
      </c>
      <c r="P337" s="4"/>
      <c r="Q337" s="4"/>
      <c r="R337" s="4"/>
      <c r="S337" s="4"/>
      <c r="T337" s="4"/>
      <c r="U337" s="4"/>
      <c r="V337" s="4"/>
      <c r="W337" s="4">
        <v>254049.04</v>
      </c>
      <c r="X337" s="4">
        <v>1</v>
      </c>
      <c r="Y337" s="4">
        <v>254049.04</v>
      </c>
      <c r="Z337" s="4"/>
      <c r="AA337" s="4"/>
      <c r="AB337" s="4"/>
    </row>
    <row r="338" spans="1:28" x14ac:dyDescent="0.2">
      <c r="A338" s="4">
        <v>50</v>
      </c>
      <c r="B338" s="4">
        <v>1</v>
      </c>
      <c r="C338" s="4">
        <v>0</v>
      </c>
      <c r="D338" s="4">
        <v>2</v>
      </c>
      <c r="E338" s="4">
        <v>0</v>
      </c>
      <c r="F338" s="4">
        <f>ROUND(F337+F336,O338)</f>
        <v>1524294.23</v>
      </c>
      <c r="G338" s="4" t="s">
        <v>586</v>
      </c>
      <c r="H338" s="4" t="s">
        <v>587</v>
      </c>
      <c r="I338" s="4"/>
      <c r="J338" s="4"/>
      <c r="K338" s="4">
        <v>212</v>
      </c>
      <c r="L338" s="4">
        <v>29</v>
      </c>
      <c r="M338" s="4">
        <v>0</v>
      </c>
      <c r="N338" s="4" t="s">
        <v>3</v>
      </c>
      <c r="O338" s="4">
        <v>2</v>
      </c>
      <c r="P338" s="4"/>
      <c r="Q338" s="4"/>
      <c r="R338" s="4"/>
      <c r="S338" s="4"/>
      <c r="T338" s="4"/>
      <c r="U338" s="4"/>
      <c r="V338" s="4"/>
      <c r="W338" s="4">
        <v>1524294.23</v>
      </c>
      <c r="X338" s="4">
        <v>1</v>
      </c>
      <c r="Y338" s="4">
        <v>1524294.23</v>
      </c>
      <c r="Z338" s="4"/>
      <c r="AA338" s="4"/>
      <c r="AB338" s="4"/>
    </row>
    <row r="340" spans="1:28" x14ac:dyDescent="0.2">
      <c r="A340" s="5">
        <v>61</v>
      </c>
      <c r="B340" s="5"/>
      <c r="C340" s="5"/>
      <c r="D340" s="5"/>
      <c r="E340" s="5"/>
      <c r="F340" s="5">
        <v>1.2</v>
      </c>
      <c r="G340" s="5" t="s">
        <v>588</v>
      </c>
      <c r="H340" s="5" t="s">
        <v>589</v>
      </c>
    </row>
    <row r="341" spans="1:28" x14ac:dyDescent="0.2">
      <c r="A341" s="5">
        <v>61</v>
      </c>
      <c r="B341" s="5"/>
      <c r="C341" s="5"/>
      <c r="D341" s="5"/>
      <c r="E341" s="5"/>
      <c r="F341" s="5">
        <v>12</v>
      </c>
      <c r="G341" s="5" t="s">
        <v>590</v>
      </c>
      <c r="H341" s="5" t="s">
        <v>589</v>
      </c>
    </row>
    <row r="342" spans="1:28" x14ac:dyDescent="0.2">
      <c r="A342" s="5">
        <v>61</v>
      </c>
      <c r="B342" s="5"/>
      <c r="C342" s="5"/>
      <c r="D342" s="5"/>
      <c r="E342" s="5"/>
      <c r="F342" s="5">
        <v>0</v>
      </c>
      <c r="G342" s="5" t="s">
        <v>591</v>
      </c>
      <c r="H342" s="5" t="s">
        <v>589</v>
      </c>
    </row>
    <row r="345" spans="1:28" x14ac:dyDescent="0.2">
      <c r="A345">
        <v>70</v>
      </c>
      <c r="B345">
        <v>1</v>
      </c>
      <c r="D345">
        <v>1</v>
      </c>
      <c r="E345" t="s">
        <v>592</v>
      </c>
      <c r="F345" t="s">
        <v>593</v>
      </c>
      <c r="G345">
        <v>0</v>
      </c>
      <c r="H345">
        <v>0</v>
      </c>
      <c r="I345" t="s">
        <v>3</v>
      </c>
      <c r="J345">
        <v>1</v>
      </c>
      <c r="K345">
        <v>0</v>
      </c>
      <c r="L345" t="s">
        <v>3</v>
      </c>
      <c r="M345" t="s">
        <v>3</v>
      </c>
      <c r="N345">
        <v>0</v>
      </c>
      <c r="P345" t="s">
        <v>594</v>
      </c>
    </row>
    <row r="346" spans="1:28" x14ac:dyDescent="0.2">
      <c r="A346">
        <v>70</v>
      </c>
      <c r="B346">
        <v>1</v>
      </c>
      <c r="D346">
        <v>2</v>
      </c>
      <c r="E346" t="s">
        <v>595</v>
      </c>
      <c r="F346" t="s">
        <v>596</v>
      </c>
      <c r="G346">
        <v>1</v>
      </c>
      <c r="H346">
        <v>0</v>
      </c>
      <c r="I346" t="s">
        <v>3</v>
      </c>
      <c r="J346">
        <v>1</v>
      </c>
      <c r="K346">
        <v>0</v>
      </c>
      <c r="L346" t="s">
        <v>3</v>
      </c>
      <c r="M346" t="s">
        <v>3</v>
      </c>
      <c r="N346">
        <v>0</v>
      </c>
      <c r="P346" t="s">
        <v>597</v>
      </c>
    </row>
    <row r="347" spans="1:28" x14ac:dyDescent="0.2">
      <c r="A347">
        <v>70</v>
      </c>
      <c r="B347">
        <v>1</v>
      </c>
      <c r="D347">
        <v>3</v>
      </c>
      <c r="E347" t="s">
        <v>598</v>
      </c>
      <c r="F347" t="s">
        <v>599</v>
      </c>
      <c r="G347">
        <v>0</v>
      </c>
      <c r="H347">
        <v>0</v>
      </c>
      <c r="I347" t="s">
        <v>3</v>
      </c>
      <c r="J347">
        <v>1</v>
      </c>
      <c r="K347">
        <v>0</v>
      </c>
      <c r="L347" t="s">
        <v>3</v>
      </c>
      <c r="M347" t="s">
        <v>3</v>
      </c>
      <c r="N347">
        <v>0</v>
      </c>
      <c r="P347" t="s">
        <v>600</v>
      </c>
    </row>
    <row r="348" spans="1:28" x14ac:dyDescent="0.2">
      <c r="A348">
        <v>70</v>
      </c>
      <c r="B348">
        <v>1</v>
      </c>
      <c r="D348">
        <v>4</v>
      </c>
      <c r="E348" t="s">
        <v>601</v>
      </c>
      <c r="F348" t="s">
        <v>602</v>
      </c>
      <c r="G348">
        <v>1</v>
      </c>
      <c r="H348">
        <v>0</v>
      </c>
      <c r="I348" t="s">
        <v>3</v>
      </c>
      <c r="J348">
        <v>2</v>
      </c>
      <c r="K348">
        <v>0</v>
      </c>
      <c r="L348" t="s">
        <v>3</v>
      </c>
      <c r="M348" t="s">
        <v>3</v>
      </c>
      <c r="N348">
        <v>0</v>
      </c>
      <c r="P348" t="s">
        <v>3</v>
      </c>
    </row>
    <row r="349" spans="1:28" x14ac:dyDescent="0.2">
      <c r="A349">
        <v>70</v>
      </c>
      <c r="B349">
        <v>1</v>
      </c>
      <c r="D349">
        <v>5</v>
      </c>
      <c r="E349" t="s">
        <v>603</v>
      </c>
      <c r="F349" t="s">
        <v>604</v>
      </c>
      <c r="G349">
        <v>0</v>
      </c>
      <c r="H349">
        <v>0</v>
      </c>
      <c r="I349" t="s">
        <v>3</v>
      </c>
      <c r="J349">
        <v>2</v>
      </c>
      <c r="K349">
        <v>0</v>
      </c>
      <c r="L349" t="s">
        <v>3</v>
      </c>
      <c r="M349" t="s">
        <v>3</v>
      </c>
      <c r="N349">
        <v>0</v>
      </c>
      <c r="P349" t="s">
        <v>3</v>
      </c>
    </row>
    <row r="350" spans="1:28" x14ac:dyDescent="0.2">
      <c r="A350">
        <v>70</v>
      </c>
      <c r="B350">
        <v>1</v>
      </c>
      <c r="D350">
        <v>6</v>
      </c>
      <c r="E350" t="s">
        <v>605</v>
      </c>
      <c r="F350" t="s">
        <v>606</v>
      </c>
      <c r="G350">
        <v>0</v>
      </c>
      <c r="H350">
        <v>0</v>
      </c>
      <c r="I350" t="s">
        <v>3</v>
      </c>
      <c r="J350">
        <v>2</v>
      </c>
      <c r="K350">
        <v>0</v>
      </c>
      <c r="L350" t="s">
        <v>3</v>
      </c>
      <c r="M350" t="s">
        <v>3</v>
      </c>
      <c r="N350">
        <v>0</v>
      </c>
      <c r="P350" t="s">
        <v>3</v>
      </c>
    </row>
    <row r="351" spans="1:28" x14ac:dyDescent="0.2">
      <c r="A351">
        <v>70</v>
      </c>
      <c r="B351">
        <v>1</v>
      </c>
      <c r="D351">
        <v>7</v>
      </c>
      <c r="E351" t="s">
        <v>607</v>
      </c>
      <c r="F351" t="s">
        <v>608</v>
      </c>
      <c r="G351">
        <v>0</v>
      </c>
      <c r="H351">
        <v>0</v>
      </c>
      <c r="I351" t="s">
        <v>609</v>
      </c>
      <c r="J351">
        <v>0</v>
      </c>
      <c r="K351">
        <v>0</v>
      </c>
      <c r="L351" t="s">
        <v>3</v>
      </c>
      <c r="M351" t="s">
        <v>3</v>
      </c>
      <c r="N351">
        <v>0</v>
      </c>
      <c r="P351" t="s">
        <v>610</v>
      </c>
    </row>
    <row r="352" spans="1:28" x14ac:dyDescent="0.2">
      <c r="A352">
        <v>70</v>
      </c>
      <c r="B352">
        <v>1</v>
      </c>
      <c r="D352">
        <v>8</v>
      </c>
      <c r="E352" t="s">
        <v>611</v>
      </c>
      <c r="F352" t="s">
        <v>612</v>
      </c>
      <c r="G352">
        <v>1</v>
      </c>
      <c r="H352">
        <v>0</v>
      </c>
      <c r="I352" t="s">
        <v>3</v>
      </c>
      <c r="J352">
        <v>5</v>
      </c>
      <c r="K352">
        <v>0</v>
      </c>
      <c r="L352" t="s">
        <v>3</v>
      </c>
      <c r="M352" t="s">
        <v>3</v>
      </c>
      <c r="N352">
        <v>0</v>
      </c>
      <c r="P352" t="s">
        <v>3</v>
      </c>
    </row>
    <row r="353" spans="1:16" x14ac:dyDescent="0.2">
      <c r="A353">
        <v>70</v>
      </c>
      <c r="B353">
        <v>1</v>
      </c>
      <c r="D353">
        <v>9</v>
      </c>
      <c r="E353" t="s">
        <v>613</v>
      </c>
      <c r="F353" t="s">
        <v>614</v>
      </c>
      <c r="G353">
        <v>0</v>
      </c>
      <c r="H353">
        <v>0</v>
      </c>
      <c r="I353" t="s">
        <v>3</v>
      </c>
      <c r="J353">
        <v>5</v>
      </c>
      <c r="K353">
        <v>0</v>
      </c>
      <c r="L353" t="s">
        <v>3</v>
      </c>
      <c r="M353" t="s">
        <v>3</v>
      </c>
      <c r="N353">
        <v>0</v>
      </c>
      <c r="P353" t="s">
        <v>3</v>
      </c>
    </row>
    <row r="354" spans="1:16" x14ac:dyDescent="0.2">
      <c r="A354">
        <v>70</v>
      </c>
      <c r="B354">
        <v>1</v>
      </c>
      <c r="D354">
        <v>10</v>
      </c>
      <c r="E354" t="s">
        <v>615</v>
      </c>
      <c r="F354" t="s">
        <v>616</v>
      </c>
      <c r="G354">
        <v>0</v>
      </c>
      <c r="H354">
        <v>0</v>
      </c>
      <c r="I354" t="s">
        <v>617</v>
      </c>
      <c r="J354">
        <v>5</v>
      </c>
      <c r="K354">
        <v>0</v>
      </c>
      <c r="L354" t="s">
        <v>3</v>
      </c>
      <c r="M354" t="s">
        <v>3</v>
      </c>
      <c r="N354">
        <v>0</v>
      </c>
      <c r="P354" t="s">
        <v>618</v>
      </c>
    </row>
    <row r="355" spans="1:16" x14ac:dyDescent="0.2">
      <c r="A355">
        <v>70</v>
      </c>
      <c r="B355">
        <v>1</v>
      </c>
      <c r="D355">
        <v>11</v>
      </c>
      <c r="E355" t="s">
        <v>619</v>
      </c>
      <c r="F355" t="s">
        <v>620</v>
      </c>
      <c r="G355">
        <v>0</v>
      </c>
      <c r="H355">
        <v>0</v>
      </c>
      <c r="I355" t="s">
        <v>621</v>
      </c>
      <c r="J355">
        <v>0</v>
      </c>
      <c r="K355">
        <v>0</v>
      </c>
      <c r="L355" t="s">
        <v>3</v>
      </c>
      <c r="M355" t="s">
        <v>3</v>
      </c>
      <c r="N355">
        <v>0</v>
      </c>
      <c r="P355" t="s">
        <v>622</v>
      </c>
    </row>
    <row r="356" spans="1:16" x14ac:dyDescent="0.2">
      <c r="A356">
        <v>70</v>
      </c>
      <c r="B356">
        <v>1</v>
      </c>
      <c r="D356">
        <v>12</v>
      </c>
      <c r="E356" t="s">
        <v>623</v>
      </c>
      <c r="F356" t="s">
        <v>624</v>
      </c>
      <c r="G356">
        <v>0</v>
      </c>
      <c r="H356">
        <v>0</v>
      </c>
      <c r="I356" t="s">
        <v>625</v>
      </c>
      <c r="J356">
        <v>0</v>
      </c>
      <c r="K356">
        <v>0</v>
      </c>
      <c r="L356" t="s">
        <v>3</v>
      </c>
      <c r="M356" t="s">
        <v>3</v>
      </c>
      <c r="N356">
        <v>0</v>
      </c>
      <c r="P356" t="s">
        <v>626</v>
      </c>
    </row>
    <row r="357" spans="1:16" x14ac:dyDescent="0.2">
      <c r="A357">
        <v>70</v>
      </c>
      <c r="B357">
        <v>1</v>
      </c>
      <c r="D357">
        <v>13</v>
      </c>
      <c r="E357" t="s">
        <v>627</v>
      </c>
      <c r="F357" t="s">
        <v>628</v>
      </c>
      <c r="G357">
        <v>0</v>
      </c>
      <c r="H357">
        <v>0</v>
      </c>
      <c r="I357" t="s">
        <v>629</v>
      </c>
      <c r="J357">
        <v>0</v>
      </c>
      <c r="K357">
        <v>0</v>
      </c>
      <c r="L357" t="s">
        <v>3</v>
      </c>
      <c r="M357" t="s">
        <v>3</v>
      </c>
      <c r="N357">
        <v>0</v>
      </c>
      <c r="P357" t="s">
        <v>630</v>
      </c>
    </row>
    <row r="358" spans="1:16" x14ac:dyDescent="0.2">
      <c r="A358">
        <v>70</v>
      </c>
      <c r="B358">
        <v>1</v>
      </c>
      <c r="D358">
        <v>14</v>
      </c>
      <c r="E358" t="s">
        <v>631</v>
      </c>
      <c r="F358" t="s">
        <v>632</v>
      </c>
      <c r="G358">
        <v>0</v>
      </c>
      <c r="H358">
        <v>0</v>
      </c>
      <c r="I358" t="s">
        <v>3</v>
      </c>
      <c r="J358">
        <v>0</v>
      </c>
      <c r="K358">
        <v>0</v>
      </c>
      <c r="L358" t="s">
        <v>3</v>
      </c>
      <c r="M358" t="s">
        <v>3</v>
      </c>
      <c r="N358">
        <v>0</v>
      </c>
      <c r="P358" t="s">
        <v>633</v>
      </c>
    </row>
    <row r="359" spans="1:16" x14ac:dyDescent="0.2">
      <c r="A359">
        <v>70</v>
      </c>
      <c r="B359">
        <v>1</v>
      </c>
      <c r="D359">
        <v>15</v>
      </c>
      <c r="E359" t="s">
        <v>634</v>
      </c>
      <c r="F359" t="s">
        <v>635</v>
      </c>
      <c r="G359">
        <v>0</v>
      </c>
      <c r="H359">
        <v>0</v>
      </c>
      <c r="I359" t="s">
        <v>3</v>
      </c>
      <c r="J359">
        <v>3</v>
      </c>
      <c r="K359">
        <v>0</v>
      </c>
      <c r="L359" t="s">
        <v>3</v>
      </c>
      <c r="M359" t="s">
        <v>3</v>
      </c>
      <c r="N359">
        <v>0</v>
      </c>
      <c r="P359" t="s">
        <v>3</v>
      </c>
    </row>
    <row r="360" spans="1:16" x14ac:dyDescent="0.2">
      <c r="A360">
        <v>70</v>
      </c>
      <c r="B360">
        <v>1</v>
      </c>
      <c r="D360">
        <v>16</v>
      </c>
      <c r="E360" t="s">
        <v>636</v>
      </c>
      <c r="F360" t="s">
        <v>637</v>
      </c>
      <c r="G360">
        <v>1</v>
      </c>
      <c r="H360">
        <v>0</v>
      </c>
      <c r="I360" t="s">
        <v>3</v>
      </c>
      <c r="J360">
        <v>3</v>
      </c>
      <c r="K360">
        <v>0</v>
      </c>
      <c r="L360" t="s">
        <v>3</v>
      </c>
      <c r="M360" t="s">
        <v>3</v>
      </c>
      <c r="N360">
        <v>0</v>
      </c>
      <c r="P360" t="s">
        <v>3</v>
      </c>
    </row>
    <row r="361" spans="1:16" x14ac:dyDescent="0.2">
      <c r="A361">
        <v>70</v>
      </c>
      <c r="B361">
        <v>1</v>
      </c>
      <c r="D361">
        <v>1</v>
      </c>
      <c r="E361" t="s">
        <v>638</v>
      </c>
      <c r="F361" t="s">
        <v>639</v>
      </c>
      <c r="G361">
        <v>0.9</v>
      </c>
      <c r="H361">
        <v>1</v>
      </c>
      <c r="I361" t="s">
        <v>640</v>
      </c>
      <c r="J361">
        <v>0</v>
      </c>
      <c r="K361">
        <v>0</v>
      </c>
      <c r="L361" t="s">
        <v>3</v>
      </c>
      <c r="M361" t="s">
        <v>3</v>
      </c>
      <c r="N361">
        <v>0</v>
      </c>
      <c r="P361" t="s">
        <v>641</v>
      </c>
    </row>
    <row r="362" spans="1:16" x14ac:dyDescent="0.2">
      <c r="A362">
        <v>70</v>
      </c>
      <c r="B362">
        <v>1</v>
      </c>
      <c r="D362">
        <v>2</v>
      </c>
      <c r="E362" t="s">
        <v>642</v>
      </c>
      <c r="F362" t="s">
        <v>643</v>
      </c>
      <c r="G362">
        <v>0.85</v>
      </c>
      <c r="H362">
        <v>1</v>
      </c>
      <c r="I362" t="s">
        <v>644</v>
      </c>
      <c r="J362">
        <v>0</v>
      </c>
      <c r="K362">
        <v>0</v>
      </c>
      <c r="L362" t="s">
        <v>3</v>
      </c>
      <c r="M362" t="s">
        <v>3</v>
      </c>
      <c r="N362">
        <v>0</v>
      </c>
      <c r="P362" t="s">
        <v>645</v>
      </c>
    </row>
    <row r="363" spans="1:16" x14ac:dyDescent="0.2">
      <c r="A363">
        <v>70</v>
      </c>
      <c r="B363">
        <v>1</v>
      </c>
      <c r="D363">
        <v>3</v>
      </c>
      <c r="E363" t="s">
        <v>646</v>
      </c>
      <c r="F363" t="s">
        <v>647</v>
      </c>
      <c r="G363">
        <v>1.03</v>
      </c>
      <c r="H363">
        <v>0</v>
      </c>
      <c r="I363" t="s">
        <v>3</v>
      </c>
      <c r="J363">
        <v>0</v>
      </c>
      <c r="K363">
        <v>0</v>
      </c>
      <c r="L363" t="s">
        <v>3</v>
      </c>
      <c r="M363" t="s">
        <v>3</v>
      </c>
      <c r="N363">
        <v>0</v>
      </c>
      <c r="P363" t="s">
        <v>648</v>
      </c>
    </row>
    <row r="364" spans="1:16" x14ac:dyDescent="0.2">
      <c r="A364">
        <v>70</v>
      </c>
      <c r="B364">
        <v>1</v>
      </c>
      <c r="D364">
        <v>4</v>
      </c>
      <c r="E364" t="s">
        <v>649</v>
      </c>
      <c r="F364" t="s">
        <v>650</v>
      </c>
      <c r="G364">
        <v>1.1499999999999999</v>
      </c>
      <c r="H364">
        <v>0</v>
      </c>
      <c r="I364" t="s">
        <v>3</v>
      </c>
      <c r="J364">
        <v>0</v>
      </c>
      <c r="K364">
        <v>0</v>
      </c>
      <c r="L364" t="s">
        <v>3</v>
      </c>
      <c r="M364" t="s">
        <v>3</v>
      </c>
      <c r="N364">
        <v>0</v>
      </c>
      <c r="P364" t="s">
        <v>651</v>
      </c>
    </row>
    <row r="365" spans="1:16" x14ac:dyDescent="0.2">
      <c r="A365">
        <v>70</v>
      </c>
      <c r="B365">
        <v>1</v>
      </c>
      <c r="D365">
        <v>5</v>
      </c>
      <c r="E365" t="s">
        <v>652</v>
      </c>
      <c r="F365" t="s">
        <v>653</v>
      </c>
      <c r="G365">
        <v>7</v>
      </c>
      <c r="H365">
        <v>0</v>
      </c>
      <c r="I365" t="s">
        <v>3</v>
      </c>
      <c r="J365">
        <v>0</v>
      </c>
      <c r="K365">
        <v>0</v>
      </c>
      <c r="L365" t="s">
        <v>3</v>
      </c>
      <c r="M365" t="s">
        <v>3</v>
      </c>
      <c r="N365">
        <v>0</v>
      </c>
      <c r="P365" t="s">
        <v>3</v>
      </c>
    </row>
    <row r="366" spans="1:16" x14ac:dyDescent="0.2">
      <c r="A366">
        <v>70</v>
      </c>
      <c r="B366">
        <v>1</v>
      </c>
      <c r="D366">
        <v>6</v>
      </c>
      <c r="E366" t="s">
        <v>654</v>
      </c>
      <c r="F366" t="s">
        <v>3</v>
      </c>
      <c r="G366">
        <v>2</v>
      </c>
      <c r="H366">
        <v>0</v>
      </c>
      <c r="I366" t="s">
        <v>3</v>
      </c>
      <c r="J366">
        <v>0</v>
      </c>
      <c r="K366">
        <v>0</v>
      </c>
      <c r="L366" t="s">
        <v>3</v>
      </c>
      <c r="M366" t="s">
        <v>3</v>
      </c>
      <c r="N366">
        <v>0</v>
      </c>
      <c r="P366" t="s">
        <v>3</v>
      </c>
    </row>
    <row r="368" spans="1:16" x14ac:dyDescent="0.2">
      <c r="A368">
        <v>-1</v>
      </c>
    </row>
    <row r="370" spans="1:40" x14ac:dyDescent="0.2">
      <c r="A370" s="3">
        <v>75</v>
      </c>
      <c r="B370" s="3" t="s">
        <v>655</v>
      </c>
      <c r="C370" s="3">
        <v>2024</v>
      </c>
      <c r="D370" s="3">
        <v>2</v>
      </c>
      <c r="E370" s="3">
        <v>0</v>
      </c>
      <c r="F370" s="3">
        <v>0</v>
      </c>
      <c r="G370" s="3">
        <v>0</v>
      </c>
      <c r="H370" s="3">
        <v>1</v>
      </c>
      <c r="I370" s="3">
        <v>0</v>
      </c>
      <c r="J370" s="3">
        <v>3</v>
      </c>
      <c r="K370" s="3">
        <v>0</v>
      </c>
      <c r="L370" s="3">
        <v>0</v>
      </c>
      <c r="M370" s="3">
        <v>0</v>
      </c>
      <c r="N370" s="3">
        <v>145833872</v>
      </c>
      <c r="O370" s="3">
        <v>1</v>
      </c>
    </row>
    <row r="371" spans="1:40" x14ac:dyDescent="0.2">
      <c r="A371" s="6">
        <v>3</v>
      </c>
      <c r="B371" s="6" t="s">
        <v>656</v>
      </c>
      <c r="C371" s="6">
        <v>13.29</v>
      </c>
      <c r="D371" s="6">
        <v>8.98</v>
      </c>
      <c r="E371" s="6">
        <v>12.55</v>
      </c>
      <c r="F371" s="6">
        <v>33.659999999999997</v>
      </c>
      <c r="G371" s="6">
        <v>33.659999999999997</v>
      </c>
      <c r="H371" s="6">
        <v>6.17</v>
      </c>
      <c r="I371" s="6">
        <v>1</v>
      </c>
      <c r="J371" s="6">
        <v>2</v>
      </c>
      <c r="K371" s="6">
        <v>33.659999999999997</v>
      </c>
      <c r="L371" s="6">
        <v>13.29</v>
      </c>
      <c r="M371" s="6">
        <v>13.29</v>
      </c>
      <c r="N371" s="6">
        <v>8.98</v>
      </c>
      <c r="O371" s="6">
        <v>6.17</v>
      </c>
      <c r="P371" s="6">
        <v>1</v>
      </c>
      <c r="Q371" s="6">
        <v>33.659999999999997</v>
      </c>
      <c r="R371" s="6">
        <v>13.29</v>
      </c>
      <c r="S371" s="6" t="s">
        <v>3</v>
      </c>
      <c r="T371" s="6" t="s">
        <v>3</v>
      </c>
      <c r="U371" s="6" t="s">
        <v>3</v>
      </c>
      <c r="V371" s="6" t="s">
        <v>3</v>
      </c>
      <c r="W371" s="6" t="s">
        <v>3</v>
      </c>
      <c r="X371" s="6" t="s">
        <v>3</v>
      </c>
      <c r="Y371" s="6" t="s">
        <v>3</v>
      </c>
      <c r="Z371" s="6" t="s">
        <v>3</v>
      </c>
      <c r="AA371" s="6" t="s">
        <v>3</v>
      </c>
      <c r="AB371" s="6" t="s">
        <v>3</v>
      </c>
      <c r="AC371" s="6" t="s">
        <v>3</v>
      </c>
      <c r="AD371" s="6" t="s">
        <v>3</v>
      </c>
      <c r="AE371" s="6" t="s">
        <v>3</v>
      </c>
      <c r="AF371" s="6" t="s">
        <v>3</v>
      </c>
      <c r="AG371" s="6" t="s">
        <v>3</v>
      </c>
      <c r="AH371" s="6" t="s">
        <v>3</v>
      </c>
      <c r="AI371" s="6"/>
      <c r="AJ371" s="6"/>
      <c r="AK371" s="6"/>
      <c r="AL371" s="6"/>
      <c r="AM371" s="6"/>
      <c r="AN371" s="6">
        <v>145833873</v>
      </c>
    </row>
    <row r="375" spans="1:40" x14ac:dyDescent="0.2">
      <c r="A375">
        <v>65</v>
      </c>
      <c r="C375">
        <v>1</v>
      </c>
      <c r="D375">
        <v>0</v>
      </c>
      <c r="E375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657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144896284</v>
      </c>
      <c r="N1">
        <v>11</v>
      </c>
      <c r="O1">
        <v>6</v>
      </c>
      <c r="P1">
        <v>5</v>
      </c>
      <c r="Q1">
        <v>6</v>
      </c>
    </row>
    <row r="4" spans="1:133" x14ac:dyDescent="0.2">
      <c r="A4" s="1">
        <v>1</v>
      </c>
      <c r="B4" s="1">
        <v>1</v>
      </c>
      <c r="C4" s="1">
        <v>-1</v>
      </c>
      <c r="D4" s="1"/>
      <c r="E4" s="1"/>
      <c r="F4" s="1"/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>
        <v>0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5</v>
      </c>
      <c r="G12" s="1" t="s">
        <v>6</v>
      </c>
      <c r="H12" s="1" t="s">
        <v>3</v>
      </c>
      <c r="I12" s="1">
        <v>0</v>
      </c>
      <c r="J12" s="1" t="s">
        <v>7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8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19398664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921</v>
      </c>
      <c r="CR12" s="1" t="s">
        <v>15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145833872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0</v>
      </c>
      <c r="C16" s="7" t="s">
        <v>5</v>
      </c>
      <c r="D16" s="7" t="s">
        <v>16</v>
      </c>
      <c r="E16" s="8">
        <f>ROUND((Source!F293)/1000,2)</f>
        <v>1191.29</v>
      </c>
      <c r="F16" s="8">
        <f>ROUND((Source!F294)/1000,2)</f>
        <v>78.959999999999994</v>
      </c>
      <c r="G16" s="8">
        <f>ROUND((Source!F285)/1000,2)</f>
        <v>0</v>
      </c>
      <c r="H16" s="8">
        <f>ROUND((Source!F295)/1000+(Source!F296)/1000,2)</f>
        <v>0</v>
      </c>
      <c r="I16" s="8">
        <f>E16+F16+G16+H16</f>
        <v>1270.25</v>
      </c>
      <c r="J16" s="8">
        <f>ROUND((Source!F291+Source!F290)/1000,2)</f>
        <v>235.77</v>
      </c>
      <c r="AI16" s="7">
        <v>0</v>
      </c>
      <c r="AJ16" s="7">
        <v>-1</v>
      </c>
      <c r="AK16" s="7" t="s">
        <v>3</v>
      </c>
      <c r="AL16" s="7" t="s">
        <v>922</v>
      </c>
      <c r="AM16" s="7" t="s">
        <v>21</v>
      </c>
      <c r="AN16" s="7">
        <v>0</v>
      </c>
      <c r="AO16" s="7" t="s">
        <v>3</v>
      </c>
      <c r="AP16" s="7" t="s">
        <v>3</v>
      </c>
      <c r="AT16" s="8">
        <v>929471.13</v>
      </c>
      <c r="AU16" s="8">
        <v>688548.84</v>
      </c>
      <c r="AV16" s="8">
        <v>0</v>
      </c>
      <c r="AW16" s="8">
        <v>0</v>
      </c>
      <c r="AX16" s="8">
        <v>0</v>
      </c>
      <c r="AY16" s="8">
        <v>13580.74</v>
      </c>
      <c r="AZ16" s="8">
        <v>8432.93</v>
      </c>
      <c r="BA16" s="8">
        <v>227341.55</v>
      </c>
      <c r="BB16" s="8">
        <v>1191286.3999999999</v>
      </c>
      <c r="BC16" s="8">
        <v>78958.789999999994</v>
      </c>
      <c r="BD16" s="8">
        <v>0</v>
      </c>
      <c r="BE16" s="8">
        <v>0</v>
      </c>
      <c r="BF16" s="8">
        <v>773.98335340000006</v>
      </c>
      <c r="BG16" s="8">
        <v>21.031853999999996</v>
      </c>
      <c r="BH16" s="8">
        <v>0</v>
      </c>
      <c r="BI16" s="8">
        <v>218799.43</v>
      </c>
      <c r="BJ16" s="8">
        <v>110346.55</v>
      </c>
      <c r="BK16" s="8">
        <v>1270245.19</v>
      </c>
    </row>
    <row r="18" spans="1:19" x14ac:dyDescent="0.2">
      <c r="A18">
        <v>51</v>
      </c>
      <c r="E18" s="5">
        <f>SUMIF(A16:A17,3,E16:E17)</f>
        <v>1191.29</v>
      </c>
      <c r="F18" s="5">
        <f>SUMIF(A16:A17,3,F16:F17)</f>
        <v>78.959999999999994</v>
      </c>
      <c r="G18" s="5">
        <f>SUMIF(A16:A17,3,G16:G17)</f>
        <v>0</v>
      </c>
      <c r="H18" s="5">
        <f>SUMIF(A16:A17,3,H16:H17)</f>
        <v>0</v>
      </c>
      <c r="I18" s="5">
        <f>SUMIF(A16:A17,3,I16:I17)</f>
        <v>1270.25</v>
      </c>
      <c r="J18" s="5">
        <f>SUMIF(A16:A17,3,J16:J17)</f>
        <v>235.77</v>
      </c>
      <c r="K18" s="5"/>
      <c r="L18" s="5"/>
      <c r="M18" s="5"/>
      <c r="N18" s="5"/>
      <c r="O18" s="5"/>
      <c r="P18" s="5"/>
      <c r="Q18" s="5"/>
      <c r="R18" s="5"/>
      <c r="S18" s="5"/>
    </row>
    <row r="20" spans="1:19" x14ac:dyDescent="0.2">
      <c r="A20" s="4">
        <v>50</v>
      </c>
      <c r="B20" s="4">
        <f>IF(SourceObSm!F20&lt;&gt;0,1,0)</f>
        <v>1</v>
      </c>
      <c r="C20" s="4">
        <v>0</v>
      </c>
      <c r="D20" s="4">
        <v>1</v>
      </c>
      <c r="E20" s="4">
        <v>201</v>
      </c>
      <c r="F20" s="4">
        <v>929471.13</v>
      </c>
      <c r="G20" s="4" t="s">
        <v>303</v>
      </c>
      <c r="H20" s="4" t="s">
        <v>304</v>
      </c>
      <c r="I20" s="4"/>
      <c r="J20" s="4"/>
      <c r="K20" s="4">
        <v>201</v>
      </c>
      <c r="L20" s="4">
        <v>1</v>
      </c>
      <c r="M20" s="4">
        <v>1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f>IF(SourceObSm!F21&lt;&gt;0,1,0)</f>
        <v>1</v>
      </c>
      <c r="C21" s="4">
        <v>0</v>
      </c>
      <c r="D21" s="4">
        <v>1</v>
      </c>
      <c r="E21" s="4">
        <v>202</v>
      </c>
      <c r="F21" s="4">
        <v>688548.84</v>
      </c>
      <c r="G21" s="4" t="s">
        <v>305</v>
      </c>
      <c r="H21" s="4" t="s">
        <v>306</v>
      </c>
      <c r="I21" s="4"/>
      <c r="J21" s="4"/>
      <c r="K21" s="4">
        <v>202</v>
      </c>
      <c r="L21" s="4">
        <v>2</v>
      </c>
      <c r="M21" s="4">
        <v>1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f>IF(SourceObSm!F22&lt;&gt;0,1,0)</f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307</v>
      </c>
      <c r="H22" s="4" t="s">
        <v>308</v>
      </c>
      <c r="I22" s="4"/>
      <c r="J22" s="4"/>
      <c r="K22" s="4">
        <v>222</v>
      </c>
      <c r="L22" s="4">
        <v>3</v>
      </c>
      <c r="M22" s="4">
        <v>1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f>IF(SourceObSm!F23&lt;&gt;0,1,0)</f>
        <v>1</v>
      </c>
      <c r="C23" s="4">
        <v>0</v>
      </c>
      <c r="D23" s="4">
        <v>1</v>
      </c>
      <c r="E23" s="4">
        <v>225</v>
      </c>
      <c r="F23" s="4">
        <v>688548.84</v>
      </c>
      <c r="G23" s="4" t="s">
        <v>309</v>
      </c>
      <c r="H23" s="4" t="s">
        <v>310</v>
      </c>
      <c r="I23" s="4"/>
      <c r="J23" s="4"/>
      <c r="K23" s="4">
        <v>225</v>
      </c>
      <c r="L23" s="4">
        <v>4</v>
      </c>
      <c r="M23" s="4">
        <v>1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f>IF(SourceObSm!F24&lt;&gt;0,1,0)</f>
        <v>1</v>
      </c>
      <c r="C24" s="4">
        <v>0</v>
      </c>
      <c r="D24" s="4">
        <v>1</v>
      </c>
      <c r="E24" s="4">
        <v>226</v>
      </c>
      <c r="F24" s="4">
        <v>688548.84</v>
      </c>
      <c r="G24" s="4" t="s">
        <v>311</v>
      </c>
      <c r="H24" s="4" t="s">
        <v>312</v>
      </c>
      <c r="I24" s="4"/>
      <c r="J24" s="4"/>
      <c r="K24" s="4">
        <v>226</v>
      </c>
      <c r="L24" s="4">
        <v>5</v>
      </c>
      <c r="M24" s="4">
        <v>1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f>IF(SourceObSm!F25&lt;&gt;0,1,0)</f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313</v>
      </c>
      <c r="H25" s="4" t="s">
        <v>314</v>
      </c>
      <c r="I25" s="4"/>
      <c r="J25" s="4"/>
      <c r="K25" s="4">
        <v>227</v>
      </c>
      <c r="L25" s="4">
        <v>6</v>
      </c>
      <c r="M25" s="4">
        <v>1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f>IF(SourceObSm!F26&lt;&gt;0,1,0)</f>
        <v>1</v>
      </c>
      <c r="C26" s="4">
        <v>0</v>
      </c>
      <c r="D26" s="4">
        <v>1</v>
      </c>
      <c r="E26" s="4">
        <v>228</v>
      </c>
      <c r="F26" s="4">
        <v>688548.84</v>
      </c>
      <c r="G26" s="4" t="s">
        <v>315</v>
      </c>
      <c r="H26" s="4" t="s">
        <v>316</v>
      </c>
      <c r="I26" s="4"/>
      <c r="J26" s="4"/>
      <c r="K26" s="4">
        <v>228</v>
      </c>
      <c r="L26" s="4">
        <v>7</v>
      </c>
      <c r="M26" s="4">
        <v>1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f>IF(SourceObSm!F27&lt;&gt;0,1,0)</f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317</v>
      </c>
      <c r="H27" s="4" t="s">
        <v>318</v>
      </c>
      <c r="I27" s="4"/>
      <c r="J27" s="4"/>
      <c r="K27" s="4">
        <v>216</v>
      </c>
      <c r="L27" s="4">
        <v>8</v>
      </c>
      <c r="M27" s="4">
        <v>1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f>IF(SourceObSm!F28&lt;&gt;0,1,0)</f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319</v>
      </c>
      <c r="H28" s="4" t="s">
        <v>320</v>
      </c>
      <c r="I28" s="4"/>
      <c r="J28" s="4"/>
      <c r="K28" s="4">
        <v>223</v>
      </c>
      <c r="L28" s="4">
        <v>9</v>
      </c>
      <c r="M28" s="4">
        <v>1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f>IF(SourceObSm!F29&lt;&gt;0,1,0)</f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321</v>
      </c>
      <c r="H29" s="4" t="s">
        <v>322</v>
      </c>
      <c r="I29" s="4"/>
      <c r="J29" s="4"/>
      <c r="K29" s="4">
        <v>229</v>
      </c>
      <c r="L29" s="4">
        <v>10</v>
      </c>
      <c r="M29" s="4">
        <v>1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f>IF(SourceObSm!F30&lt;&gt;0,1,0)</f>
        <v>1</v>
      </c>
      <c r="C30" s="4">
        <v>0</v>
      </c>
      <c r="D30" s="4">
        <v>1</v>
      </c>
      <c r="E30" s="4">
        <v>203</v>
      </c>
      <c r="F30" s="4">
        <v>13580.74</v>
      </c>
      <c r="G30" s="4" t="s">
        <v>323</v>
      </c>
      <c r="H30" s="4" t="s">
        <v>324</v>
      </c>
      <c r="I30" s="4"/>
      <c r="J30" s="4"/>
      <c r="K30" s="4">
        <v>203</v>
      </c>
      <c r="L30" s="4">
        <v>11</v>
      </c>
      <c r="M30" s="4">
        <v>1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325</v>
      </c>
      <c r="H31" s="4" t="s">
        <v>326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f>IF(SourceObSm!F32&lt;&gt;0,1,0)</f>
        <v>1</v>
      </c>
      <c r="C32" s="4">
        <v>0</v>
      </c>
      <c r="D32" s="4">
        <v>1</v>
      </c>
      <c r="E32" s="4">
        <v>204</v>
      </c>
      <c r="F32" s="4">
        <v>8432.93</v>
      </c>
      <c r="G32" s="4" t="s">
        <v>327</v>
      </c>
      <c r="H32" s="4" t="s">
        <v>328</v>
      </c>
      <c r="I32" s="4"/>
      <c r="J32" s="4"/>
      <c r="K32" s="4">
        <v>204</v>
      </c>
      <c r="L32" s="4">
        <v>13</v>
      </c>
      <c r="M32" s="4">
        <v>1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f>IF(SourceObSm!F33&lt;&gt;0,1,0)</f>
        <v>1</v>
      </c>
      <c r="C33" s="4">
        <v>0</v>
      </c>
      <c r="D33" s="4">
        <v>1</v>
      </c>
      <c r="E33" s="4">
        <v>205</v>
      </c>
      <c r="F33" s="4">
        <v>227341.55</v>
      </c>
      <c r="G33" s="4" t="s">
        <v>329</v>
      </c>
      <c r="H33" s="4" t="s">
        <v>330</v>
      </c>
      <c r="I33" s="4"/>
      <c r="J33" s="4"/>
      <c r="K33" s="4">
        <v>205</v>
      </c>
      <c r="L33" s="4">
        <v>14</v>
      </c>
      <c r="M33" s="4">
        <v>1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331</v>
      </c>
      <c r="H34" s="4" t="s">
        <v>332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f>IF(SourceObSm!F35&lt;&gt;0,1,0)</f>
        <v>1</v>
      </c>
      <c r="C35" s="4">
        <v>0</v>
      </c>
      <c r="D35" s="4">
        <v>1</v>
      </c>
      <c r="E35" s="4">
        <v>214</v>
      </c>
      <c r="F35" s="4">
        <v>1191286.3999999999</v>
      </c>
      <c r="G35" s="4" t="s">
        <v>333</v>
      </c>
      <c r="H35" s="4" t="s">
        <v>334</v>
      </c>
      <c r="I35" s="4"/>
      <c r="J35" s="4"/>
      <c r="K35" s="4">
        <v>214</v>
      </c>
      <c r="L35" s="4">
        <v>16</v>
      </c>
      <c r="M35" s="4">
        <v>1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f>IF(SourceObSm!F36&lt;&gt;0,1,0)</f>
        <v>1</v>
      </c>
      <c r="C36" s="4">
        <v>0</v>
      </c>
      <c r="D36" s="4">
        <v>1</v>
      </c>
      <c r="E36" s="4">
        <v>215</v>
      </c>
      <c r="F36" s="4">
        <v>78958.789999999994</v>
      </c>
      <c r="G36" s="4" t="s">
        <v>335</v>
      </c>
      <c r="H36" s="4" t="s">
        <v>336</v>
      </c>
      <c r="I36" s="4"/>
      <c r="J36" s="4"/>
      <c r="K36" s="4">
        <v>215</v>
      </c>
      <c r="L36" s="4">
        <v>17</v>
      </c>
      <c r="M36" s="4">
        <v>1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f>IF(SourceObSm!F37&lt;&gt;0,1,0)</f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337</v>
      </c>
      <c r="H37" s="4" t="s">
        <v>338</v>
      </c>
      <c r="I37" s="4"/>
      <c r="J37" s="4"/>
      <c r="K37" s="4">
        <v>217</v>
      </c>
      <c r="L37" s="4">
        <v>18</v>
      </c>
      <c r="M37" s="4">
        <v>1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339</v>
      </c>
      <c r="H38" s="4" t="s">
        <v>340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f>IF(SourceObSm!F39&lt;&gt;0,1,0)</f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341</v>
      </c>
      <c r="H39" s="4" t="s">
        <v>342</v>
      </c>
      <c r="I39" s="4"/>
      <c r="J39" s="4"/>
      <c r="K39" s="4">
        <v>206</v>
      </c>
      <c r="L39" s="4">
        <v>20</v>
      </c>
      <c r="M39" s="4">
        <v>1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f>IF(SourceObSm!F40&lt;&gt;0,1,0)</f>
        <v>1</v>
      </c>
      <c r="C40" s="4">
        <v>0</v>
      </c>
      <c r="D40" s="4">
        <v>1</v>
      </c>
      <c r="E40" s="4">
        <v>207</v>
      </c>
      <c r="F40" s="4">
        <v>773.98335340000006</v>
      </c>
      <c r="G40" s="4" t="s">
        <v>343</v>
      </c>
      <c r="H40" s="4" t="s">
        <v>344</v>
      </c>
      <c r="I40" s="4"/>
      <c r="J40" s="4"/>
      <c r="K40" s="4">
        <v>207</v>
      </c>
      <c r="L40" s="4">
        <v>21</v>
      </c>
      <c r="M40" s="4">
        <v>1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f>IF(SourceObSm!F41&lt;&gt;0,1,0)</f>
        <v>1</v>
      </c>
      <c r="C41" s="4">
        <v>0</v>
      </c>
      <c r="D41" s="4">
        <v>1</v>
      </c>
      <c r="E41" s="4">
        <v>208</v>
      </c>
      <c r="F41" s="4">
        <v>21.031853999999996</v>
      </c>
      <c r="G41" s="4" t="s">
        <v>345</v>
      </c>
      <c r="H41" s="4" t="s">
        <v>346</v>
      </c>
      <c r="I41" s="4"/>
      <c r="J41" s="4"/>
      <c r="K41" s="4">
        <v>208</v>
      </c>
      <c r="L41" s="4">
        <v>22</v>
      </c>
      <c r="M41" s="4">
        <v>1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f>IF(SourceObSm!F42&lt;&gt;0,1,0)</f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347</v>
      </c>
      <c r="H42" s="4" t="s">
        <v>348</v>
      </c>
      <c r="I42" s="4"/>
      <c r="J42" s="4"/>
      <c r="K42" s="4">
        <v>209</v>
      </c>
      <c r="L42" s="4">
        <v>23</v>
      </c>
      <c r="M42" s="4">
        <v>1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f>IF(SourceObSm!F43&lt;&gt;0,1,0)</f>
        <v>1</v>
      </c>
      <c r="C43" s="4">
        <v>0</v>
      </c>
      <c r="D43" s="4">
        <v>1</v>
      </c>
      <c r="E43" s="4">
        <v>233</v>
      </c>
      <c r="F43" s="4">
        <v>11628.08</v>
      </c>
      <c r="G43" s="4" t="s">
        <v>349</v>
      </c>
      <c r="H43" s="4" t="s">
        <v>350</v>
      </c>
      <c r="I43" s="4"/>
      <c r="J43" s="4"/>
      <c r="K43" s="4">
        <v>233</v>
      </c>
      <c r="L43" s="4">
        <v>24</v>
      </c>
      <c r="M43" s="4">
        <v>1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f>IF(SourceObSm!F44&lt;&gt;0,1,0)</f>
        <v>1</v>
      </c>
      <c r="C44" s="4">
        <v>0</v>
      </c>
      <c r="D44" s="4">
        <v>1</v>
      </c>
      <c r="E44" s="4">
        <v>210</v>
      </c>
      <c r="F44" s="4">
        <v>218799.43</v>
      </c>
      <c r="G44" s="4" t="s">
        <v>351</v>
      </c>
      <c r="H44" s="4" t="s">
        <v>352</v>
      </c>
      <c r="I44" s="4"/>
      <c r="J44" s="4"/>
      <c r="K44" s="4">
        <v>210</v>
      </c>
      <c r="L44" s="4">
        <v>25</v>
      </c>
      <c r="M44" s="4">
        <v>1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f>IF(SourceObSm!F45&lt;&gt;0,1,0)</f>
        <v>1</v>
      </c>
      <c r="C45" s="4">
        <v>0</v>
      </c>
      <c r="D45" s="4">
        <v>1</v>
      </c>
      <c r="E45" s="4">
        <v>211</v>
      </c>
      <c r="F45" s="4">
        <v>110346.55</v>
      </c>
      <c r="G45" s="4" t="s">
        <v>353</v>
      </c>
      <c r="H45" s="4" t="s">
        <v>354</v>
      </c>
      <c r="I45" s="4"/>
      <c r="J45" s="4"/>
      <c r="K45" s="4">
        <v>211</v>
      </c>
      <c r="L45" s="4">
        <v>26</v>
      </c>
      <c r="M45" s="4">
        <v>1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f>IF(SourceObSm!F46&lt;&gt;0,1,0)</f>
        <v>1</v>
      </c>
      <c r="C46" s="4">
        <v>0</v>
      </c>
      <c r="D46" s="4">
        <v>1</v>
      </c>
      <c r="E46" s="4">
        <v>224</v>
      </c>
      <c r="F46" s="4">
        <v>1270245.19</v>
      </c>
      <c r="G46" s="4" t="s">
        <v>355</v>
      </c>
      <c r="H46" s="4" t="s">
        <v>356</v>
      </c>
      <c r="I46" s="4"/>
      <c r="J46" s="4"/>
      <c r="K46" s="4">
        <v>224</v>
      </c>
      <c r="L46" s="4">
        <v>27</v>
      </c>
      <c r="M46" s="4">
        <v>1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254049.04</v>
      </c>
      <c r="G47" s="4" t="s">
        <v>582</v>
      </c>
      <c r="H47" s="4" t="s">
        <v>583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1524294.23</v>
      </c>
      <c r="G48" s="4" t="s">
        <v>586</v>
      </c>
      <c r="H48" s="4" t="s">
        <v>587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 x14ac:dyDescent="0.2">
      <c r="A50">
        <v>-1</v>
      </c>
    </row>
    <row r="53" spans="1:40" x14ac:dyDescent="0.2">
      <c r="A53" s="3">
        <v>75</v>
      </c>
      <c r="B53" s="3" t="s">
        <v>655</v>
      </c>
      <c r="C53" s="3">
        <v>2024</v>
      </c>
      <c r="D53" s="3">
        <v>2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145833872</v>
      </c>
      <c r="O53" s="3">
        <v>1</v>
      </c>
    </row>
    <row r="54" spans="1:40" x14ac:dyDescent="0.2">
      <c r="A54" s="6">
        <v>3</v>
      </c>
      <c r="B54" s="6" t="s">
        <v>656</v>
      </c>
      <c r="C54" s="6">
        <v>13.29</v>
      </c>
      <c r="D54" s="6">
        <v>8.98</v>
      </c>
      <c r="E54" s="6">
        <v>12.55</v>
      </c>
      <c r="F54" s="6">
        <v>33.659999999999997</v>
      </c>
      <c r="G54" s="6">
        <v>33.659999999999997</v>
      </c>
      <c r="H54" s="6">
        <v>6.17</v>
      </c>
      <c r="I54" s="6">
        <v>1</v>
      </c>
      <c r="J54" s="6">
        <v>2</v>
      </c>
      <c r="K54" s="6">
        <v>33.659999999999997</v>
      </c>
      <c r="L54" s="6">
        <v>13.29</v>
      </c>
      <c r="M54" s="6">
        <v>13.29</v>
      </c>
      <c r="N54" s="6">
        <v>8.98</v>
      </c>
      <c r="O54" s="6">
        <v>6.17</v>
      </c>
      <c r="P54" s="6">
        <v>1</v>
      </c>
      <c r="Q54" s="6">
        <v>33.659999999999997</v>
      </c>
      <c r="R54" s="6">
        <v>13.29</v>
      </c>
      <c r="S54" s="6" t="s">
        <v>3</v>
      </c>
      <c r="T54" s="6" t="s">
        <v>3</v>
      </c>
      <c r="U54" s="6" t="s">
        <v>3</v>
      </c>
      <c r="V54" s="6" t="s">
        <v>3</v>
      </c>
      <c r="W54" s="6" t="s">
        <v>3</v>
      </c>
      <c r="X54" s="6" t="s">
        <v>3</v>
      </c>
      <c r="Y54" s="6" t="s">
        <v>3</v>
      </c>
      <c r="Z54" s="6" t="s">
        <v>3</v>
      </c>
      <c r="AA54" s="6" t="s">
        <v>3</v>
      </c>
      <c r="AB54" s="6" t="s">
        <v>3</v>
      </c>
      <c r="AC54" s="6" t="s">
        <v>3</v>
      </c>
      <c r="AD54" s="6" t="s">
        <v>3</v>
      </c>
      <c r="AE54" s="6" t="s">
        <v>3</v>
      </c>
      <c r="AF54" s="6" t="s">
        <v>3</v>
      </c>
      <c r="AG54" s="6" t="s">
        <v>3</v>
      </c>
      <c r="AH54" s="6" t="s">
        <v>3</v>
      </c>
      <c r="AI54" s="6"/>
      <c r="AJ54" s="6"/>
      <c r="AK54" s="6"/>
      <c r="AL54" s="6"/>
      <c r="AM54" s="6"/>
      <c r="AN54" s="6">
        <v>145833873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7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145833872</v>
      </c>
      <c r="C1">
        <v>145834744</v>
      </c>
      <c r="D1">
        <v>140759950</v>
      </c>
      <c r="E1">
        <v>70</v>
      </c>
      <c r="F1">
        <v>1</v>
      </c>
      <c r="G1">
        <v>1</v>
      </c>
      <c r="H1">
        <v>1</v>
      </c>
      <c r="I1" t="s">
        <v>658</v>
      </c>
      <c r="J1" t="s">
        <v>3</v>
      </c>
      <c r="K1" t="s">
        <v>659</v>
      </c>
      <c r="L1">
        <v>1191</v>
      </c>
      <c r="N1">
        <v>1013</v>
      </c>
      <c r="O1" t="s">
        <v>660</v>
      </c>
      <c r="P1" t="s">
        <v>660</v>
      </c>
      <c r="Q1">
        <v>1</v>
      </c>
      <c r="W1">
        <v>0</v>
      </c>
      <c r="X1">
        <v>1903864200</v>
      </c>
      <c r="Y1">
        <f t="shared" ref="Y1:Y30" si="0">AT1</f>
        <v>17.89</v>
      </c>
      <c r="AA1">
        <v>0</v>
      </c>
      <c r="AB1">
        <v>0</v>
      </c>
      <c r="AC1">
        <v>0</v>
      </c>
      <c r="AD1">
        <v>269.95</v>
      </c>
      <c r="AE1">
        <v>0</v>
      </c>
      <c r="AF1">
        <v>0</v>
      </c>
      <c r="AG1">
        <v>0</v>
      </c>
      <c r="AH1">
        <v>8.02</v>
      </c>
      <c r="AI1">
        <v>1</v>
      </c>
      <c r="AJ1">
        <v>1</v>
      </c>
      <c r="AK1">
        <v>1</v>
      </c>
      <c r="AL1">
        <v>33.659999999999997</v>
      </c>
      <c r="AM1">
        <v>4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17.89</v>
      </c>
      <c r="AU1" t="s">
        <v>3</v>
      </c>
      <c r="AV1">
        <v>1</v>
      </c>
      <c r="AW1">
        <v>2</v>
      </c>
      <c r="AX1">
        <v>145834745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ROUND(Y1*Source!I28,9)</f>
        <v>1.0733999999999999</v>
      </c>
      <c r="CY1">
        <f>AD1</f>
        <v>269.95</v>
      </c>
      <c r="CZ1">
        <f>AH1</f>
        <v>8.02</v>
      </c>
      <c r="DA1">
        <f>AL1</f>
        <v>33.659999999999997</v>
      </c>
      <c r="DB1">
        <f t="shared" ref="DB1:DB30" si="1">ROUND(ROUND(AT1*CZ1,2),2)</f>
        <v>143.47999999999999</v>
      </c>
      <c r="DC1">
        <f t="shared" ref="DC1:DC30" si="2">ROUND(ROUND(AT1*AG1,2),2)</f>
        <v>0</v>
      </c>
      <c r="DD1" t="s">
        <v>3</v>
      </c>
      <c r="DE1" t="s">
        <v>3</v>
      </c>
      <c r="DF1">
        <f t="shared" ref="DF1:DF10" si="3">ROUND(ROUND(AE1,2)*CX1,2)</f>
        <v>0</v>
      </c>
      <c r="DG1">
        <f>ROUND(ROUND(AF1,2)*CX1,2)</f>
        <v>0</v>
      </c>
      <c r="DH1">
        <f>ROUND(ROUND(AG1,2)*CX1,2)</f>
        <v>0</v>
      </c>
      <c r="DI1">
        <f>ROUND(ROUND(AH1*AL1,2)*CX1,2)</f>
        <v>289.76</v>
      </c>
      <c r="DJ1">
        <f>DI1</f>
        <v>289.76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ROW(Source!A28)</f>
        <v>28</v>
      </c>
      <c r="B2">
        <v>145833872</v>
      </c>
      <c r="C2">
        <v>145834744</v>
      </c>
      <c r="D2">
        <v>140760225</v>
      </c>
      <c r="E2">
        <v>70</v>
      </c>
      <c r="F2">
        <v>1</v>
      </c>
      <c r="G2">
        <v>1</v>
      </c>
      <c r="H2">
        <v>1</v>
      </c>
      <c r="I2" t="s">
        <v>661</v>
      </c>
      <c r="J2" t="s">
        <v>3</v>
      </c>
      <c r="K2" t="s">
        <v>662</v>
      </c>
      <c r="L2">
        <v>1191</v>
      </c>
      <c r="N2">
        <v>1013</v>
      </c>
      <c r="O2" t="s">
        <v>660</v>
      </c>
      <c r="P2" t="s">
        <v>660</v>
      </c>
      <c r="Q2">
        <v>1</v>
      </c>
      <c r="W2">
        <v>0</v>
      </c>
      <c r="X2">
        <v>-1417349443</v>
      </c>
      <c r="Y2">
        <f t="shared" si="0"/>
        <v>0.08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33.659999999999997</v>
      </c>
      <c r="AL2">
        <v>1</v>
      </c>
      <c r="AM2">
        <v>4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0.08</v>
      </c>
      <c r="AU2" t="s">
        <v>3</v>
      </c>
      <c r="AV2">
        <v>2</v>
      </c>
      <c r="AW2">
        <v>2</v>
      </c>
      <c r="AX2">
        <v>145834746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ROUND(Y2*Source!I28,9)</f>
        <v>4.7999999999999996E-3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ROUND(ROUND(AG2*AK2,2)*CX2,2)</f>
        <v>0</v>
      </c>
      <c r="DI2">
        <f>ROUND(ROUND(AH2,2)*CX2,2)</f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ROW(Source!A28)</f>
        <v>28</v>
      </c>
      <c r="B3">
        <v>145833872</v>
      </c>
      <c r="C3">
        <v>145834744</v>
      </c>
      <c r="D3">
        <v>140923145</v>
      </c>
      <c r="E3">
        <v>1</v>
      </c>
      <c r="F3">
        <v>1</v>
      </c>
      <c r="G3">
        <v>1</v>
      </c>
      <c r="H3">
        <v>2</v>
      </c>
      <c r="I3" t="s">
        <v>663</v>
      </c>
      <c r="J3" t="s">
        <v>664</v>
      </c>
      <c r="K3" t="s">
        <v>665</v>
      </c>
      <c r="L3">
        <v>1367</v>
      </c>
      <c r="N3">
        <v>1011</v>
      </c>
      <c r="O3" t="s">
        <v>666</v>
      </c>
      <c r="P3" t="s">
        <v>666</v>
      </c>
      <c r="Q3">
        <v>1</v>
      </c>
      <c r="W3">
        <v>0</v>
      </c>
      <c r="X3">
        <v>1232162608</v>
      </c>
      <c r="Y3">
        <f t="shared" si="0"/>
        <v>0.08</v>
      </c>
      <c r="AA3">
        <v>0</v>
      </c>
      <c r="AB3">
        <v>392.31</v>
      </c>
      <c r="AC3">
        <v>454.41</v>
      </c>
      <c r="AD3">
        <v>0</v>
      </c>
      <c r="AE3">
        <v>0</v>
      </c>
      <c r="AF3">
        <v>31.26</v>
      </c>
      <c r="AG3">
        <v>13.5</v>
      </c>
      <c r="AH3">
        <v>0</v>
      </c>
      <c r="AI3">
        <v>1</v>
      </c>
      <c r="AJ3">
        <v>12.55</v>
      </c>
      <c r="AK3">
        <v>33.659999999999997</v>
      </c>
      <c r="AL3">
        <v>1</v>
      </c>
      <c r="AM3">
        <v>4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0.08</v>
      </c>
      <c r="AU3" t="s">
        <v>3</v>
      </c>
      <c r="AV3">
        <v>0</v>
      </c>
      <c r="AW3">
        <v>2</v>
      </c>
      <c r="AX3">
        <v>145834747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ROUND(Y3*Source!I28,9)</f>
        <v>4.7999999999999996E-3</v>
      </c>
      <c r="CY3">
        <f>AB3</f>
        <v>392.31</v>
      </c>
      <c r="CZ3">
        <f>AF3</f>
        <v>31.26</v>
      </c>
      <c r="DA3">
        <f>AJ3</f>
        <v>12.55</v>
      </c>
      <c r="DB3">
        <f t="shared" si="1"/>
        <v>2.5</v>
      </c>
      <c r="DC3">
        <f t="shared" si="2"/>
        <v>1.08</v>
      </c>
      <c r="DD3" t="s">
        <v>3</v>
      </c>
      <c r="DE3" t="s">
        <v>3</v>
      </c>
      <c r="DF3">
        <f t="shared" si="3"/>
        <v>0</v>
      </c>
      <c r="DG3">
        <f>ROUND(ROUND(AF3*AJ3,2)*CX3,2)</f>
        <v>1.88</v>
      </c>
      <c r="DH3">
        <f>ROUND(ROUND(AG3*AK3,2)*CX3,2)</f>
        <v>2.1800000000000002</v>
      </c>
      <c r="DI3">
        <f>ROUND(ROUND(AH3,2)*CX3,2)</f>
        <v>0</v>
      </c>
      <c r="DJ3">
        <f>DG3</f>
        <v>1.88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ROW(Source!A29)</f>
        <v>29</v>
      </c>
      <c r="B4">
        <v>145833872</v>
      </c>
      <c r="C4">
        <v>145834748</v>
      </c>
      <c r="D4">
        <v>140759953</v>
      </c>
      <c r="E4">
        <v>70</v>
      </c>
      <c r="F4">
        <v>1</v>
      </c>
      <c r="G4">
        <v>1</v>
      </c>
      <c r="H4">
        <v>1</v>
      </c>
      <c r="I4" t="s">
        <v>667</v>
      </c>
      <c r="J4" t="s">
        <v>3</v>
      </c>
      <c r="K4" t="s">
        <v>668</v>
      </c>
      <c r="L4">
        <v>1191</v>
      </c>
      <c r="N4">
        <v>1013</v>
      </c>
      <c r="O4" t="s">
        <v>660</v>
      </c>
      <c r="P4" t="s">
        <v>660</v>
      </c>
      <c r="Q4">
        <v>1</v>
      </c>
      <c r="W4">
        <v>0</v>
      </c>
      <c r="X4">
        <v>-844220143</v>
      </c>
      <c r="Y4">
        <f t="shared" si="0"/>
        <v>91.15</v>
      </c>
      <c r="AA4">
        <v>0</v>
      </c>
      <c r="AB4">
        <v>0</v>
      </c>
      <c r="AC4">
        <v>0</v>
      </c>
      <c r="AD4">
        <v>272.31</v>
      </c>
      <c r="AE4">
        <v>0</v>
      </c>
      <c r="AF4">
        <v>0</v>
      </c>
      <c r="AG4">
        <v>0</v>
      </c>
      <c r="AH4">
        <v>8.09</v>
      </c>
      <c r="AI4">
        <v>1</v>
      </c>
      <c r="AJ4">
        <v>1</v>
      </c>
      <c r="AK4">
        <v>1</v>
      </c>
      <c r="AL4">
        <v>33.659999999999997</v>
      </c>
      <c r="AM4">
        <v>4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91.15</v>
      </c>
      <c r="AU4" t="s">
        <v>3</v>
      </c>
      <c r="AV4">
        <v>1</v>
      </c>
      <c r="AW4">
        <v>2</v>
      </c>
      <c r="AX4">
        <v>145834749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ROUND(Y4*Source!I29,9)</f>
        <v>1.53132</v>
      </c>
      <c r="CY4">
        <f>AD4</f>
        <v>272.31</v>
      </c>
      <c r="CZ4">
        <f>AH4</f>
        <v>8.09</v>
      </c>
      <c r="DA4">
        <f>AL4</f>
        <v>33.659999999999997</v>
      </c>
      <c r="DB4">
        <f t="shared" si="1"/>
        <v>737.4</v>
      </c>
      <c r="DC4">
        <f t="shared" si="2"/>
        <v>0</v>
      </c>
      <c r="DD4" t="s">
        <v>3</v>
      </c>
      <c r="DE4" t="s">
        <v>3</v>
      </c>
      <c r="DF4">
        <f t="shared" si="3"/>
        <v>0</v>
      </c>
      <c r="DG4">
        <f>ROUND(ROUND(AF4,2)*CX4,2)</f>
        <v>0</v>
      </c>
      <c r="DH4">
        <f>ROUND(ROUND(AG4,2)*CX4,2)</f>
        <v>0</v>
      </c>
      <c r="DI4">
        <f>ROUND(ROUND(AH4*AL4,2)*CX4,2)</f>
        <v>416.99</v>
      </c>
      <c r="DJ4">
        <f>DI4</f>
        <v>416.99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ROW(Source!A29)</f>
        <v>29</v>
      </c>
      <c r="B5">
        <v>145833872</v>
      </c>
      <c r="C5">
        <v>145834748</v>
      </c>
      <c r="D5">
        <v>140760225</v>
      </c>
      <c r="E5">
        <v>70</v>
      </c>
      <c r="F5">
        <v>1</v>
      </c>
      <c r="G5">
        <v>1</v>
      </c>
      <c r="H5">
        <v>1</v>
      </c>
      <c r="I5" t="s">
        <v>661</v>
      </c>
      <c r="J5" t="s">
        <v>3</v>
      </c>
      <c r="K5" t="s">
        <v>662</v>
      </c>
      <c r="L5">
        <v>1191</v>
      </c>
      <c r="N5">
        <v>1013</v>
      </c>
      <c r="O5" t="s">
        <v>660</v>
      </c>
      <c r="P5" t="s">
        <v>660</v>
      </c>
      <c r="Q5">
        <v>1</v>
      </c>
      <c r="W5">
        <v>0</v>
      </c>
      <c r="X5">
        <v>-1417349443</v>
      </c>
      <c r="Y5">
        <f t="shared" si="0"/>
        <v>7.74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33.659999999999997</v>
      </c>
      <c r="AL5">
        <v>1</v>
      </c>
      <c r="AM5">
        <v>4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7.74</v>
      </c>
      <c r="AU5" t="s">
        <v>3</v>
      </c>
      <c r="AV5">
        <v>2</v>
      </c>
      <c r="AW5">
        <v>2</v>
      </c>
      <c r="AX5">
        <v>145834750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ROUND(Y5*Source!I29,9)</f>
        <v>0.13003200000000001</v>
      </c>
      <c r="CY5">
        <f>AD5</f>
        <v>0</v>
      </c>
      <c r="CZ5">
        <f>AH5</f>
        <v>0</v>
      </c>
      <c r="DA5">
        <f>AL5</f>
        <v>1</v>
      </c>
      <c r="DB5">
        <f t="shared" si="1"/>
        <v>0</v>
      </c>
      <c r="DC5">
        <f t="shared" si="2"/>
        <v>0</v>
      </c>
      <c r="DD5" t="s">
        <v>3</v>
      </c>
      <c r="DE5" t="s">
        <v>3</v>
      </c>
      <c r="DF5">
        <f t="shared" si="3"/>
        <v>0</v>
      </c>
      <c r="DG5">
        <f>ROUND(ROUND(AF5,2)*CX5,2)</f>
        <v>0</v>
      </c>
      <c r="DH5">
        <f>ROUND(ROUND(AG5*AK5,2)*CX5,2)</f>
        <v>0</v>
      </c>
      <c r="DI5">
        <f>ROUND(ROUND(AH5,2)*CX5,2)</f>
        <v>0</v>
      </c>
      <c r="DJ5">
        <f>DI5</f>
        <v>0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ROW(Source!A29)</f>
        <v>29</v>
      </c>
      <c r="B6">
        <v>145833872</v>
      </c>
      <c r="C6">
        <v>145834748</v>
      </c>
      <c r="D6">
        <v>140923145</v>
      </c>
      <c r="E6">
        <v>1</v>
      </c>
      <c r="F6">
        <v>1</v>
      </c>
      <c r="G6">
        <v>1</v>
      </c>
      <c r="H6">
        <v>2</v>
      </c>
      <c r="I6" t="s">
        <v>663</v>
      </c>
      <c r="J6" t="s">
        <v>664</v>
      </c>
      <c r="K6" t="s">
        <v>665</v>
      </c>
      <c r="L6">
        <v>1367</v>
      </c>
      <c r="N6">
        <v>1011</v>
      </c>
      <c r="O6" t="s">
        <v>666</v>
      </c>
      <c r="P6" t="s">
        <v>666</v>
      </c>
      <c r="Q6">
        <v>1</v>
      </c>
      <c r="W6">
        <v>0</v>
      </c>
      <c r="X6">
        <v>1232162608</v>
      </c>
      <c r="Y6">
        <f t="shared" si="0"/>
        <v>7.74</v>
      </c>
      <c r="AA6">
        <v>0</v>
      </c>
      <c r="AB6">
        <v>392.31</v>
      </c>
      <c r="AC6">
        <v>454.41</v>
      </c>
      <c r="AD6">
        <v>0</v>
      </c>
      <c r="AE6">
        <v>0</v>
      </c>
      <c r="AF6">
        <v>31.26</v>
      </c>
      <c r="AG6">
        <v>13.5</v>
      </c>
      <c r="AH6">
        <v>0</v>
      </c>
      <c r="AI6">
        <v>1</v>
      </c>
      <c r="AJ6">
        <v>12.55</v>
      </c>
      <c r="AK6">
        <v>33.659999999999997</v>
      </c>
      <c r="AL6">
        <v>1</v>
      </c>
      <c r="AM6">
        <v>4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7.74</v>
      </c>
      <c r="AU6" t="s">
        <v>3</v>
      </c>
      <c r="AV6">
        <v>0</v>
      </c>
      <c r="AW6">
        <v>2</v>
      </c>
      <c r="AX6">
        <v>145834751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ROUND(Y6*Source!I29,9)</f>
        <v>0.13003200000000001</v>
      </c>
      <c r="CY6">
        <f>AB6</f>
        <v>392.31</v>
      </c>
      <c r="CZ6">
        <f>AF6</f>
        <v>31.26</v>
      </c>
      <c r="DA6">
        <f>AJ6</f>
        <v>12.55</v>
      </c>
      <c r="DB6">
        <f t="shared" si="1"/>
        <v>241.95</v>
      </c>
      <c r="DC6">
        <f t="shared" si="2"/>
        <v>104.49</v>
      </c>
      <c r="DD6" t="s">
        <v>3</v>
      </c>
      <c r="DE6" t="s">
        <v>3</v>
      </c>
      <c r="DF6">
        <f t="shared" si="3"/>
        <v>0</v>
      </c>
      <c r="DG6">
        <f>ROUND(ROUND(AF6*AJ6,2)*CX6,2)</f>
        <v>51.01</v>
      </c>
      <c r="DH6">
        <f>ROUND(ROUND(AG6*AK6,2)*CX6,2)</f>
        <v>59.09</v>
      </c>
      <c r="DI6">
        <f>ROUND(ROUND(AH6,2)*CX6,2)</f>
        <v>0</v>
      </c>
      <c r="DJ6">
        <f>DG6</f>
        <v>51.01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ROW(Source!A30)</f>
        <v>30</v>
      </c>
      <c r="B7">
        <v>145833872</v>
      </c>
      <c r="C7">
        <v>145834770</v>
      </c>
      <c r="D7">
        <v>140759935</v>
      </c>
      <c r="E7">
        <v>70</v>
      </c>
      <c r="F7">
        <v>1</v>
      </c>
      <c r="G7">
        <v>1</v>
      </c>
      <c r="H7">
        <v>1</v>
      </c>
      <c r="I7" t="s">
        <v>669</v>
      </c>
      <c r="J7" t="s">
        <v>3</v>
      </c>
      <c r="K7" t="s">
        <v>670</v>
      </c>
      <c r="L7">
        <v>1191</v>
      </c>
      <c r="N7">
        <v>1013</v>
      </c>
      <c r="O7" t="s">
        <v>660</v>
      </c>
      <c r="P7" t="s">
        <v>660</v>
      </c>
      <c r="Q7">
        <v>1</v>
      </c>
      <c r="W7">
        <v>0</v>
      </c>
      <c r="X7">
        <v>2031828327</v>
      </c>
      <c r="Y7">
        <f t="shared" si="0"/>
        <v>52.97</v>
      </c>
      <c r="AA7">
        <v>0</v>
      </c>
      <c r="AB7">
        <v>0</v>
      </c>
      <c r="AC7">
        <v>0</v>
      </c>
      <c r="AD7">
        <v>262.55</v>
      </c>
      <c r="AE7">
        <v>0</v>
      </c>
      <c r="AF7">
        <v>0</v>
      </c>
      <c r="AG7">
        <v>0</v>
      </c>
      <c r="AH7">
        <v>7.8</v>
      </c>
      <c r="AI7">
        <v>1</v>
      </c>
      <c r="AJ7">
        <v>1</v>
      </c>
      <c r="AK7">
        <v>1</v>
      </c>
      <c r="AL7">
        <v>33.659999999999997</v>
      </c>
      <c r="AM7">
        <v>4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52.97</v>
      </c>
      <c r="AU7" t="s">
        <v>3</v>
      </c>
      <c r="AV7">
        <v>1</v>
      </c>
      <c r="AW7">
        <v>2</v>
      </c>
      <c r="AX7">
        <v>145834771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ROUND(Y7*Source!I30,9)</f>
        <v>1.85395</v>
      </c>
      <c r="CY7">
        <f>AD7</f>
        <v>262.55</v>
      </c>
      <c r="CZ7">
        <f>AH7</f>
        <v>7.8</v>
      </c>
      <c r="DA7">
        <f>AL7</f>
        <v>33.659999999999997</v>
      </c>
      <c r="DB7">
        <f t="shared" si="1"/>
        <v>413.17</v>
      </c>
      <c r="DC7">
        <f t="shared" si="2"/>
        <v>0</v>
      </c>
      <c r="DD7" t="s">
        <v>3</v>
      </c>
      <c r="DE7" t="s">
        <v>3</v>
      </c>
      <c r="DF7">
        <f t="shared" si="3"/>
        <v>0</v>
      </c>
      <c r="DG7">
        <f>ROUND(ROUND(AF7,2)*CX7,2)</f>
        <v>0</v>
      </c>
      <c r="DH7">
        <f>ROUND(ROUND(AG7,2)*CX7,2)</f>
        <v>0</v>
      </c>
      <c r="DI7">
        <f>ROUND(ROUND(AH7*AL7,2)*CX7,2)</f>
        <v>486.75</v>
      </c>
      <c r="DJ7">
        <f>DI7</f>
        <v>486.75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ROW(Source!A30)</f>
        <v>30</v>
      </c>
      <c r="B8">
        <v>145833872</v>
      </c>
      <c r="C8">
        <v>145834770</v>
      </c>
      <c r="D8">
        <v>140760225</v>
      </c>
      <c r="E8">
        <v>70</v>
      </c>
      <c r="F8">
        <v>1</v>
      </c>
      <c r="G8">
        <v>1</v>
      </c>
      <c r="H8">
        <v>1</v>
      </c>
      <c r="I8" t="s">
        <v>661</v>
      </c>
      <c r="J8" t="s">
        <v>3</v>
      </c>
      <c r="K8" t="s">
        <v>662</v>
      </c>
      <c r="L8">
        <v>1191</v>
      </c>
      <c r="N8">
        <v>1013</v>
      </c>
      <c r="O8" t="s">
        <v>660</v>
      </c>
      <c r="P8" t="s">
        <v>660</v>
      </c>
      <c r="Q8">
        <v>1</v>
      </c>
      <c r="W8">
        <v>0</v>
      </c>
      <c r="X8">
        <v>-1417349443</v>
      </c>
      <c r="Y8">
        <f t="shared" si="0"/>
        <v>0.84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33.659999999999997</v>
      </c>
      <c r="AL8">
        <v>1</v>
      </c>
      <c r="AM8">
        <v>4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0.84</v>
      </c>
      <c r="AU8" t="s">
        <v>3</v>
      </c>
      <c r="AV8">
        <v>2</v>
      </c>
      <c r="AW8">
        <v>2</v>
      </c>
      <c r="AX8">
        <v>145834772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ROUND(Y8*Source!I30,9)</f>
        <v>2.9399999999999999E-2</v>
      </c>
      <c r="CY8">
        <f>AD8</f>
        <v>0</v>
      </c>
      <c r="CZ8">
        <f>AH8</f>
        <v>0</v>
      </c>
      <c r="DA8">
        <f>AL8</f>
        <v>1</v>
      </c>
      <c r="DB8">
        <f t="shared" si="1"/>
        <v>0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>ROUND(ROUND(AF8,2)*CX8,2)</f>
        <v>0</v>
      </c>
      <c r="DH8">
        <f>ROUND(ROUND(AG8*AK8,2)*CX8,2)</f>
        <v>0</v>
      </c>
      <c r="DI8">
        <f>ROUND(ROUND(AH8,2)*CX8,2)</f>
        <v>0</v>
      </c>
      <c r="DJ8">
        <f>DI8</f>
        <v>0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ROW(Source!A30)</f>
        <v>30</v>
      </c>
      <c r="B9">
        <v>145833872</v>
      </c>
      <c r="C9">
        <v>145834770</v>
      </c>
      <c r="D9">
        <v>140923123</v>
      </c>
      <c r="E9">
        <v>1</v>
      </c>
      <c r="F9">
        <v>1</v>
      </c>
      <c r="G9">
        <v>1</v>
      </c>
      <c r="H9">
        <v>2</v>
      </c>
      <c r="I9" t="s">
        <v>671</v>
      </c>
      <c r="J9" t="s">
        <v>672</v>
      </c>
      <c r="K9" t="s">
        <v>673</v>
      </c>
      <c r="L9">
        <v>1367</v>
      </c>
      <c r="N9">
        <v>1011</v>
      </c>
      <c r="O9" t="s">
        <v>666</v>
      </c>
      <c r="P9" t="s">
        <v>666</v>
      </c>
      <c r="Q9">
        <v>1</v>
      </c>
      <c r="W9">
        <v>0</v>
      </c>
      <c r="X9">
        <v>-2033170342</v>
      </c>
      <c r="Y9">
        <f t="shared" si="0"/>
        <v>0.42</v>
      </c>
      <c r="AA9">
        <v>0</v>
      </c>
      <c r="AB9">
        <v>1066.75</v>
      </c>
      <c r="AC9">
        <v>390.46</v>
      </c>
      <c r="AD9">
        <v>0</v>
      </c>
      <c r="AE9">
        <v>0</v>
      </c>
      <c r="AF9">
        <v>85</v>
      </c>
      <c r="AG9">
        <v>11.6</v>
      </c>
      <c r="AH9">
        <v>0</v>
      </c>
      <c r="AI9">
        <v>1</v>
      </c>
      <c r="AJ9">
        <v>12.55</v>
      </c>
      <c r="AK9">
        <v>33.659999999999997</v>
      </c>
      <c r="AL9">
        <v>1</v>
      </c>
      <c r="AM9">
        <v>4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0.42</v>
      </c>
      <c r="AU9" t="s">
        <v>3</v>
      </c>
      <c r="AV9">
        <v>0</v>
      </c>
      <c r="AW9">
        <v>2</v>
      </c>
      <c r="AX9">
        <v>145834773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ROUND(Y9*Source!I30,9)</f>
        <v>1.47E-2</v>
      </c>
      <c r="CY9">
        <f>AB9</f>
        <v>1066.75</v>
      </c>
      <c r="CZ9">
        <f>AF9</f>
        <v>85</v>
      </c>
      <c r="DA9">
        <f>AJ9</f>
        <v>12.55</v>
      </c>
      <c r="DB9">
        <f t="shared" si="1"/>
        <v>35.700000000000003</v>
      </c>
      <c r="DC9">
        <f t="shared" si="2"/>
        <v>4.87</v>
      </c>
      <c r="DD9" t="s">
        <v>3</v>
      </c>
      <c r="DE9" t="s">
        <v>3</v>
      </c>
      <c r="DF9">
        <f t="shared" si="3"/>
        <v>0</v>
      </c>
      <c r="DG9">
        <f>ROUND(ROUND(AF9*AJ9,2)*CX9,2)</f>
        <v>15.68</v>
      </c>
      <c r="DH9">
        <f>ROUND(ROUND(AG9*AK9,2)*CX9,2)</f>
        <v>5.74</v>
      </c>
      <c r="DI9">
        <f>ROUND(ROUND(AH9,2)*CX9,2)</f>
        <v>0</v>
      </c>
      <c r="DJ9">
        <f>DG9</f>
        <v>15.68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ROW(Source!A30)</f>
        <v>30</v>
      </c>
      <c r="B10">
        <v>145833872</v>
      </c>
      <c r="C10">
        <v>145834770</v>
      </c>
      <c r="D10">
        <v>140923142</v>
      </c>
      <c r="E10">
        <v>1</v>
      </c>
      <c r="F10">
        <v>1</v>
      </c>
      <c r="G10">
        <v>1</v>
      </c>
      <c r="H10">
        <v>2</v>
      </c>
      <c r="I10" t="s">
        <v>674</v>
      </c>
      <c r="J10" t="s">
        <v>675</v>
      </c>
      <c r="K10" t="s">
        <v>676</v>
      </c>
      <c r="L10">
        <v>1367</v>
      </c>
      <c r="N10">
        <v>1011</v>
      </c>
      <c r="O10" t="s">
        <v>666</v>
      </c>
      <c r="P10" t="s">
        <v>666</v>
      </c>
      <c r="Q10">
        <v>1</v>
      </c>
      <c r="W10">
        <v>0</v>
      </c>
      <c r="X10">
        <v>-777582489</v>
      </c>
      <c r="Y10">
        <f t="shared" si="0"/>
        <v>0.42</v>
      </c>
      <c r="AA10">
        <v>0</v>
      </c>
      <c r="AB10">
        <v>305.33999999999997</v>
      </c>
      <c r="AC10">
        <v>338.62</v>
      </c>
      <c r="AD10">
        <v>0</v>
      </c>
      <c r="AE10">
        <v>0</v>
      </c>
      <c r="AF10">
        <v>24.33</v>
      </c>
      <c r="AG10">
        <v>10.06</v>
      </c>
      <c r="AH10">
        <v>0</v>
      </c>
      <c r="AI10">
        <v>1</v>
      </c>
      <c r="AJ10">
        <v>12.55</v>
      </c>
      <c r="AK10">
        <v>33.659999999999997</v>
      </c>
      <c r="AL10">
        <v>1</v>
      </c>
      <c r="AM10">
        <v>4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0.42</v>
      </c>
      <c r="AU10" t="s">
        <v>3</v>
      </c>
      <c r="AV10">
        <v>0</v>
      </c>
      <c r="AW10">
        <v>2</v>
      </c>
      <c r="AX10">
        <v>145834774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ROUND(Y10*Source!I30,9)</f>
        <v>1.47E-2</v>
      </c>
      <c r="CY10">
        <f>AB10</f>
        <v>305.33999999999997</v>
      </c>
      <c r="CZ10">
        <f>AF10</f>
        <v>24.33</v>
      </c>
      <c r="DA10">
        <f>AJ10</f>
        <v>12.55</v>
      </c>
      <c r="DB10">
        <f t="shared" si="1"/>
        <v>10.220000000000001</v>
      </c>
      <c r="DC10">
        <f t="shared" si="2"/>
        <v>4.2300000000000004</v>
      </c>
      <c r="DD10" t="s">
        <v>3</v>
      </c>
      <c r="DE10" t="s">
        <v>3</v>
      </c>
      <c r="DF10">
        <f t="shared" si="3"/>
        <v>0</v>
      </c>
      <c r="DG10">
        <f>ROUND(ROUND(AF10*AJ10,2)*CX10,2)</f>
        <v>4.49</v>
      </c>
      <c r="DH10">
        <f>ROUND(ROUND(AG10*AK10,2)*CX10,2)</f>
        <v>4.9800000000000004</v>
      </c>
      <c r="DI10">
        <f>ROUND(ROUND(AH10,2)*CX10,2)</f>
        <v>0</v>
      </c>
      <c r="DJ10">
        <f>DG10</f>
        <v>4.49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ROW(Source!A30)</f>
        <v>30</v>
      </c>
      <c r="B11">
        <v>145833872</v>
      </c>
      <c r="C11">
        <v>145834770</v>
      </c>
      <c r="D11">
        <v>140765020</v>
      </c>
      <c r="E11">
        <v>70</v>
      </c>
      <c r="F11">
        <v>1</v>
      </c>
      <c r="G11">
        <v>1</v>
      </c>
      <c r="H11">
        <v>3</v>
      </c>
      <c r="I11" t="s">
        <v>121</v>
      </c>
      <c r="J11" t="s">
        <v>3</v>
      </c>
      <c r="K11" t="s">
        <v>122</v>
      </c>
      <c r="L11">
        <v>1348</v>
      </c>
      <c r="N11">
        <v>1009</v>
      </c>
      <c r="O11" t="s">
        <v>123</v>
      </c>
      <c r="P11" t="s">
        <v>123</v>
      </c>
      <c r="Q11">
        <v>1000</v>
      </c>
      <c r="W11">
        <v>0</v>
      </c>
      <c r="X11">
        <v>2102561428</v>
      </c>
      <c r="Y11">
        <f t="shared" si="0"/>
        <v>2.95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8.98</v>
      </c>
      <c r="AJ11">
        <v>1</v>
      </c>
      <c r="AK11">
        <v>1</v>
      </c>
      <c r="AL11">
        <v>1</v>
      </c>
      <c r="AM11">
        <v>4</v>
      </c>
      <c r="AN11">
        <v>0</v>
      </c>
      <c r="AO11">
        <v>0</v>
      </c>
      <c r="AP11">
        <v>1</v>
      </c>
      <c r="AQ11">
        <v>0</v>
      </c>
      <c r="AR11">
        <v>0</v>
      </c>
      <c r="AS11" t="s">
        <v>3</v>
      </c>
      <c r="AT11">
        <v>2.95</v>
      </c>
      <c r="AU11" t="s">
        <v>3</v>
      </c>
      <c r="AV11">
        <v>0</v>
      </c>
      <c r="AW11">
        <v>2</v>
      </c>
      <c r="AX11">
        <v>145834775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ROUND(Y11*Source!I30,9)</f>
        <v>0.10324999999999999</v>
      </c>
      <c r="CY11">
        <f>AA11</f>
        <v>0</v>
      </c>
      <c r="CZ11">
        <f>AE11</f>
        <v>0</v>
      </c>
      <c r="DA11">
        <f>AI11</f>
        <v>8.98</v>
      </c>
      <c r="DB11">
        <f t="shared" si="1"/>
        <v>0</v>
      </c>
      <c r="DC11">
        <f t="shared" si="2"/>
        <v>0</v>
      </c>
      <c r="DD11" t="s">
        <v>3</v>
      </c>
      <c r="DE11" t="s">
        <v>3</v>
      </c>
      <c r="DF11">
        <f>ROUND(ROUND(AE11*AI11,2)*CX11,2)</f>
        <v>0</v>
      </c>
      <c r="DG11">
        <f>ROUND(ROUND(AF11,2)*CX11,2)</f>
        <v>0</v>
      </c>
      <c r="DH11">
        <f>ROUND(ROUND(AG11,2)*CX11,2)</f>
        <v>0</v>
      </c>
      <c r="DI11">
        <f>ROUND(ROUND(AH11,2)*CX11,2)</f>
        <v>0</v>
      </c>
      <c r="DJ11">
        <f>DF11</f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ROW(Source!A31)</f>
        <v>31</v>
      </c>
      <c r="B12">
        <v>145833872</v>
      </c>
      <c r="C12">
        <v>145834783</v>
      </c>
      <c r="D12">
        <v>140759935</v>
      </c>
      <c r="E12">
        <v>70</v>
      </c>
      <c r="F12">
        <v>1</v>
      </c>
      <c r="G12">
        <v>1</v>
      </c>
      <c r="H12">
        <v>1</v>
      </c>
      <c r="I12" t="s">
        <v>669</v>
      </c>
      <c r="J12" t="s">
        <v>3</v>
      </c>
      <c r="K12" t="s">
        <v>670</v>
      </c>
      <c r="L12">
        <v>1191</v>
      </c>
      <c r="N12">
        <v>1013</v>
      </c>
      <c r="O12" t="s">
        <v>660</v>
      </c>
      <c r="P12" t="s">
        <v>660</v>
      </c>
      <c r="Q12">
        <v>1</v>
      </c>
      <c r="W12">
        <v>0</v>
      </c>
      <c r="X12">
        <v>2031828327</v>
      </c>
      <c r="Y12">
        <f t="shared" si="0"/>
        <v>11.39</v>
      </c>
      <c r="AA12">
        <v>0</v>
      </c>
      <c r="AB12">
        <v>0</v>
      </c>
      <c r="AC12">
        <v>0</v>
      </c>
      <c r="AD12">
        <v>262.55</v>
      </c>
      <c r="AE12">
        <v>0</v>
      </c>
      <c r="AF12">
        <v>0</v>
      </c>
      <c r="AG12">
        <v>0</v>
      </c>
      <c r="AH12">
        <v>7.8</v>
      </c>
      <c r="AI12">
        <v>1</v>
      </c>
      <c r="AJ12">
        <v>1</v>
      </c>
      <c r="AK12">
        <v>1</v>
      </c>
      <c r="AL12">
        <v>33.659999999999997</v>
      </c>
      <c r="AM12">
        <v>4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11.39</v>
      </c>
      <c r="AU12" t="s">
        <v>3</v>
      </c>
      <c r="AV12">
        <v>1</v>
      </c>
      <c r="AW12">
        <v>2</v>
      </c>
      <c r="AX12">
        <v>145834789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ROUND(Y12*Source!I31,9)</f>
        <v>5.2507900000000003</v>
      </c>
      <c r="CY12">
        <f>AD12</f>
        <v>262.55</v>
      </c>
      <c r="CZ12">
        <f>AH12</f>
        <v>7.8</v>
      </c>
      <c r="DA12">
        <f>AL12</f>
        <v>33.659999999999997</v>
      </c>
      <c r="DB12">
        <f t="shared" si="1"/>
        <v>88.84</v>
      </c>
      <c r="DC12">
        <f t="shared" si="2"/>
        <v>0</v>
      </c>
      <c r="DD12" t="s">
        <v>3</v>
      </c>
      <c r="DE12" t="s">
        <v>3</v>
      </c>
      <c r="DF12">
        <f>ROUND(ROUND(AE12,2)*CX12,2)</f>
        <v>0</v>
      </c>
      <c r="DG12">
        <f>ROUND(ROUND(AF12,2)*CX12,2)</f>
        <v>0</v>
      </c>
      <c r="DH12">
        <f>ROUND(ROUND(AG12,2)*CX12,2)</f>
        <v>0</v>
      </c>
      <c r="DI12">
        <f>ROUND(ROUND(AH12*AL12,2)*CX12,2)</f>
        <v>1378.59</v>
      </c>
      <c r="DJ12">
        <f>DI12</f>
        <v>1378.59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ROW(Source!A31)</f>
        <v>31</v>
      </c>
      <c r="B13">
        <v>145833872</v>
      </c>
      <c r="C13">
        <v>145834783</v>
      </c>
      <c r="D13">
        <v>140760225</v>
      </c>
      <c r="E13">
        <v>70</v>
      </c>
      <c r="F13">
        <v>1</v>
      </c>
      <c r="G13">
        <v>1</v>
      </c>
      <c r="H13">
        <v>1</v>
      </c>
      <c r="I13" t="s">
        <v>661</v>
      </c>
      <c r="J13" t="s">
        <v>3</v>
      </c>
      <c r="K13" t="s">
        <v>662</v>
      </c>
      <c r="L13">
        <v>1191</v>
      </c>
      <c r="N13">
        <v>1013</v>
      </c>
      <c r="O13" t="s">
        <v>660</v>
      </c>
      <c r="P13" t="s">
        <v>660</v>
      </c>
      <c r="Q13">
        <v>1</v>
      </c>
      <c r="W13">
        <v>0</v>
      </c>
      <c r="X13">
        <v>-1417349443</v>
      </c>
      <c r="Y13">
        <f t="shared" si="0"/>
        <v>0.13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33.659999999999997</v>
      </c>
      <c r="AL13">
        <v>1</v>
      </c>
      <c r="AM13">
        <v>4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0.13</v>
      </c>
      <c r="AU13" t="s">
        <v>3</v>
      </c>
      <c r="AV13">
        <v>2</v>
      </c>
      <c r="AW13">
        <v>2</v>
      </c>
      <c r="AX13">
        <v>145834790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ROUND(Y13*Source!I31,9)</f>
        <v>5.9929999999999997E-2</v>
      </c>
      <c r="CY13">
        <f>AD13</f>
        <v>0</v>
      </c>
      <c r="CZ13">
        <f>AH13</f>
        <v>0</v>
      </c>
      <c r="DA13">
        <f>AL13</f>
        <v>1</v>
      </c>
      <c r="DB13">
        <f t="shared" si="1"/>
        <v>0</v>
      </c>
      <c r="DC13">
        <f t="shared" si="2"/>
        <v>0</v>
      </c>
      <c r="DD13" t="s">
        <v>3</v>
      </c>
      <c r="DE13" t="s">
        <v>3</v>
      </c>
      <c r="DF13">
        <f>ROUND(ROUND(AE13,2)*CX13,2)</f>
        <v>0</v>
      </c>
      <c r="DG13">
        <f>ROUND(ROUND(AF13,2)*CX13,2)</f>
        <v>0</v>
      </c>
      <c r="DH13">
        <f>ROUND(ROUND(AG13*AK13,2)*CX13,2)</f>
        <v>0</v>
      </c>
      <c r="DI13">
        <f>ROUND(ROUND(AH13,2)*CX13,2)</f>
        <v>0</v>
      </c>
      <c r="DJ13">
        <f>DI13</f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ROW(Source!A31)</f>
        <v>31</v>
      </c>
      <c r="B14">
        <v>145833872</v>
      </c>
      <c r="C14">
        <v>145834783</v>
      </c>
      <c r="D14">
        <v>140923145</v>
      </c>
      <c r="E14">
        <v>1</v>
      </c>
      <c r="F14">
        <v>1</v>
      </c>
      <c r="G14">
        <v>1</v>
      </c>
      <c r="H14">
        <v>2</v>
      </c>
      <c r="I14" t="s">
        <v>663</v>
      </c>
      <c r="J14" t="s">
        <v>664</v>
      </c>
      <c r="K14" t="s">
        <v>665</v>
      </c>
      <c r="L14">
        <v>1367</v>
      </c>
      <c r="N14">
        <v>1011</v>
      </c>
      <c r="O14" t="s">
        <v>666</v>
      </c>
      <c r="P14" t="s">
        <v>666</v>
      </c>
      <c r="Q14">
        <v>1</v>
      </c>
      <c r="W14">
        <v>0</v>
      </c>
      <c r="X14">
        <v>1232162608</v>
      </c>
      <c r="Y14">
        <f t="shared" si="0"/>
        <v>0.13</v>
      </c>
      <c r="AA14">
        <v>0</v>
      </c>
      <c r="AB14">
        <v>392.31</v>
      </c>
      <c r="AC14">
        <v>454.41</v>
      </c>
      <c r="AD14">
        <v>0</v>
      </c>
      <c r="AE14">
        <v>0</v>
      </c>
      <c r="AF14">
        <v>31.26</v>
      </c>
      <c r="AG14">
        <v>13.5</v>
      </c>
      <c r="AH14">
        <v>0</v>
      </c>
      <c r="AI14">
        <v>1</v>
      </c>
      <c r="AJ14">
        <v>12.55</v>
      </c>
      <c r="AK14">
        <v>33.659999999999997</v>
      </c>
      <c r="AL14">
        <v>1</v>
      </c>
      <c r="AM14">
        <v>4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0.13</v>
      </c>
      <c r="AU14" t="s">
        <v>3</v>
      </c>
      <c r="AV14">
        <v>0</v>
      </c>
      <c r="AW14">
        <v>2</v>
      </c>
      <c r="AX14">
        <v>145834791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ROUND(Y14*Source!I31,9)</f>
        <v>5.9929999999999997E-2</v>
      </c>
      <c r="CY14">
        <f>AB14</f>
        <v>392.31</v>
      </c>
      <c r="CZ14">
        <f>AF14</f>
        <v>31.26</v>
      </c>
      <c r="DA14">
        <f>AJ14</f>
        <v>12.55</v>
      </c>
      <c r="DB14">
        <f t="shared" si="1"/>
        <v>4.0599999999999996</v>
      </c>
      <c r="DC14">
        <f t="shared" si="2"/>
        <v>1.76</v>
      </c>
      <c r="DD14" t="s">
        <v>3</v>
      </c>
      <c r="DE14" t="s">
        <v>3</v>
      </c>
      <c r="DF14">
        <f>ROUND(ROUND(AE14,2)*CX14,2)</f>
        <v>0</v>
      </c>
      <c r="DG14">
        <f>ROUND(ROUND(AF14*AJ14,2)*CX14,2)</f>
        <v>23.51</v>
      </c>
      <c r="DH14">
        <f>ROUND(ROUND(AG14*AK14,2)*CX14,2)</f>
        <v>27.23</v>
      </c>
      <c r="DI14">
        <f>ROUND(ROUND(AH14,2)*CX14,2)</f>
        <v>0</v>
      </c>
      <c r="DJ14">
        <f>DG14</f>
        <v>23.51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ROW(Source!A31)</f>
        <v>31</v>
      </c>
      <c r="B15">
        <v>145833872</v>
      </c>
      <c r="C15">
        <v>145834783</v>
      </c>
      <c r="D15">
        <v>140765020</v>
      </c>
      <c r="E15">
        <v>70</v>
      </c>
      <c r="F15">
        <v>1</v>
      </c>
      <c r="G15">
        <v>1</v>
      </c>
      <c r="H15">
        <v>3</v>
      </c>
      <c r="I15" t="s">
        <v>121</v>
      </c>
      <c r="J15" t="s">
        <v>3</v>
      </c>
      <c r="K15" t="s">
        <v>122</v>
      </c>
      <c r="L15">
        <v>1348</v>
      </c>
      <c r="N15">
        <v>1009</v>
      </c>
      <c r="O15" t="s">
        <v>123</v>
      </c>
      <c r="P15" t="s">
        <v>123</v>
      </c>
      <c r="Q15">
        <v>1000</v>
      </c>
      <c r="W15">
        <v>0</v>
      </c>
      <c r="X15">
        <v>2102561428</v>
      </c>
      <c r="Y15">
        <f t="shared" si="0"/>
        <v>0.47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8.98</v>
      </c>
      <c r="AJ15">
        <v>1</v>
      </c>
      <c r="AK15">
        <v>1</v>
      </c>
      <c r="AL15">
        <v>1</v>
      </c>
      <c r="AM15">
        <v>4</v>
      </c>
      <c r="AN15">
        <v>0</v>
      </c>
      <c r="AO15">
        <v>0</v>
      </c>
      <c r="AP15">
        <v>1</v>
      </c>
      <c r="AQ15">
        <v>0</v>
      </c>
      <c r="AR15">
        <v>0</v>
      </c>
      <c r="AS15" t="s">
        <v>3</v>
      </c>
      <c r="AT15">
        <v>0.47</v>
      </c>
      <c r="AU15" t="s">
        <v>3</v>
      </c>
      <c r="AV15">
        <v>0</v>
      </c>
      <c r="AW15">
        <v>2</v>
      </c>
      <c r="AX15">
        <v>145834792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ROUND(Y15*Source!I31,9)</f>
        <v>0.21667</v>
      </c>
      <c r="CY15">
        <f>AA15</f>
        <v>0</v>
      </c>
      <c r="CZ15">
        <f>AE15</f>
        <v>0</v>
      </c>
      <c r="DA15">
        <f>AI15</f>
        <v>8.98</v>
      </c>
      <c r="DB15">
        <f t="shared" si="1"/>
        <v>0</v>
      </c>
      <c r="DC15">
        <f t="shared" si="2"/>
        <v>0</v>
      </c>
      <c r="DD15" t="s">
        <v>3</v>
      </c>
      <c r="DE15" t="s">
        <v>3</v>
      </c>
      <c r="DF15">
        <f>ROUND(ROUND(AE15*AI15,2)*CX15,2)</f>
        <v>0</v>
      </c>
      <c r="DG15">
        <f>ROUND(ROUND(AF15,2)*CX15,2)</f>
        <v>0</v>
      </c>
      <c r="DH15">
        <f>ROUND(ROUND(AG15,2)*CX15,2)</f>
        <v>0</v>
      </c>
      <c r="DI15">
        <f>ROUND(ROUND(AH15,2)*CX15,2)</f>
        <v>0</v>
      </c>
      <c r="DJ15">
        <f>DF15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ROW(Source!A32)</f>
        <v>32</v>
      </c>
      <c r="B16">
        <v>145833872</v>
      </c>
      <c r="C16">
        <v>145834811</v>
      </c>
      <c r="D16">
        <v>140759935</v>
      </c>
      <c r="E16">
        <v>70</v>
      </c>
      <c r="F16">
        <v>1</v>
      </c>
      <c r="G16">
        <v>1</v>
      </c>
      <c r="H16">
        <v>1</v>
      </c>
      <c r="I16" t="s">
        <v>669</v>
      </c>
      <c r="J16" t="s">
        <v>3</v>
      </c>
      <c r="K16" t="s">
        <v>670</v>
      </c>
      <c r="L16">
        <v>1191</v>
      </c>
      <c r="N16">
        <v>1013</v>
      </c>
      <c r="O16" t="s">
        <v>660</v>
      </c>
      <c r="P16" t="s">
        <v>660</v>
      </c>
      <c r="Q16">
        <v>1</v>
      </c>
      <c r="W16">
        <v>0</v>
      </c>
      <c r="X16">
        <v>2031828327</v>
      </c>
      <c r="Y16">
        <f t="shared" si="0"/>
        <v>30.53</v>
      </c>
      <c r="AA16">
        <v>0</v>
      </c>
      <c r="AB16">
        <v>0</v>
      </c>
      <c r="AC16">
        <v>0</v>
      </c>
      <c r="AD16">
        <v>262.55</v>
      </c>
      <c r="AE16">
        <v>0</v>
      </c>
      <c r="AF16">
        <v>0</v>
      </c>
      <c r="AG16">
        <v>0</v>
      </c>
      <c r="AH16">
        <v>7.8</v>
      </c>
      <c r="AI16">
        <v>1</v>
      </c>
      <c r="AJ16">
        <v>1</v>
      </c>
      <c r="AK16">
        <v>1</v>
      </c>
      <c r="AL16">
        <v>33.659999999999997</v>
      </c>
      <c r="AM16">
        <v>4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30.53</v>
      </c>
      <c r="AU16" t="s">
        <v>3</v>
      </c>
      <c r="AV16">
        <v>1</v>
      </c>
      <c r="AW16">
        <v>2</v>
      </c>
      <c r="AX16">
        <v>145834812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ROUND(Y16*Source!I32,9)</f>
        <v>14.07433</v>
      </c>
      <c r="CY16">
        <f>AD16</f>
        <v>262.55</v>
      </c>
      <c r="CZ16">
        <f>AH16</f>
        <v>7.8</v>
      </c>
      <c r="DA16">
        <f>AL16</f>
        <v>33.659999999999997</v>
      </c>
      <c r="DB16">
        <f t="shared" si="1"/>
        <v>238.13</v>
      </c>
      <c r="DC16">
        <f t="shared" si="2"/>
        <v>0</v>
      </c>
      <c r="DD16" t="s">
        <v>3</v>
      </c>
      <c r="DE16" t="s">
        <v>3</v>
      </c>
      <c r="DF16">
        <f>ROUND(ROUND(AE16,2)*CX16,2)</f>
        <v>0</v>
      </c>
      <c r="DG16">
        <f>ROUND(ROUND(AF16,2)*CX16,2)</f>
        <v>0</v>
      </c>
      <c r="DH16">
        <f>ROUND(ROUND(AG16,2)*CX16,2)</f>
        <v>0</v>
      </c>
      <c r="DI16">
        <f>ROUND(ROUND(AH16*AL16,2)*CX16,2)</f>
        <v>3695.22</v>
      </c>
      <c r="DJ16">
        <f>DI16</f>
        <v>3695.22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ROW(Source!A32)</f>
        <v>32</v>
      </c>
      <c r="B17">
        <v>145833872</v>
      </c>
      <c r="C17">
        <v>145834811</v>
      </c>
      <c r="D17">
        <v>140760225</v>
      </c>
      <c r="E17">
        <v>70</v>
      </c>
      <c r="F17">
        <v>1</v>
      </c>
      <c r="G17">
        <v>1</v>
      </c>
      <c r="H17">
        <v>1</v>
      </c>
      <c r="I17" t="s">
        <v>661</v>
      </c>
      <c r="J17" t="s">
        <v>3</v>
      </c>
      <c r="K17" t="s">
        <v>662</v>
      </c>
      <c r="L17">
        <v>1191</v>
      </c>
      <c r="N17">
        <v>1013</v>
      </c>
      <c r="O17" t="s">
        <v>660</v>
      </c>
      <c r="P17" t="s">
        <v>660</v>
      </c>
      <c r="Q17">
        <v>1</v>
      </c>
      <c r="W17">
        <v>0</v>
      </c>
      <c r="X17">
        <v>-1417349443</v>
      </c>
      <c r="Y17">
        <f t="shared" si="0"/>
        <v>3.65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33.659999999999997</v>
      </c>
      <c r="AL17">
        <v>1</v>
      </c>
      <c r="AM17">
        <v>4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3.65</v>
      </c>
      <c r="AU17" t="s">
        <v>3</v>
      </c>
      <c r="AV17">
        <v>2</v>
      </c>
      <c r="AW17">
        <v>2</v>
      </c>
      <c r="AX17">
        <v>145834813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ROUND(Y17*Source!I32,9)</f>
        <v>1.68265</v>
      </c>
      <c r="CY17">
        <f>AD17</f>
        <v>0</v>
      </c>
      <c r="CZ17">
        <f>AH17</f>
        <v>0</v>
      </c>
      <c r="DA17">
        <f>AL17</f>
        <v>1</v>
      </c>
      <c r="DB17">
        <f t="shared" si="1"/>
        <v>0</v>
      </c>
      <c r="DC17">
        <f t="shared" si="2"/>
        <v>0</v>
      </c>
      <c r="DD17" t="s">
        <v>3</v>
      </c>
      <c r="DE17" t="s">
        <v>3</v>
      </c>
      <c r="DF17">
        <f>ROUND(ROUND(AE17,2)*CX17,2)</f>
        <v>0</v>
      </c>
      <c r="DG17">
        <f>ROUND(ROUND(AF17,2)*CX17,2)</f>
        <v>0</v>
      </c>
      <c r="DH17">
        <f>ROUND(ROUND(AG17*AK17,2)*CX17,2)</f>
        <v>0</v>
      </c>
      <c r="DI17">
        <f>ROUND(ROUND(AH17,2)*CX17,2)</f>
        <v>0</v>
      </c>
      <c r="DJ17">
        <f>DI17</f>
        <v>0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ROW(Source!A32)</f>
        <v>32</v>
      </c>
      <c r="B18">
        <v>145833872</v>
      </c>
      <c r="C18">
        <v>145834811</v>
      </c>
      <c r="D18">
        <v>140923145</v>
      </c>
      <c r="E18">
        <v>1</v>
      </c>
      <c r="F18">
        <v>1</v>
      </c>
      <c r="G18">
        <v>1</v>
      </c>
      <c r="H18">
        <v>2</v>
      </c>
      <c r="I18" t="s">
        <v>663</v>
      </c>
      <c r="J18" t="s">
        <v>664</v>
      </c>
      <c r="K18" t="s">
        <v>665</v>
      </c>
      <c r="L18">
        <v>1367</v>
      </c>
      <c r="N18">
        <v>1011</v>
      </c>
      <c r="O18" t="s">
        <v>666</v>
      </c>
      <c r="P18" t="s">
        <v>666</v>
      </c>
      <c r="Q18">
        <v>1</v>
      </c>
      <c r="W18">
        <v>0</v>
      </c>
      <c r="X18">
        <v>1232162608</v>
      </c>
      <c r="Y18">
        <f t="shared" si="0"/>
        <v>3.65</v>
      </c>
      <c r="AA18">
        <v>0</v>
      </c>
      <c r="AB18">
        <v>392.31</v>
      </c>
      <c r="AC18">
        <v>454.41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12.55</v>
      </c>
      <c r="AK18">
        <v>33.659999999999997</v>
      </c>
      <c r="AL18">
        <v>1</v>
      </c>
      <c r="AM18">
        <v>4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3.65</v>
      </c>
      <c r="AU18" t="s">
        <v>3</v>
      </c>
      <c r="AV18">
        <v>0</v>
      </c>
      <c r="AW18">
        <v>2</v>
      </c>
      <c r="AX18">
        <v>145834814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ROUND(Y18*Source!I32,9)</f>
        <v>1.68265</v>
      </c>
      <c r="CY18">
        <f>AB18</f>
        <v>392.31</v>
      </c>
      <c r="CZ18">
        <f>AF18</f>
        <v>31.26</v>
      </c>
      <c r="DA18">
        <f>AJ18</f>
        <v>12.55</v>
      </c>
      <c r="DB18">
        <f t="shared" si="1"/>
        <v>114.1</v>
      </c>
      <c r="DC18">
        <f t="shared" si="2"/>
        <v>49.28</v>
      </c>
      <c r="DD18" t="s">
        <v>3</v>
      </c>
      <c r="DE18" t="s">
        <v>3</v>
      </c>
      <c r="DF18">
        <f>ROUND(ROUND(AE18,2)*CX18,2)</f>
        <v>0</v>
      </c>
      <c r="DG18">
        <f>ROUND(ROUND(AF18*AJ18,2)*CX18,2)</f>
        <v>660.12</v>
      </c>
      <c r="DH18">
        <f>ROUND(ROUND(AG18*AK18,2)*CX18,2)</f>
        <v>764.61</v>
      </c>
      <c r="DI18">
        <f>ROUND(ROUND(AH18,2)*CX18,2)</f>
        <v>0</v>
      </c>
      <c r="DJ18">
        <f>DG18</f>
        <v>660.12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ROW(Source!A32)</f>
        <v>32</v>
      </c>
      <c r="B19">
        <v>145833872</v>
      </c>
      <c r="C19">
        <v>145834811</v>
      </c>
      <c r="D19">
        <v>140765020</v>
      </c>
      <c r="E19">
        <v>70</v>
      </c>
      <c r="F19">
        <v>1</v>
      </c>
      <c r="G19">
        <v>1</v>
      </c>
      <c r="H19">
        <v>3</v>
      </c>
      <c r="I19" t="s">
        <v>121</v>
      </c>
      <c r="J19" t="s">
        <v>3</v>
      </c>
      <c r="K19" t="s">
        <v>122</v>
      </c>
      <c r="L19">
        <v>1348</v>
      </c>
      <c r="N19">
        <v>1009</v>
      </c>
      <c r="O19" t="s">
        <v>123</v>
      </c>
      <c r="P19" t="s">
        <v>123</v>
      </c>
      <c r="Q19">
        <v>1000</v>
      </c>
      <c r="W19">
        <v>0</v>
      </c>
      <c r="X19">
        <v>2102561428</v>
      </c>
      <c r="Y19">
        <f t="shared" si="0"/>
        <v>0.8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8.98</v>
      </c>
      <c r="AJ19">
        <v>1</v>
      </c>
      <c r="AK19">
        <v>1</v>
      </c>
      <c r="AL19">
        <v>1</v>
      </c>
      <c r="AM19">
        <v>4</v>
      </c>
      <c r="AN19">
        <v>0</v>
      </c>
      <c r="AO19">
        <v>0</v>
      </c>
      <c r="AP19">
        <v>1</v>
      </c>
      <c r="AQ19">
        <v>0</v>
      </c>
      <c r="AR19">
        <v>0</v>
      </c>
      <c r="AS19" t="s">
        <v>3</v>
      </c>
      <c r="AT19">
        <v>0.8</v>
      </c>
      <c r="AU19" t="s">
        <v>3</v>
      </c>
      <c r="AV19">
        <v>0</v>
      </c>
      <c r="AW19">
        <v>2</v>
      </c>
      <c r="AX19">
        <v>145834815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ROUND(Y19*Source!I32,9)</f>
        <v>0.36880000000000002</v>
      </c>
      <c r="CY19">
        <f>AA19</f>
        <v>0</v>
      </c>
      <c r="CZ19">
        <f>AE19</f>
        <v>0</v>
      </c>
      <c r="DA19">
        <f>AI19</f>
        <v>8.98</v>
      </c>
      <c r="DB19">
        <f t="shared" si="1"/>
        <v>0</v>
      </c>
      <c r="DC19">
        <f t="shared" si="2"/>
        <v>0</v>
      </c>
      <c r="DD19" t="s">
        <v>3</v>
      </c>
      <c r="DE19" t="s">
        <v>3</v>
      </c>
      <c r="DF19">
        <f>ROUND(ROUND(AE19*AI19,2)*CX19,2)</f>
        <v>0</v>
      </c>
      <c r="DG19">
        <f>ROUND(ROUND(AF19,2)*CX19,2)</f>
        <v>0</v>
      </c>
      <c r="DH19">
        <f>ROUND(ROUND(AG19,2)*CX19,2)</f>
        <v>0</v>
      </c>
      <c r="DI19">
        <f>ROUND(ROUND(AH19,2)*CX19,2)</f>
        <v>0</v>
      </c>
      <c r="DJ19">
        <f>DF19</f>
        <v>0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ROW(Source!A33)</f>
        <v>33</v>
      </c>
      <c r="B20">
        <v>145833872</v>
      </c>
      <c r="C20">
        <v>145834825</v>
      </c>
      <c r="D20">
        <v>140759935</v>
      </c>
      <c r="E20">
        <v>70</v>
      </c>
      <c r="F20">
        <v>1</v>
      </c>
      <c r="G20">
        <v>1</v>
      </c>
      <c r="H20">
        <v>1</v>
      </c>
      <c r="I20" t="s">
        <v>669</v>
      </c>
      <c r="J20" t="s">
        <v>3</v>
      </c>
      <c r="K20" t="s">
        <v>670</v>
      </c>
      <c r="L20">
        <v>1191</v>
      </c>
      <c r="N20">
        <v>1013</v>
      </c>
      <c r="O20" t="s">
        <v>660</v>
      </c>
      <c r="P20" t="s">
        <v>660</v>
      </c>
      <c r="Q20">
        <v>1</v>
      </c>
      <c r="W20">
        <v>0</v>
      </c>
      <c r="X20">
        <v>2031828327</v>
      </c>
      <c r="Y20">
        <f t="shared" si="0"/>
        <v>5.84</v>
      </c>
      <c r="AA20">
        <v>0</v>
      </c>
      <c r="AB20">
        <v>0</v>
      </c>
      <c r="AC20">
        <v>0</v>
      </c>
      <c r="AD20">
        <v>262.55</v>
      </c>
      <c r="AE20">
        <v>0</v>
      </c>
      <c r="AF20">
        <v>0</v>
      </c>
      <c r="AG20">
        <v>0</v>
      </c>
      <c r="AH20">
        <v>7.8</v>
      </c>
      <c r="AI20">
        <v>1</v>
      </c>
      <c r="AJ20">
        <v>1</v>
      </c>
      <c r="AK20">
        <v>1</v>
      </c>
      <c r="AL20">
        <v>33.659999999999997</v>
      </c>
      <c r="AM20">
        <v>4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5.84</v>
      </c>
      <c r="AU20" t="s">
        <v>3</v>
      </c>
      <c r="AV20">
        <v>1</v>
      </c>
      <c r="AW20">
        <v>2</v>
      </c>
      <c r="AX20">
        <v>145834826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ROUND(Y20*Source!I33,9)</f>
        <v>0.1168</v>
      </c>
      <c r="CY20">
        <f>AD20</f>
        <v>262.55</v>
      </c>
      <c r="CZ20">
        <f>AH20</f>
        <v>7.8</v>
      </c>
      <c r="DA20">
        <f>AL20</f>
        <v>33.659999999999997</v>
      </c>
      <c r="DB20">
        <f t="shared" si="1"/>
        <v>45.55</v>
      </c>
      <c r="DC20">
        <f t="shared" si="2"/>
        <v>0</v>
      </c>
      <c r="DD20" t="s">
        <v>3</v>
      </c>
      <c r="DE20" t="s">
        <v>3</v>
      </c>
      <c r="DF20">
        <f t="shared" ref="DF20:DF28" si="4">ROUND(ROUND(AE20,2)*CX20,2)</f>
        <v>0</v>
      </c>
      <c r="DG20">
        <f>ROUND(ROUND(AF20,2)*CX20,2)</f>
        <v>0</v>
      </c>
      <c r="DH20">
        <f>ROUND(ROUND(AG20,2)*CX20,2)</f>
        <v>0</v>
      </c>
      <c r="DI20">
        <f>ROUND(ROUND(AH20*AL20,2)*CX20,2)</f>
        <v>30.67</v>
      </c>
      <c r="DJ20">
        <f>DI20</f>
        <v>30.67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ROW(Source!A34)</f>
        <v>34</v>
      </c>
      <c r="B21">
        <v>145833872</v>
      </c>
      <c r="C21">
        <v>145834827</v>
      </c>
      <c r="D21">
        <v>140759935</v>
      </c>
      <c r="E21">
        <v>70</v>
      </c>
      <c r="F21">
        <v>1</v>
      </c>
      <c r="G21">
        <v>1</v>
      </c>
      <c r="H21">
        <v>1</v>
      </c>
      <c r="I21" t="s">
        <v>669</v>
      </c>
      <c r="J21" t="s">
        <v>3</v>
      </c>
      <c r="K21" t="s">
        <v>670</v>
      </c>
      <c r="L21">
        <v>1191</v>
      </c>
      <c r="N21">
        <v>1013</v>
      </c>
      <c r="O21" t="s">
        <v>660</v>
      </c>
      <c r="P21" t="s">
        <v>660</v>
      </c>
      <c r="Q21">
        <v>1</v>
      </c>
      <c r="W21">
        <v>0</v>
      </c>
      <c r="X21">
        <v>2031828327</v>
      </c>
      <c r="Y21">
        <f t="shared" si="0"/>
        <v>9.64</v>
      </c>
      <c r="AA21">
        <v>0</v>
      </c>
      <c r="AB21">
        <v>0</v>
      </c>
      <c r="AC21">
        <v>0</v>
      </c>
      <c r="AD21">
        <v>262.55</v>
      </c>
      <c r="AE21">
        <v>0</v>
      </c>
      <c r="AF21">
        <v>0</v>
      </c>
      <c r="AG21">
        <v>0</v>
      </c>
      <c r="AH21">
        <v>7.8</v>
      </c>
      <c r="AI21">
        <v>1</v>
      </c>
      <c r="AJ21">
        <v>1</v>
      </c>
      <c r="AK21">
        <v>1</v>
      </c>
      <c r="AL21">
        <v>33.659999999999997</v>
      </c>
      <c r="AM21">
        <v>4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9.64</v>
      </c>
      <c r="AU21" t="s">
        <v>3</v>
      </c>
      <c r="AV21">
        <v>1</v>
      </c>
      <c r="AW21">
        <v>2</v>
      </c>
      <c r="AX21">
        <v>145834828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ROUND(Y21*Source!I34,9)</f>
        <v>5.7839999999999998</v>
      </c>
      <c r="CY21">
        <f>AD21</f>
        <v>262.55</v>
      </c>
      <c r="CZ21">
        <f>AH21</f>
        <v>7.8</v>
      </c>
      <c r="DA21">
        <f>AL21</f>
        <v>33.659999999999997</v>
      </c>
      <c r="DB21">
        <f t="shared" si="1"/>
        <v>75.19</v>
      </c>
      <c r="DC21">
        <f t="shared" si="2"/>
        <v>0</v>
      </c>
      <c r="DD21" t="s">
        <v>3</v>
      </c>
      <c r="DE21" t="s">
        <v>3</v>
      </c>
      <c r="DF21">
        <f t="shared" si="4"/>
        <v>0</v>
      </c>
      <c r="DG21">
        <f>ROUND(ROUND(AF21,2)*CX21,2)</f>
        <v>0</v>
      </c>
      <c r="DH21">
        <f>ROUND(ROUND(AG21,2)*CX21,2)</f>
        <v>0</v>
      </c>
      <c r="DI21">
        <f>ROUND(ROUND(AH21*AL21,2)*CX21,2)</f>
        <v>1518.59</v>
      </c>
      <c r="DJ21">
        <f>DI21</f>
        <v>1518.59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ROW(Source!A34)</f>
        <v>34</v>
      </c>
      <c r="B22">
        <v>145833872</v>
      </c>
      <c r="C22">
        <v>145834827</v>
      </c>
      <c r="D22">
        <v>140760225</v>
      </c>
      <c r="E22">
        <v>70</v>
      </c>
      <c r="F22">
        <v>1</v>
      </c>
      <c r="G22">
        <v>1</v>
      </c>
      <c r="H22">
        <v>1</v>
      </c>
      <c r="I22" t="s">
        <v>661</v>
      </c>
      <c r="J22" t="s">
        <v>3</v>
      </c>
      <c r="K22" t="s">
        <v>662</v>
      </c>
      <c r="L22">
        <v>1191</v>
      </c>
      <c r="N22">
        <v>1013</v>
      </c>
      <c r="O22" t="s">
        <v>660</v>
      </c>
      <c r="P22" t="s">
        <v>660</v>
      </c>
      <c r="Q22">
        <v>1</v>
      </c>
      <c r="W22">
        <v>0</v>
      </c>
      <c r="X22">
        <v>-1417349443</v>
      </c>
      <c r="Y22">
        <f t="shared" si="0"/>
        <v>0.01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33.659999999999997</v>
      </c>
      <c r="AL22">
        <v>1</v>
      </c>
      <c r="AM22">
        <v>4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0.01</v>
      </c>
      <c r="AU22" t="s">
        <v>3</v>
      </c>
      <c r="AV22">
        <v>2</v>
      </c>
      <c r="AW22">
        <v>2</v>
      </c>
      <c r="AX22">
        <v>145834829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ROUND(Y22*Source!I34,9)</f>
        <v>6.0000000000000001E-3</v>
      </c>
      <c r="CY22">
        <f>AD22</f>
        <v>0</v>
      </c>
      <c r="CZ22">
        <f>AH22</f>
        <v>0</v>
      </c>
      <c r="DA22">
        <f>AL22</f>
        <v>1</v>
      </c>
      <c r="DB22">
        <f t="shared" si="1"/>
        <v>0</v>
      </c>
      <c r="DC22">
        <f t="shared" si="2"/>
        <v>0</v>
      </c>
      <c r="DD22" t="s">
        <v>3</v>
      </c>
      <c r="DE22" t="s">
        <v>3</v>
      </c>
      <c r="DF22">
        <f t="shared" si="4"/>
        <v>0</v>
      </c>
      <c r="DG22">
        <f>ROUND(ROUND(AF22,2)*CX22,2)</f>
        <v>0</v>
      </c>
      <c r="DH22">
        <f>ROUND(ROUND(AG22*AK22,2)*CX22,2)</f>
        <v>0</v>
      </c>
      <c r="DI22">
        <f>ROUND(ROUND(AH22,2)*CX22,2)</f>
        <v>0</v>
      </c>
      <c r="DJ22">
        <f>DI22</f>
        <v>0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ROW(Source!A34)</f>
        <v>34</v>
      </c>
      <c r="B23">
        <v>145833872</v>
      </c>
      <c r="C23">
        <v>145834827</v>
      </c>
      <c r="D23">
        <v>140923145</v>
      </c>
      <c r="E23">
        <v>1</v>
      </c>
      <c r="F23">
        <v>1</v>
      </c>
      <c r="G23">
        <v>1</v>
      </c>
      <c r="H23">
        <v>2</v>
      </c>
      <c r="I23" t="s">
        <v>663</v>
      </c>
      <c r="J23" t="s">
        <v>664</v>
      </c>
      <c r="K23" t="s">
        <v>665</v>
      </c>
      <c r="L23">
        <v>1367</v>
      </c>
      <c r="N23">
        <v>1011</v>
      </c>
      <c r="O23" t="s">
        <v>666</v>
      </c>
      <c r="P23" t="s">
        <v>666</v>
      </c>
      <c r="Q23">
        <v>1</v>
      </c>
      <c r="W23">
        <v>0</v>
      </c>
      <c r="X23">
        <v>1232162608</v>
      </c>
      <c r="Y23">
        <f t="shared" si="0"/>
        <v>0.01</v>
      </c>
      <c r="AA23">
        <v>0</v>
      </c>
      <c r="AB23">
        <v>392.31</v>
      </c>
      <c r="AC23">
        <v>454.41</v>
      </c>
      <c r="AD23">
        <v>0</v>
      </c>
      <c r="AE23">
        <v>0</v>
      </c>
      <c r="AF23">
        <v>31.26</v>
      </c>
      <c r="AG23">
        <v>13.5</v>
      </c>
      <c r="AH23">
        <v>0</v>
      </c>
      <c r="AI23">
        <v>1</v>
      </c>
      <c r="AJ23">
        <v>12.55</v>
      </c>
      <c r="AK23">
        <v>33.659999999999997</v>
      </c>
      <c r="AL23">
        <v>1</v>
      </c>
      <c r="AM23">
        <v>4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0.01</v>
      </c>
      <c r="AU23" t="s">
        <v>3</v>
      </c>
      <c r="AV23">
        <v>0</v>
      </c>
      <c r="AW23">
        <v>2</v>
      </c>
      <c r="AX23">
        <v>145834830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ROUND(Y23*Source!I34,9)</f>
        <v>6.0000000000000001E-3</v>
      </c>
      <c r="CY23">
        <f>AB23</f>
        <v>392.31</v>
      </c>
      <c r="CZ23">
        <f>AF23</f>
        <v>31.26</v>
      </c>
      <c r="DA23">
        <f>AJ23</f>
        <v>12.55</v>
      </c>
      <c r="DB23">
        <f t="shared" si="1"/>
        <v>0.31</v>
      </c>
      <c r="DC23">
        <f t="shared" si="2"/>
        <v>0.14000000000000001</v>
      </c>
      <c r="DD23" t="s">
        <v>3</v>
      </c>
      <c r="DE23" t="s">
        <v>3</v>
      </c>
      <c r="DF23">
        <f t="shared" si="4"/>
        <v>0</v>
      </c>
      <c r="DG23">
        <f>ROUND(ROUND(AF23*AJ23,2)*CX23,2)</f>
        <v>2.35</v>
      </c>
      <c r="DH23">
        <f>ROUND(ROUND(AG23*AK23,2)*CX23,2)</f>
        <v>2.73</v>
      </c>
      <c r="DI23">
        <f>ROUND(ROUND(AH23,2)*CX23,2)</f>
        <v>0</v>
      </c>
      <c r="DJ23">
        <f>DG23</f>
        <v>2.35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ROW(Source!A35)</f>
        <v>35</v>
      </c>
      <c r="B24">
        <v>145833872</v>
      </c>
      <c r="C24">
        <v>145834831</v>
      </c>
      <c r="D24">
        <v>140759909</v>
      </c>
      <c r="E24">
        <v>70</v>
      </c>
      <c r="F24">
        <v>1</v>
      </c>
      <c r="G24">
        <v>1</v>
      </c>
      <c r="H24">
        <v>1</v>
      </c>
      <c r="I24" t="s">
        <v>677</v>
      </c>
      <c r="J24" t="s">
        <v>3</v>
      </c>
      <c r="K24" t="s">
        <v>678</v>
      </c>
      <c r="L24">
        <v>1191</v>
      </c>
      <c r="N24">
        <v>1013</v>
      </c>
      <c r="O24" t="s">
        <v>660</v>
      </c>
      <c r="P24" t="s">
        <v>660</v>
      </c>
      <c r="Q24">
        <v>1</v>
      </c>
      <c r="W24">
        <v>0</v>
      </c>
      <c r="X24">
        <v>980964037</v>
      </c>
      <c r="Y24">
        <f t="shared" si="0"/>
        <v>0.57999999999999996</v>
      </c>
      <c r="AA24">
        <v>0</v>
      </c>
      <c r="AB24">
        <v>0</v>
      </c>
      <c r="AC24">
        <v>0</v>
      </c>
      <c r="AD24">
        <v>254.47</v>
      </c>
      <c r="AE24">
        <v>0</v>
      </c>
      <c r="AF24">
        <v>0</v>
      </c>
      <c r="AG24">
        <v>0</v>
      </c>
      <c r="AH24">
        <v>7.56</v>
      </c>
      <c r="AI24">
        <v>1</v>
      </c>
      <c r="AJ24">
        <v>1</v>
      </c>
      <c r="AK24">
        <v>1</v>
      </c>
      <c r="AL24">
        <v>33.659999999999997</v>
      </c>
      <c r="AM24">
        <v>4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0.57999999999999996</v>
      </c>
      <c r="AU24" t="s">
        <v>3</v>
      </c>
      <c r="AV24">
        <v>1</v>
      </c>
      <c r="AW24">
        <v>2</v>
      </c>
      <c r="AX24">
        <v>145834832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ROUND(Y24*Source!I35,9)</f>
        <v>42.05</v>
      </c>
      <c r="CY24">
        <f>AD24</f>
        <v>254.47</v>
      </c>
      <c r="CZ24">
        <f>AH24</f>
        <v>7.56</v>
      </c>
      <c r="DA24">
        <f>AL24</f>
        <v>33.659999999999997</v>
      </c>
      <c r="DB24">
        <f t="shared" si="1"/>
        <v>4.38</v>
      </c>
      <c r="DC24">
        <f t="shared" si="2"/>
        <v>0</v>
      </c>
      <c r="DD24" t="s">
        <v>3</v>
      </c>
      <c r="DE24" t="s">
        <v>3</v>
      </c>
      <c r="DF24">
        <f t="shared" si="4"/>
        <v>0</v>
      </c>
      <c r="DG24">
        <f>ROUND(ROUND(AF24,2)*CX24,2)</f>
        <v>0</v>
      </c>
      <c r="DH24">
        <f>ROUND(ROUND(AG24,2)*CX24,2)</f>
        <v>0</v>
      </c>
      <c r="DI24">
        <f>ROUND(ROUND(AH24*AL24,2)*CX24,2)</f>
        <v>10700.46</v>
      </c>
      <c r="DJ24">
        <f>DI24</f>
        <v>10700.46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ROW(Source!A36)</f>
        <v>36</v>
      </c>
      <c r="B25">
        <v>145833872</v>
      </c>
      <c r="C25">
        <v>145834834</v>
      </c>
      <c r="D25">
        <v>140755419</v>
      </c>
      <c r="E25">
        <v>70</v>
      </c>
      <c r="F25">
        <v>1</v>
      </c>
      <c r="G25">
        <v>1</v>
      </c>
      <c r="H25">
        <v>1</v>
      </c>
      <c r="I25" t="s">
        <v>677</v>
      </c>
      <c r="J25" t="s">
        <v>3</v>
      </c>
      <c r="K25" t="s">
        <v>678</v>
      </c>
      <c r="L25">
        <v>1191</v>
      </c>
      <c r="N25">
        <v>1013</v>
      </c>
      <c r="O25" t="s">
        <v>660</v>
      </c>
      <c r="P25" t="s">
        <v>660</v>
      </c>
      <c r="Q25">
        <v>1</v>
      </c>
      <c r="W25">
        <v>0</v>
      </c>
      <c r="X25">
        <v>980964037</v>
      </c>
      <c r="Y25">
        <f t="shared" si="0"/>
        <v>0.57999999999999996</v>
      </c>
      <c r="AA25">
        <v>0</v>
      </c>
      <c r="AB25">
        <v>0</v>
      </c>
      <c r="AC25">
        <v>0</v>
      </c>
      <c r="AD25">
        <v>254.47</v>
      </c>
      <c r="AE25">
        <v>0</v>
      </c>
      <c r="AF25">
        <v>0</v>
      </c>
      <c r="AG25">
        <v>0</v>
      </c>
      <c r="AH25">
        <v>7.56</v>
      </c>
      <c r="AI25">
        <v>1</v>
      </c>
      <c r="AJ25">
        <v>1</v>
      </c>
      <c r="AK25">
        <v>1</v>
      </c>
      <c r="AL25">
        <v>33.659999999999997</v>
      </c>
      <c r="AM25">
        <v>4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0.57999999999999996</v>
      </c>
      <c r="AU25" t="s">
        <v>3</v>
      </c>
      <c r="AV25">
        <v>1</v>
      </c>
      <c r="AW25">
        <v>2</v>
      </c>
      <c r="AX25">
        <v>145834836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ROUND(Y25*Source!I36,9)</f>
        <v>26.738</v>
      </c>
      <c r="CY25">
        <f>AD25</f>
        <v>254.47</v>
      </c>
      <c r="CZ25">
        <f>AH25</f>
        <v>7.56</v>
      </c>
      <c r="DA25">
        <f>AL25</f>
        <v>33.659999999999997</v>
      </c>
      <c r="DB25">
        <f t="shared" si="1"/>
        <v>4.38</v>
      </c>
      <c r="DC25">
        <f t="shared" si="2"/>
        <v>0</v>
      </c>
      <c r="DD25" t="s">
        <v>3</v>
      </c>
      <c r="DE25" t="s">
        <v>3</v>
      </c>
      <c r="DF25">
        <f t="shared" si="4"/>
        <v>0</v>
      </c>
      <c r="DG25">
        <f>ROUND(ROUND(AF25,2)*CX25,2)</f>
        <v>0</v>
      </c>
      <c r="DH25">
        <f>ROUND(ROUND(AG25,2)*CX25,2)</f>
        <v>0</v>
      </c>
      <c r="DI25">
        <f>ROUND(ROUND(AH25*AL25,2)*CX25,2)</f>
        <v>6804.02</v>
      </c>
      <c r="DJ25">
        <f>DI25</f>
        <v>6804.02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ROW(Source!A37)</f>
        <v>37</v>
      </c>
      <c r="B26">
        <v>145833872</v>
      </c>
      <c r="C26">
        <v>145834855</v>
      </c>
      <c r="D26">
        <v>140759985</v>
      </c>
      <c r="E26">
        <v>70</v>
      </c>
      <c r="F26">
        <v>1</v>
      </c>
      <c r="G26">
        <v>1</v>
      </c>
      <c r="H26">
        <v>1</v>
      </c>
      <c r="I26" t="s">
        <v>679</v>
      </c>
      <c r="J26" t="s">
        <v>3</v>
      </c>
      <c r="K26" t="s">
        <v>680</v>
      </c>
      <c r="L26">
        <v>1191</v>
      </c>
      <c r="N26">
        <v>1013</v>
      </c>
      <c r="O26" t="s">
        <v>660</v>
      </c>
      <c r="P26" t="s">
        <v>660</v>
      </c>
      <c r="Q26">
        <v>1</v>
      </c>
      <c r="W26">
        <v>0</v>
      </c>
      <c r="X26">
        <v>784619160</v>
      </c>
      <c r="Y26">
        <f t="shared" si="0"/>
        <v>63.4</v>
      </c>
      <c r="AA26">
        <v>0</v>
      </c>
      <c r="AB26">
        <v>0</v>
      </c>
      <c r="AC26">
        <v>0</v>
      </c>
      <c r="AD26">
        <v>294.19</v>
      </c>
      <c r="AE26">
        <v>0</v>
      </c>
      <c r="AF26">
        <v>0</v>
      </c>
      <c r="AG26">
        <v>0</v>
      </c>
      <c r="AH26">
        <v>8.74</v>
      </c>
      <c r="AI26">
        <v>1</v>
      </c>
      <c r="AJ26">
        <v>1</v>
      </c>
      <c r="AK26">
        <v>1</v>
      </c>
      <c r="AL26">
        <v>33.659999999999997</v>
      </c>
      <c r="AM26">
        <v>4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63.4</v>
      </c>
      <c r="AU26" t="s">
        <v>3</v>
      </c>
      <c r="AV26">
        <v>1</v>
      </c>
      <c r="AW26">
        <v>2</v>
      </c>
      <c r="AX26">
        <v>145869715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ROUND(Y26*Source!I37,9)</f>
        <v>4.8183999999999996</v>
      </c>
      <c r="CY26">
        <f>AD26</f>
        <v>294.19</v>
      </c>
      <c r="CZ26">
        <f>AH26</f>
        <v>8.74</v>
      </c>
      <c r="DA26">
        <f>AL26</f>
        <v>33.659999999999997</v>
      </c>
      <c r="DB26">
        <f t="shared" si="1"/>
        <v>554.12</v>
      </c>
      <c r="DC26">
        <f t="shared" si="2"/>
        <v>0</v>
      </c>
      <c r="DD26" t="s">
        <v>3</v>
      </c>
      <c r="DE26" t="s">
        <v>3</v>
      </c>
      <c r="DF26">
        <f t="shared" si="4"/>
        <v>0</v>
      </c>
      <c r="DG26">
        <f>ROUND(ROUND(AF26,2)*CX26,2)</f>
        <v>0</v>
      </c>
      <c r="DH26">
        <f>ROUND(ROUND(AG26,2)*CX26,2)</f>
        <v>0</v>
      </c>
      <c r="DI26">
        <f>ROUND(ROUND(AH26*AL26,2)*CX26,2)</f>
        <v>1417.53</v>
      </c>
      <c r="DJ26">
        <f>DI26</f>
        <v>1417.53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ROW(Source!A37)</f>
        <v>37</v>
      </c>
      <c r="B27">
        <v>145833872</v>
      </c>
      <c r="C27">
        <v>145834855</v>
      </c>
      <c r="D27">
        <v>140760225</v>
      </c>
      <c r="E27">
        <v>70</v>
      </c>
      <c r="F27">
        <v>1</v>
      </c>
      <c r="G27">
        <v>1</v>
      </c>
      <c r="H27">
        <v>1</v>
      </c>
      <c r="I27" t="s">
        <v>661</v>
      </c>
      <c r="J27" t="s">
        <v>3</v>
      </c>
      <c r="K27" t="s">
        <v>662</v>
      </c>
      <c r="L27">
        <v>1191</v>
      </c>
      <c r="N27">
        <v>1013</v>
      </c>
      <c r="O27" t="s">
        <v>660</v>
      </c>
      <c r="P27" t="s">
        <v>660</v>
      </c>
      <c r="Q27">
        <v>1</v>
      </c>
      <c r="W27">
        <v>0</v>
      </c>
      <c r="X27">
        <v>-1417349443</v>
      </c>
      <c r="Y27">
        <f t="shared" si="0"/>
        <v>0.01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33.659999999999997</v>
      </c>
      <c r="AL27">
        <v>1</v>
      </c>
      <c r="AM27">
        <v>4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2</v>
      </c>
      <c r="AW27">
        <v>2</v>
      </c>
      <c r="AX27">
        <v>145869716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ROUND(Y27*Source!I37,9)</f>
        <v>7.6000000000000004E-4</v>
      </c>
      <c r="CY27">
        <f>AD27</f>
        <v>0</v>
      </c>
      <c r="CZ27">
        <f>AH27</f>
        <v>0</v>
      </c>
      <c r="DA27">
        <f>AL27</f>
        <v>1</v>
      </c>
      <c r="DB27">
        <f t="shared" si="1"/>
        <v>0</v>
      </c>
      <c r="DC27">
        <f t="shared" si="2"/>
        <v>0</v>
      </c>
      <c r="DD27" t="s">
        <v>3</v>
      </c>
      <c r="DE27" t="s">
        <v>3</v>
      </c>
      <c r="DF27">
        <f t="shared" si="4"/>
        <v>0</v>
      </c>
      <c r="DG27">
        <f>ROUND(ROUND(AF27,2)*CX27,2)</f>
        <v>0</v>
      </c>
      <c r="DH27">
        <f>ROUND(ROUND(AG27*AK27,2)*CX27,2)</f>
        <v>0</v>
      </c>
      <c r="DI27">
        <f>ROUND(ROUND(AH27,2)*CX27,2)</f>
        <v>0</v>
      </c>
      <c r="DJ27">
        <f>DI27</f>
        <v>0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ROW(Source!A37)</f>
        <v>37</v>
      </c>
      <c r="B28">
        <v>145833872</v>
      </c>
      <c r="C28">
        <v>145834855</v>
      </c>
      <c r="D28">
        <v>140923885</v>
      </c>
      <c r="E28">
        <v>1</v>
      </c>
      <c r="F28">
        <v>1</v>
      </c>
      <c r="G28">
        <v>1</v>
      </c>
      <c r="H28">
        <v>2</v>
      </c>
      <c r="I28" t="s">
        <v>681</v>
      </c>
      <c r="J28" t="s">
        <v>682</v>
      </c>
      <c r="K28" t="s">
        <v>683</v>
      </c>
      <c r="L28">
        <v>1367</v>
      </c>
      <c r="N28">
        <v>1011</v>
      </c>
      <c r="O28" t="s">
        <v>666</v>
      </c>
      <c r="P28" t="s">
        <v>666</v>
      </c>
      <c r="Q28">
        <v>1</v>
      </c>
      <c r="W28">
        <v>0</v>
      </c>
      <c r="X28">
        <v>509054691</v>
      </c>
      <c r="Y28">
        <f t="shared" si="0"/>
        <v>0.01</v>
      </c>
      <c r="AA28">
        <v>0</v>
      </c>
      <c r="AB28">
        <v>824.66</v>
      </c>
      <c r="AC28">
        <v>390.46</v>
      </c>
      <c r="AD28">
        <v>0</v>
      </c>
      <c r="AE28">
        <v>0</v>
      </c>
      <c r="AF28">
        <v>65.709999999999994</v>
      </c>
      <c r="AG28">
        <v>11.6</v>
      </c>
      <c r="AH28">
        <v>0</v>
      </c>
      <c r="AI28">
        <v>1</v>
      </c>
      <c r="AJ28">
        <v>12.55</v>
      </c>
      <c r="AK28">
        <v>33.659999999999997</v>
      </c>
      <c r="AL28">
        <v>1</v>
      </c>
      <c r="AM28">
        <v>4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0.01</v>
      </c>
      <c r="AU28" t="s">
        <v>3</v>
      </c>
      <c r="AV28">
        <v>0</v>
      </c>
      <c r="AW28">
        <v>2</v>
      </c>
      <c r="AX28">
        <v>145869717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ROUND(Y28*Source!I37,9)</f>
        <v>7.6000000000000004E-4</v>
      </c>
      <c r="CY28">
        <f>AB28</f>
        <v>824.66</v>
      </c>
      <c r="CZ28">
        <f>AF28</f>
        <v>65.709999999999994</v>
      </c>
      <c r="DA28">
        <f>AJ28</f>
        <v>12.55</v>
      </c>
      <c r="DB28">
        <f t="shared" si="1"/>
        <v>0.66</v>
      </c>
      <c r="DC28">
        <f t="shared" si="2"/>
        <v>0.12</v>
      </c>
      <c r="DD28" t="s">
        <v>3</v>
      </c>
      <c r="DE28" t="s">
        <v>3</v>
      </c>
      <c r="DF28">
        <f t="shared" si="4"/>
        <v>0</v>
      </c>
      <c r="DG28">
        <f>ROUND(ROUND(AF28*AJ28,2)*CX28,2)</f>
        <v>0.63</v>
      </c>
      <c r="DH28">
        <f>ROUND(ROUND(AG28*AK28,2)*CX28,2)</f>
        <v>0.3</v>
      </c>
      <c r="DI28">
        <f>ROUND(ROUND(AH28,2)*CX28,2)</f>
        <v>0</v>
      </c>
      <c r="DJ28">
        <f>DG28</f>
        <v>0.63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ROW(Source!A37)</f>
        <v>37</v>
      </c>
      <c r="B29">
        <v>145833872</v>
      </c>
      <c r="C29">
        <v>145834855</v>
      </c>
      <c r="D29">
        <v>140776226</v>
      </c>
      <c r="E29">
        <v>1</v>
      </c>
      <c r="F29">
        <v>1</v>
      </c>
      <c r="G29">
        <v>1</v>
      </c>
      <c r="H29">
        <v>3</v>
      </c>
      <c r="I29" t="s">
        <v>684</v>
      </c>
      <c r="J29" t="s">
        <v>685</v>
      </c>
      <c r="K29" t="s">
        <v>686</v>
      </c>
      <c r="L29">
        <v>1346</v>
      </c>
      <c r="N29">
        <v>1009</v>
      </c>
      <c r="O29" t="s">
        <v>91</v>
      </c>
      <c r="P29" t="s">
        <v>91</v>
      </c>
      <c r="Q29">
        <v>1</v>
      </c>
      <c r="W29">
        <v>0</v>
      </c>
      <c r="X29">
        <v>1052716416</v>
      </c>
      <c r="Y29">
        <f t="shared" si="0"/>
        <v>0.1</v>
      </c>
      <c r="AA29">
        <v>16.34</v>
      </c>
      <c r="AB29">
        <v>0</v>
      </c>
      <c r="AC29">
        <v>0</v>
      </c>
      <c r="AD29">
        <v>0</v>
      </c>
      <c r="AE29">
        <v>1.82</v>
      </c>
      <c r="AF29">
        <v>0</v>
      </c>
      <c r="AG29">
        <v>0</v>
      </c>
      <c r="AH29">
        <v>0</v>
      </c>
      <c r="AI29">
        <v>8.98</v>
      </c>
      <c r="AJ29">
        <v>1</v>
      </c>
      <c r="AK29">
        <v>1</v>
      </c>
      <c r="AL29">
        <v>1</v>
      </c>
      <c r="AM29">
        <v>4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0.1</v>
      </c>
      <c r="AU29" t="s">
        <v>3</v>
      </c>
      <c r="AV29">
        <v>0</v>
      </c>
      <c r="AW29">
        <v>2</v>
      </c>
      <c r="AX29">
        <v>145869718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ROUND(Y29*Source!I37,9)</f>
        <v>7.6E-3</v>
      </c>
      <c r="CY29">
        <f>AA29</f>
        <v>16.34</v>
      </c>
      <c r="CZ29">
        <f>AE29</f>
        <v>1.82</v>
      </c>
      <c r="DA29">
        <f>AI29</f>
        <v>8.98</v>
      </c>
      <c r="DB29">
        <f t="shared" si="1"/>
        <v>0.18</v>
      </c>
      <c r="DC29">
        <f t="shared" si="2"/>
        <v>0</v>
      </c>
      <c r="DD29" t="s">
        <v>3</v>
      </c>
      <c r="DE29" t="s">
        <v>3</v>
      </c>
      <c r="DF29">
        <f>ROUND(ROUND(AE29*AI29,2)*CX29,2)</f>
        <v>0.12</v>
      </c>
      <c r="DG29">
        <f>ROUND(ROUND(AF29,2)*CX29,2)</f>
        <v>0</v>
      </c>
      <c r="DH29">
        <f>ROUND(ROUND(AG29,2)*CX29,2)</f>
        <v>0</v>
      </c>
      <c r="DI29">
        <f>ROUND(ROUND(AH29,2)*CX29,2)</f>
        <v>0</v>
      </c>
      <c r="DJ29">
        <f>DF29</f>
        <v>0.12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ROW(Source!A37)</f>
        <v>37</v>
      </c>
      <c r="B30">
        <v>145833872</v>
      </c>
      <c r="C30">
        <v>145834855</v>
      </c>
      <c r="D30">
        <v>140805008</v>
      </c>
      <c r="E30">
        <v>1</v>
      </c>
      <c r="F30">
        <v>1</v>
      </c>
      <c r="G30">
        <v>1</v>
      </c>
      <c r="H30">
        <v>3</v>
      </c>
      <c r="I30" t="s">
        <v>390</v>
      </c>
      <c r="J30" t="s">
        <v>392</v>
      </c>
      <c r="K30" t="s">
        <v>391</v>
      </c>
      <c r="L30">
        <v>1348</v>
      </c>
      <c r="N30">
        <v>1009</v>
      </c>
      <c r="O30" t="s">
        <v>123</v>
      </c>
      <c r="P30" t="s">
        <v>123</v>
      </c>
      <c r="Q30">
        <v>1000</v>
      </c>
      <c r="W30">
        <v>0</v>
      </c>
      <c r="X30">
        <v>859929720</v>
      </c>
      <c r="Y30">
        <f t="shared" si="0"/>
        <v>8.6E-3</v>
      </c>
      <c r="AA30">
        <v>152211</v>
      </c>
      <c r="AB30">
        <v>0</v>
      </c>
      <c r="AC30">
        <v>0</v>
      </c>
      <c r="AD30">
        <v>0</v>
      </c>
      <c r="AE30">
        <v>16950</v>
      </c>
      <c r="AF30">
        <v>0</v>
      </c>
      <c r="AG30">
        <v>0</v>
      </c>
      <c r="AH30">
        <v>0</v>
      </c>
      <c r="AI30">
        <v>8.98</v>
      </c>
      <c r="AJ30">
        <v>1</v>
      </c>
      <c r="AK30">
        <v>1</v>
      </c>
      <c r="AL30">
        <v>1</v>
      </c>
      <c r="AM30">
        <v>4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8.6E-3</v>
      </c>
      <c r="AU30" t="s">
        <v>3</v>
      </c>
      <c r="AV30">
        <v>0</v>
      </c>
      <c r="AW30">
        <v>2</v>
      </c>
      <c r="AX30">
        <v>145869720</v>
      </c>
      <c r="AY30">
        <v>1</v>
      </c>
      <c r="AZ30">
        <v>0</v>
      </c>
      <c r="BA30">
        <v>31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ROUND(Y30*Source!I37,9)</f>
        <v>6.5359999999999995E-4</v>
      </c>
      <c r="CY30">
        <f>AA30</f>
        <v>152211</v>
      </c>
      <c r="CZ30">
        <f>AE30</f>
        <v>16950</v>
      </c>
      <c r="DA30">
        <f>AI30</f>
        <v>8.98</v>
      </c>
      <c r="DB30">
        <f t="shared" si="1"/>
        <v>145.77000000000001</v>
      </c>
      <c r="DC30">
        <f t="shared" si="2"/>
        <v>0</v>
      </c>
      <c r="DD30" t="s">
        <v>3</v>
      </c>
      <c r="DE30" t="s">
        <v>3</v>
      </c>
      <c r="DF30">
        <f>ROUND(ROUND(AE30*AI30,2)*CX30,2)</f>
        <v>99.49</v>
      </c>
      <c r="DG30">
        <f>ROUND(ROUND(AF30,2)*CX30,2)</f>
        <v>0</v>
      </c>
      <c r="DH30">
        <f>ROUND(ROUND(AG30,2)*CX30,2)</f>
        <v>0</v>
      </c>
      <c r="DI30">
        <f>ROUND(ROUND(AH30,2)*CX30,2)</f>
        <v>0</v>
      </c>
      <c r="DJ30">
        <f>DF30</f>
        <v>99.49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ROW(Source!A39)</f>
        <v>39</v>
      </c>
      <c r="B31">
        <v>145833872</v>
      </c>
      <c r="C31">
        <v>145884177</v>
      </c>
      <c r="D31">
        <v>140755443</v>
      </c>
      <c r="E31">
        <v>70</v>
      </c>
      <c r="F31">
        <v>1</v>
      </c>
      <c r="G31">
        <v>1</v>
      </c>
      <c r="H31">
        <v>1</v>
      </c>
      <c r="I31" t="s">
        <v>687</v>
      </c>
      <c r="J31" t="s">
        <v>3</v>
      </c>
      <c r="K31" t="s">
        <v>688</v>
      </c>
      <c r="L31">
        <v>1191</v>
      </c>
      <c r="N31">
        <v>1013</v>
      </c>
      <c r="O31" t="s">
        <v>660</v>
      </c>
      <c r="P31" t="s">
        <v>660</v>
      </c>
      <c r="Q31">
        <v>1</v>
      </c>
      <c r="W31">
        <v>0</v>
      </c>
      <c r="X31">
        <v>-1111239348</v>
      </c>
      <c r="Y31">
        <f>(AT31*1.15)</f>
        <v>5.3475000000000001</v>
      </c>
      <c r="AA31">
        <v>0</v>
      </c>
      <c r="AB31">
        <v>0</v>
      </c>
      <c r="AC31">
        <v>0</v>
      </c>
      <c r="AD31">
        <v>323.81</v>
      </c>
      <c r="AE31">
        <v>0</v>
      </c>
      <c r="AF31">
        <v>0</v>
      </c>
      <c r="AG31">
        <v>0</v>
      </c>
      <c r="AH31">
        <v>9.6199999999999992</v>
      </c>
      <c r="AI31">
        <v>1</v>
      </c>
      <c r="AJ31">
        <v>1</v>
      </c>
      <c r="AK31">
        <v>1</v>
      </c>
      <c r="AL31">
        <v>33.659999999999997</v>
      </c>
      <c r="AM31">
        <v>4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4.6500000000000004</v>
      </c>
      <c r="AU31" t="s">
        <v>18</v>
      </c>
      <c r="AV31">
        <v>1</v>
      </c>
      <c r="AW31">
        <v>2</v>
      </c>
      <c r="AX31">
        <v>145884184</v>
      </c>
      <c r="AY31">
        <v>1</v>
      </c>
      <c r="AZ31">
        <v>0</v>
      </c>
      <c r="BA31">
        <v>32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ROUND(Y31*Source!I39,9)</f>
        <v>1.3582650000000001</v>
      </c>
      <c r="CY31">
        <f>AD31</f>
        <v>323.81</v>
      </c>
      <c r="CZ31">
        <f>AH31</f>
        <v>9.6199999999999992</v>
      </c>
      <c r="DA31">
        <f>AL31</f>
        <v>33.659999999999997</v>
      </c>
      <c r="DB31">
        <f>ROUND((ROUND(AT31*CZ31,2)*1.15),2)</f>
        <v>51.44</v>
      </c>
      <c r="DC31">
        <f>ROUND((ROUND(AT31*AG31,2)*1.15),2)</f>
        <v>0</v>
      </c>
      <c r="DD31" t="s">
        <v>3</v>
      </c>
      <c r="DE31" t="s">
        <v>3</v>
      </c>
      <c r="DF31">
        <f>ROUND(ROUND(AE31,2)*CX31,2)</f>
        <v>0</v>
      </c>
      <c r="DG31">
        <f>ROUND(ROUND(AF31,2)*CX31,2)</f>
        <v>0</v>
      </c>
      <c r="DH31">
        <f>ROUND(ROUND(AG31,2)*CX31,2)</f>
        <v>0</v>
      </c>
      <c r="DI31">
        <f>ROUND(ROUND(AH31*AL31,2)*CX31,2)</f>
        <v>439.82</v>
      </c>
      <c r="DJ31">
        <f>DI31</f>
        <v>439.82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ROW(Source!A39)</f>
        <v>39</v>
      </c>
      <c r="B32">
        <v>145833872</v>
      </c>
      <c r="C32">
        <v>145884177</v>
      </c>
      <c r="D32">
        <v>140755491</v>
      </c>
      <c r="E32">
        <v>70</v>
      </c>
      <c r="F32">
        <v>1</v>
      </c>
      <c r="G32">
        <v>1</v>
      </c>
      <c r="H32">
        <v>1</v>
      </c>
      <c r="I32" t="s">
        <v>661</v>
      </c>
      <c r="J32" t="s">
        <v>3</v>
      </c>
      <c r="K32" t="s">
        <v>662</v>
      </c>
      <c r="L32">
        <v>1191</v>
      </c>
      <c r="N32">
        <v>1013</v>
      </c>
      <c r="O32" t="s">
        <v>660</v>
      </c>
      <c r="P32" t="s">
        <v>660</v>
      </c>
      <c r="Q32">
        <v>1</v>
      </c>
      <c r="W32">
        <v>0</v>
      </c>
      <c r="X32">
        <v>-1417349443</v>
      </c>
      <c r="Y32">
        <f>(AT32*1.25)</f>
        <v>2.5000000000000001E-2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33.659999999999997</v>
      </c>
      <c r="AL32">
        <v>1</v>
      </c>
      <c r="AM32">
        <v>4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0.02</v>
      </c>
      <c r="AU32" t="s">
        <v>17</v>
      </c>
      <c r="AV32">
        <v>2</v>
      </c>
      <c r="AW32">
        <v>2</v>
      </c>
      <c r="AX32">
        <v>145884185</v>
      </c>
      <c r="AY32">
        <v>1</v>
      </c>
      <c r="AZ32">
        <v>0</v>
      </c>
      <c r="BA32">
        <v>33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ROUND(Y32*Source!I39,9)</f>
        <v>6.3499999999999997E-3</v>
      </c>
      <c r="CY32">
        <f>AD32</f>
        <v>0</v>
      </c>
      <c r="CZ32">
        <f>AH32</f>
        <v>0</v>
      </c>
      <c r="DA32">
        <f>AL32</f>
        <v>1</v>
      </c>
      <c r="DB32">
        <f>ROUND((ROUND(AT32*CZ32,2)*1.25),2)</f>
        <v>0</v>
      </c>
      <c r="DC32">
        <f>ROUND((ROUND(AT32*AG32,2)*1.25),2)</f>
        <v>0</v>
      </c>
      <c r="DD32" t="s">
        <v>3</v>
      </c>
      <c r="DE32" t="s">
        <v>3</v>
      </c>
      <c r="DF32">
        <f>ROUND(ROUND(AE32,2)*CX32,2)</f>
        <v>0</v>
      </c>
      <c r="DG32">
        <f>ROUND(ROUND(AF32,2)*CX32,2)</f>
        <v>0</v>
      </c>
      <c r="DH32">
        <f>ROUND(ROUND(AG32*AK32,2)*CX32,2)</f>
        <v>0</v>
      </c>
      <c r="DI32">
        <f>ROUND(ROUND(AH32,2)*CX32,2)</f>
        <v>0</v>
      </c>
      <c r="DJ32">
        <f>DI32</f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ROW(Source!A39)</f>
        <v>39</v>
      </c>
      <c r="B33">
        <v>145833872</v>
      </c>
      <c r="C33">
        <v>145884177</v>
      </c>
      <c r="D33">
        <v>140923145</v>
      </c>
      <c r="E33">
        <v>1</v>
      </c>
      <c r="F33">
        <v>1</v>
      </c>
      <c r="G33">
        <v>1</v>
      </c>
      <c r="H33">
        <v>2</v>
      </c>
      <c r="I33" t="s">
        <v>663</v>
      </c>
      <c r="J33" t="s">
        <v>664</v>
      </c>
      <c r="K33" t="s">
        <v>665</v>
      </c>
      <c r="L33">
        <v>1367</v>
      </c>
      <c r="N33">
        <v>1011</v>
      </c>
      <c r="O33" t="s">
        <v>666</v>
      </c>
      <c r="P33" t="s">
        <v>666</v>
      </c>
      <c r="Q33">
        <v>1</v>
      </c>
      <c r="W33">
        <v>0</v>
      </c>
      <c r="X33">
        <v>1232162608</v>
      </c>
      <c r="Y33">
        <f>(AT33*1.25)</f>
        <v>1.2500000000000001E-2</v>
      </c>
      <c r="AA33">
        <v>0</v>
      </c>
      <c r="AB33">
        <v>392.31</v>
      </c>
      <c r="AC33">
        <v>454.41</v>
      </c>
      <c r="AD33">
        <v>0</v>
      </c>
      <c r="AE33">
        <v>0</v>
      </c>
      <c r="AF33">
        <v>31.26</v>
      </c>
      <c r="AG33">
        <v>13.5</v>
      </c>
      <c r="AH33">
        <v>0</v>
      </c>
      <c r="AI33">
        <v>1</v>
      </c>
      <c r="AJ33">
        <v>12.55</v>
      </c>
      <c r="AK33">
        <v>33.659999999999997</v>
      </c>
      <c r="AL33">
        <v>1</v>
      </c>
      <c r="AM33">
        <v>4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0.01</v>
      </c>
      <c r="AU33" t="s">
        <v>17</v>
      </c>
      <c r="AV33">
        <v>0</v>
      </c>
      <c r="AW33">
        <v>2</v>
      </c>
      <c r="AX33">
        <v>145884186</v>
      </c>
      <c r="AY33">
        <v>1</v>
      </c>
      <c r="AZ33">
        <v>0</v>
      </c>
      <c r="BA33">
        <v>34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ROUND(Y33*Source!I39,9)</f>
        <v>3.1749999999999999E-3</v>
      </c>
      <c r="CY33">
        <f>AB33</f>
        <v>392.31</v>
      </c>
      <c r="CZ33">
        <f>AF33</f>
        <v>31.26</v>
      </c>
      <c r="DA33">
        <f>AJ33</f>
        <v>12.55</v>
      </c>
      <c r="DB33">
        <f>ROUND((ROUND(AT33*CZ33,2)*1.25),2)</f>
        <v>0.39</v>
      </c>
      <c r="DC33">
        <f>ROUND((ROUND(AT33*AG33,2)*1.25),2)</f>
        <v>0.18</v>
      </c>
      <c r="DD33" t="s">
        <v>3</v>
      </c>
      <c r="DE33" t="s">
        <v>3</v>
      </c>
      <c r="DF33">
        <f>ROUND(ROUND(AE33,2)*CX33,2)</f>
        <v>0</v>
      </c>
      <c r="DG33">
        <f>ROUND(ROUND(AF33*AJ33,2)*CX33,2)</f>
        <v>1.25</v>
      </c>
      <c r="DH33">
        <f>ROUND(ROUND(AG33*AK33,2)*CX33,2)</f>
        <v>1.44</v>
      </c>
      <c r="DI33">
        <f>ROUND(ROUND(AH33,2)*CX33,2)</f>
        <v>0</v>
      </c>
      <c r="DJ33">
        <f>DG33</f>
        <v>1.25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ROW(Source!A39)</f>
        <v>39</v>
      </c>
      <c r="B34">
        <v>145833872</v>
      </c>
      <c r="C34">
        <v>145884177</v>
      </c>
      <c r="D34">
        <v>140923885</v>
      </c>
      <c r="E34">
        <v>1</v>
      </c>
      <c r="F34">
        <v>1</v>
      </c>
      <c r="G34">
        <v>1</v>
      </c>
      <c r="H34">
        <v>2</v>
      </c>
      <c r="I34" t="s">
        <v>681</v>
      </c>
      <c r="J34" t="s">
        <v>682</v>
      </c>
      <c r="K34" t="s">
        <v>683</v>
      </c>
      <c r="L34">
        <v>1367</v>
      </c>
      <c r="N34">
        <v>1011</v>
      </c>
      <c r="O34" t="s">
        <v>666</v>
      </c>
      <c r="P34" t="s">
        <v>666</v>
      </c>
      <c r="Q34">
        <v>1</v>
      </c>
      <c r="W34">
        <v>0</v>
      </c>
      <c r="X34">
        <v>509054691</v>
      </c>
      <c r="Y34">
        <f>(AT34*1.25)</f>
        <v>1.2500000000000001E-2</v>
      </c>
      <c r="AA34">
        <v>0</v>
      </c>
      <c r="AB34">
        <v>824.66</v>
      </c>
      <c r="AC34">
        <v>390.46</v>
      </c>
      <c r="AD34">
        <v>0</v>
      </c>
      <c r="AE34">
        <v>0</v>
      </c>
      <c r="AF34">
        <v>65.709999999999994</v>
      </c>
      <c r="AG34">
        <v>11.6</v>
      </c>
      <c r="AH34">
        <v>0</v>
      </c>
      <c r="AI34">
        <v>1</v>
      </c>
      <c r="AJ34">
        <v>12.55</v>
      </c>
      <c r="AK34">
        <v>33.659999999999997</v>
      </c>
      <c r="AL34">
        <v>1</v>
      </c>
      <c r="AM34">
        <v>4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0.01</v>
      </c>
      <c r="AU34" t="s">
        <v>17</v>
      </c>
      <c r="AV34">
        <v>0</v>
      </c>
      <c r="AW34">
        <v>2</v>
      </c>
      <c r="AX34">
        <v>145884187</v>
      </c>
      <c r="AY34">
        <v>1</v>
      </c>
      <c r="AZ34">
        <v>0</v>
      </c>
      <c r="BA34">
        <v>35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ROUND(Y34*Source!I39,9)</f>
        <v>3.1749999999999999E-3</v>
      </c>
      <c r="CY34">
        <f>AB34</f>
        <v>824.66</v>
      </c>
      <c r="CZ34">
        <f>AF34</f>
        <v>65.709999999999994</v>
      </c>
      <c r="DA34">
        <f>AJ34</f>
        <v>12.55</v>
      </c>
      <c r="DB34">
        <f>ROUND((ROUND(AT34*CZ34,2)*1.25),2)</f>
        <v>0.83</v>
      </c>
      <c r="DC34">
        <f>ROUND((ROUND(AT34*AG34,2)*1.25),2)</f>
        <v>0.15</v>
      </c>
      <c r="DD34" t="s">
        <v>3</v>
      </c>
      <c r="DE34" t="s">
        <v>3</v>
      </c>
      <c r="DF34">
        <f>ROUND(ROUND(AE34,2)*CX34,2)</f>
        <v>0</v>
      </c>
      <c r="DG34">
        <f>ROUND(ROUND(AF34*AJ34,2)*CX34,2)</f>
        <v>2.62</v>
      </c>
      <c r="DH34">
        <f>ROUND(ROUND(AG34*AK34,2)*CX34,2)</f>
        <v>1.24</v>
      </c>
      <c r="DI34">
        <f>ROUND(ROUND(AH34,2)*CX34,2)</f>
        <v>0</v>
      </c>
      <c r="DJ34">
        <f>DG34</f>
        <v>2.62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ROW(Source!A39)</f>
        <v>39</v>
      </c>
      <c r="B35">
        <v>145833872</v>
      </c>
      <c r="C35">
        <v>145884177</v>
      </c>
      <c r="D35">
        <v>140776226</v>
      </c>
      <c r="E35">
        <v>1</v>
      </c>
      <c r="F35">
        <v>1</v>
      </c>
      <c r="G35">
        <v>1</v>
      </c>
      <c r="H35">
        <v>3</v>
      </c>
      <c r="I35" t="s">
        <v>684</v>
      </c>
      <c r="J35" t="s">
        <v>685</v>
      </c>
      <c r="K35" t="s">
        <v>686</v>
      </c>
      <c r="L35">
        <v>1346</v>
      </c>
      <c r="N35">
        <v>1009</v>
      </c>
      <c r="O35" t="s">
        <v>91</v>
      </c>
      <c r="P35" t="s">
        <v>91</v>
      </c>
      <c r="Q35">
        <v>1</v>
      </c>
      <c r="W35">
        <v>0</v>
      </c>
      <c r="X35">
        <v>1052716416</v>
      </c>
      <c r="Y35">
        <f t="shared" ref="Y35:Y44" si="5">AT35</f>
        <v>0.1</v>
      </c>
      <c r="AA35">
        <v>16.34</v>
      </c>
      <c r="AB35">
        <v>0</v>
      </c>
      <c r="AC35">
        <v>0</v>
      </c>
      <c r="AD35">
        <v>0</v>
      </c>
      <c r="AE35">
        <v>1.82</v>
      </c>
      <c r="AF35">
        <v>0</v>
      </c>
      <c r="AG35">
        <v>0</v>
      </c>
      <c r="AH35">
        <v>0</v>
      </c>
      <c r="AI35">
        <v>8.98</v>
      </c>
      <c r="AJ35">
        <v>1</v>
      </c>
      <c r="AK35">
        <v>1</v>
      </c>
      <c r="AL35">
        <v>1</v>
      </c>
      <c r="AM35">
        <v>4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0.1</v>
      </c>
      <c r="AU35" t="s">
        <v>3</v>
      </c>
      <c r="AV35">
        <v>0</v>
      </c>
      <c r="AW35">
        <v>2</v>
      </c>
      <c r="AX35">
        <v>145884188</v>
      </c>
      <c r="AY35">
        <v>1</v>
      </c>
      <c r="AZ35">
        <v>0</v>
      </c>
      <c r="BA35">
        <v>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ROUND(Y35*Source!I39,9)</f>
        <v>2.5399999999999999E-2</v>
      </c>
      <c r="CY35">
        <f>AA35</f>
        <v>16.34</v>
      </c>
      <c r="CZ35">
        <f>AE35</f>
        <v>1.82</v>
      </c>
      <c r="DA35">
        <f>AI35</f>
        <v>8.98</v>
      </c>
      <c r="DB35">
        <f t="shared" ref="DB35:DB44" si="6">ROUND(ROUND(AT35*CZ35,2),2)</f>
        <v>0.18</v>
      </c>
      <c r="DC35">
        <f t="shared" ref="DC35:DC44" si="7">ROUND(ROUND(AT35*AG35,2),2)</f>
        <v>0</v>
      </c>
      <c r="DD35" t="s">
        <v>3</v>
      </c>
      <c r="DE35" t="s">
        <v>3</v>
      </c>
      <c r="DF35">
        <f>ROUND(ROUND(AE35*AI35,2)*CX35,2)</f>
        <v>0.42</v>
      </c>
      <c r="DG35">
        <f>ROUND(ROUND(AF35,2)*CX35,2)</f>
        <v>0</v>
      </c>
      <c r="DH35">
        <f>ROUND(ROUND(AG35,2)*CX35,2)</f>
        <v>0</v>
      </c>
      <c r="DI35">
        <f>ROUND(ROUND(AH35,2)*CX35,2)</f>
        <v>0</v>
      </c>
      <c r="DJ35">
        <f>DF35</f>
        <v>0.42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ROW(Source!A41)</f>
        <v>41</v>
      </c>
      <c r="B36">
        <v>145833872</v>
      </c>
      <c r="C36">
        <v>145884045</v>
      </c>
      <c r="D36">
        <v>140759988</v>
      </c>
      <c r="E36">
        <v>70</v>
      </c>
      <c r="F36">
        <v>1</v>
      </c>
      <c r="G36">
        <v>1</v>
      </c>
      <c r="H36">
        <v>1</v>
      </c>
      <c r="I36" t="s">
        <v>689</v>
      </c>
      <c r="J36" t="s">
        <v>3</v>
      </c>
      <c r="K36" t="s">
        <v>690</v>
      </c>
      <c r="L36">
        <v>1191</v>
      </c>
      <c r="N36">
        <v>1013</v>
      </c>
      <c r="O36" t="s">
        <v>660</v>
      </c>
      <c r="P36" t="s">
        <v>660</v>
      </c>
      <c r="Q36">
        <v>1</v>
      </c>
      <c r="W36">
        <v>0</v>
      </c>
      <c r="X36">
        <v>-1759674247</v>
      </c>
      <c r="Y36">
        <f t="shared" si="5"/>
        <v>226.6</v>
      </c>
      <c r="AA36">
        <v>0</v>
      </c>
      <c r="AB36">
        <v>0</v>
      </c>
      <c r="AC36">
        <v>0</v>
      </c>
      <c r="AD36">
        <v>298.23</v>
      </c>
      <c r="AE36">
        <v>0</v>
      </c>
      <c r="AF36">
        <v>0</v>
      </c>
      <c r="AG36">
        <v>0</v>
      </c>
      <c r="AH36">
        <v>8.86</v>
      </c>
      <c r="AI36">
        <v>1</v>
      </c>
      <c r="AJ36">
        <v>1</v>
      </c>
      <c r="AK36">
        <v>1</v>
      </c>
      <c r="AL36">
        <v>33.659999999999997</v>
      </c>
      <c r="AM36">
        <v>4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226.6</v>
      </c>
      <c r="AU36" t="s">
        <v>3</v>
      </c>
      <c r="AV36">
        <v>1</v>
      </c>
      <c r="AW36">
        <v>2</v>
      </c>
      <c r="AX36">
        <v>145884193</v>
      </c>
      <c r="AY36">
        <v>1</v>
      </c>
      <c r="AZ36">
        <v>0</v>
      </c>
      <c r="BA36">
        <v>38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ROUND(Y36*Source!I41,9)</f>
        <v>57.556399999999996</v>
      </c>
      <c r="CY36">
        <f>AD36</f>
        <v>298.23</v>
      </c>
      <c r="CZ36">
        <f>AH36</f>
        <v>8.86</v>
      </c>
      <c r="DA36">
        <f>AL36</f>
        <v>33.659999999999997</v>
      </c>
      <c r="DB36">
        <f t="shared" si="6"/>
        <v>2007.68</v>
      </c>
      <c r="DC36">
        <f t="shared" si="7"/>
        <v>0</v>
      </c>
      <c r="DD36" t="s">
        <v>3</v>
      </c>
      <c r="DE36" t="s">
        <v>3</v>
      </c>
      <c r="DF36">
        <f>ROUND(ROUND(AE36,2)*CX36,2)</f>
        <v>0</v>
      </c>
      <c r="DG36">
        <f>ROUND(ROUND(AF36,2)*CX36,2)</f>
        <v>0</v>
      </c>
      <c r="DH36">
        <f>ROUND(ROUND(AG36,2)*CX36,2)</f>
        <v>0</v>
      </c>
      <c r="DI36">
        <f>ROUND(ROUND(AH36*AL36,2)*CX36,2)</f>
        <v>17165.05</v>
      </c>
      <c r="DJ36">
        <f>DI36</f>
        <v>17165.05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ROW(Source!A41)</f>
        <v>41</v>
      </c>
      <c r="B37">
        <v>145833872</v>
      </c>
      <c r="C37">
        <v>145884045</v>
      </c>
      <c r="D37">
        <v>140760225</v>
      </c>
      <c r="E37">
        <v>70</v>
      </c>
      <c r="F37">
        <v>1</v>
      </c>
      <c r="G37">
        <v>1</v>
      </c>
      <c r="H37">
        <v>1</v>
      </c>
      <c r="I37" t="s">
        <v>661</v>
      </c>
      <c r="J37" t="s">
        <v>3</v>
      </c>
      <c r="K37" t="s">
        <v>662</v>
      </c>
      <c r="L37">
        <v>1191</v>
      </c>
      <c r="N37">
        <v>1013</v>
      </c>
      <c r="O37" t="s">
        <v>660</v>
      </c>
      <c r="P37" t="s">
        <v>660</v>
      </c>
      <c r="Q37">
        <v>1</v>
      </c>
      <c r="W37">
        <v>0</v>
      </c>
      <c r="X37">
        <v>-1417349443</v>
      </c>
      <c r="Y37">
        <f t="shared" si="5"/>
        <v>0.67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33.659999999999997</v>
      </c>
      <c r="AL37">
        <v>1</v>
      </c>
      <c r="AM37">
        <v>4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0.67</v>
      </c>
      <c r="AU37" t="s">
        <v>3</v>
      </c>
      <c r="AV37">
        <v>2</v>
      </c>
      <c r="AW37">
        <v>2</v>
      </c>
      <c r="AX37">
        <v>145884194</v>
      </c>
      <c r="AY37">
        <v>1</v>
      </c>
      <c r="AZ37">
        <v>0</v>
      </c>
      <c r="BA37">
        <v>39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ROUND(Y37*Source!I41,9)</f>
        <v>0.17018</v>
      </c>
      <c r="CY37">
        <f>AD37</f>
        <v>0</v>
      </c>
      <c r="CZ37">
        <f>AH37</f>
        <v>0</v>
      </c>
      <c r="DA37">
        <f>AL37</f>
        <v>1</v>
      </c>
      <c r="DB37">
        <f t="shared" si="6"/>
        <v>0</v>
      </c>
      <c r="DC37">
        <f t="shared" si="7"/>
        <v>0</v>
      </c>
      <c r="DD37" t="s">
        <v>3</v>
      </c>
      <c r="DE37" t="s">
        <v>3</v>
      </c>
      <c r="DF37">
        <f>ROUND(ROUND(AE37,2)*CX37,2)</f>
        <v>0</v>
      </c>
      <c r="DG37">
        <f>ROUND(ROUND(AF37,2)*CX37,2)</f>
        <v>0</v>
      </c>
      <c r="DH37">
        <f>ROUND(ROUND(AG37*AK37,2)*CX37,2)</f>
        <v>0</v>
      </c>
      <c r="DI37">
        <f>ROUND(ROUND(AH37,2)*CX37,2)</f>
        <v>0</v>
      </c>
      <c r="DJ37">
        <f>DI37</f>
        <v>0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ROW(Source!A41)</f>
        <v>41</v>
      </c>
      <c r="B38">
        <v>145833872</v>
      </c>
      <c r="C38">
        <v>145884045</v>
      </c>
      <c r="D38">
        <v>140923145</v>
      </c>
      <c r="E38">
        <v>1</v>
      </c>
      <c r="F38">
        <v>1</v>
      </c>
      <c r="G38">
        <v>1</v>
      </c>
      <c r="H38">
        <v>2</v>
      </c>
      <c r="I38" t="s">
        <v>663</v>
      </c>
      <c r="J38" t="s">
        <v>664</v>
      </c>
      <c r="K38" t="s">
        <v>665</v>
      </c>
      <c r="L38">
        <v>1367</v>
      </c>
      <c r="N38">
        <v>1011</v>
      </c>
      <c r="O38" t="s">
        <v>666</v>
      </c>
      <c r="P38" t="s">
        <v>666</v>
      </c>
      <c r="Q38">
        <v>1</v>
      </c>
      <c r="W38">
        <v>0</v>
      </c>
      <c r="X38">
        <v>1232162608</v>
      </c>
      <c r="Y38">
        <f t="shared" si="5"/>
        <v>0.67</v>
      </c>
      <c r="AA38">
        <v>0</v>
      </c>
      <c r="AB38">
        <v>392.31</v>
      </c>
      <c r="AC38">
        <v>454.41</v>
      </c>
      <c r="AD38">
        <v>0</v>
      </c>
      <c r="AE38">
        <v>0</v>
      </c>
      <c r="AF38">
        <v>31.26</v>
      </c>
      <c r="AG38">
        <v>13.5</v>
      </c>
      <c r="AH38">
        <v>0</v>
      </c>
      <c r="AI38">
        <v>1</v>
      </c>
      <c r="AJ38">
        <v>12.55</v>
      </c>
      <c r="AK38">
        <v>33.659999999999997</v>
      </c>
      <c r="AL38">
        <v>1</v>
      </c>
      <c r="AM38">
        <v>4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0.67</v>
      </c>
      <c r="AU38" t="s">
        <v>3</v>
      </c>
      <c r="AV38">
        <v>0</v>
      </c>
      <c r="AW38">
        <v>2</v>
      </c>
      <c r="AX38">
        <v>145884195</v>
      </c>
      <c r="AY38">
        <v>1</v>
      </c>
      <c r="AZ38">
        <v>0</v>
      </c>
      <c r="BA38">
        <v>40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ROUND(Y38*Source!I41,9)</f>
        <v>0.17018</v>
      </c>
      <c r="CY38">
        <f>AB38</f>
        <v>392.31</v>
      </c>
      <c r="CZ38">
        <f>AF38</f>
        <v>31.26</v>
      </c>
      <c r="DA38">
        <f>AJ38</f>
        <v>12.55</v>
      </c>
      <c r="DB38">
        <f t="shared" si="6"/>
        <v>20.94</v>
      </c>
      <c r="DC38">
        <f t="shared" si="7"/>
        <v>9.0500000000000007</v>
      </c>
      <c r="DD38" t="s">
        <v>3</v>
      </c>
      <c r="DE38" t="s">
        <v>3</v>
      </c>
      <c r="DF38">
        <f>ROUND(ROUND(AE38,2)*CX38,2)</f>
        <v>0</v>
      </c>
      <c r="DG38">
        <f>ROUND(ROUND(AF38*AJ38,2)*CX38,2)</f>
        <v>66.760000000000005</v>
      </c>
      <c r="DH38">
        <f>ROUND(ROUND(AG38*AK38,2)*CX38,2)</f>
        <v>77.33</v>
      </c>
      <c r="DI38">
        <f>ROUND(ROUND(AH38,2)*CX38,2)</f>
        <v>0</v>
      </c>
      <c r="DJ38">
        <f>DG38</f>
        <v>66.760000000000005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ROW(Source!A41)</f>
        <v>41</v>
      </c>
      <c r="B39">
        <v>145833872</v>
      </c>
      <c r="C39">
        <v>145884045</v>
      </c>
      <c r="D39">
        <v>140772680</v>
      </c>
      <c r="E39">
        <v>1</v>
      </c>
      <c r="F39">
        <v>1</v>
      </c>
      <c r="G39">
        <v>1</v>
      </c>
      <c r="H39">
        <v>3</v>
      </c>
      <c r="I39" t="s">
        <v>691</v>
      </c>
      <c r="J39" t="s">
        <v>692</v>
      </c>
      <c r="K39" t="s">
        <v>693</v>
      </c>
      <c r="L39">
        <v>1339</v>
      </c>
      <c r="N39">
        <v>1007</v>
      </c>
      <c r="O39" t="s">
        <v>127</v>
      </c>
      <c r="P39" t="s">
        <v>127</v>
      </c>
      <c r="Q39">
        <v>1</v>
      </c>
      <c r="W39">
        <v>0</v>
      </c>
      <c r="X39">
        <v>-143474561</v>
      </c>
      <c r="Y39">
        <f t="shared" si="5"/>
        <v>0.35</v>
      </c>
      <c r="AA39">
        <v>21.91</v>
      </c>
      <c r="AB39">
        <v>0</v>
      </c>
      <c r="AC39">
        <v>0</v>
      </c>
      <c r="AD39">
        <v>0</v>
      </c>
      <c r="AE39">
        <v>2.44</v>
      </c>
      <c r="AF39">
        <v>0</v>
      </c>
      <c r="AG39">
        <v>0</v>
      </c>
      <c r="AH39">
        <v>0</v>
      </c>
      <c r="AI39">
        <v>8.98</v>
      </c>
      <c r="AJ39">
        <v>1</v>
      </c>
      <c r="AK39">
        <v>1</v>
      </c>
      <c r="AL39">
        <v>1</v>
      </c>
      <c r="AM39">
        <v>4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0.35</v>
      </c>
      <c r="AU39" t="s">
        <v>3</v>
      </c>
      <c r="AV39">
        <v>0</v>
      </c>
      <c r="AW39">
        <v>2</v>
      </c>
      <c r="AX39">
        <v>145884196</v>
      </c>
      <c r="AY39">
        <v>1</v>
      </c>
      <c r="AZ39">
        <v>0</v>
      </c>
      <c r="BA39">
        <v>41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ROUND(Y39*Source!I41,9)</f>
        <v>8.8900000000000007E-2</v>
      </c>
      <c r="CY39">
        <f>AA39</f>
        <v>21.91</v>
      </c>
      <c r="CZ39">
        <f>AE39</f>
        <v>2.44</v>
      </c>
      <c r="DA39">
        <f>AI39</f>
        <v>8.98</v>
      </c>
      <c r="DB39">
        <f t="shared" si="6"/>
        <v>0.85</v>
      </c>
      <c r="DC39">
        <f t="shared" si="7"/>
        <v>0</v>
      </c>
      <c r="DD39" t="s">
        <v>3</v>
      </c>
      <c r="DE39" t="s">
        <v>3</v>
      </c>
      <c r="DF39">
        <f>ROUND(ROUND(AE39*AI39,2)*CX39,2)</f>
        <v>1.95</v>
      </c>
      <c r="DG39">
        <f>ROUND(ROUND(AF39,2)*CX39,2)</f>
        <v>0</v>
      </c>
      <c r="DH39">
        <f>ROUND(ROUND(AG39,2)*CX39,2)</f>
        <v>0</v>
      </c>
      <c r="DI39">
        <f>ROUND(ROUND(AH39,2)*CX39,2)</f>
        <v>0</v>
      </c>
      <c r="DJ39">
        <f>DF39</f>
        <v>1.95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ROW(Source!A41)</f>
        <v>41</v>
      </c>
      <c r="B40">
        <v>145833872</v>
      </c>
      <c r="C40">
        <v>145884045</v>
      </c>
      <c r="D40">
        <v>140778126</v>
      </c>
      <c r="E40">
        <v>1</v>
      </c>
      <c r="F40">
        <v>1</v>
      </c>
      <c r="G40">
        <v>1</v>
      </c>
      <c r="H40">
        <v>3</v>
      </c>
      <c r="I40" t="s">
        <v>125</v>
      </c>
      <c r="J40" t="s">
        <v>128</v>
      </c>
      <c r="K40" t="s">
        <v>126</v>
      </c>
      <c r="L40">
        <v>1339</v>
      </c>
      <c r="N40">
        <v>1007</v>
      </c>
      <c r="O40" t="s">
        <v>127</v>
      </c>
      <c r="P40" t="s">
        <v>127</v>
      </c>
      <c r="Q40">
        <v>1</v>
      </c>
      <c r="W40">
        <v>1</v>
      </c>
      <c r="X40">
        <v>513360614</v>
      </c>
      <c r="Y40">
        <f t="shared" si="5"/>
        <v>-2.2000000000000002</v>
      </c>
      <c r="AA40">
        <v>4650.83</v>
      </c>
      <c r="AB40">
        <v>0</v>
      </c>
      <c r="AC40">
        <v>0</v>
      </c>
      <c r="AD40">
        <v>0</v>
      </c>
      <c r="AE40">
        <v>517.91</v>
      </c>
      <c r="AF40">
        <v>0</v>
      </c>
      <c r="AG40">
        <v>0</v>
      </c>
      <c r="AH40">
        <v>0</v>
      </c>
      <c r="AI40">
        <v>8.98</v>
      </c>
      <c r="AJ40">
        <v>1</v>
      </c>
      <c r="AK40">
        <v>1</v>
      </c>
      <c r="AL40">
        <v>1</v>
      </c>
      <c r="AM40">
        <v>4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-2.2000000000000002</v>
      </c>
      <c r="AU40" t="s">
        <v>3</v>
      </c>
      <c r="AV40">
        <v>0</v>
      </c>
      <c r="AW40">
        <v>2</v>
      </c>
      <c r="AX40">
        <v>145884197</v>
      </c>
      <c r="AY40">
        <v>1</v>
      </c>
      <c r="AZ40">
        <v>6144</v>
      </c>
      <c r="BA40">
        <v>42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ROUND(Y40*Source!I41,9)</f>
        <v>-0.55879999999999996</v>
      </c>
      <c r="CY40">
        <f>AA40</f>
        <v>4650.83</v>
      </c>
      <c r="CZ40">
        <f>AE40</f>
        <v>517.91</v>
      </c>
      <c r="DA40">
        <f>AI40</f>
        <v>8.98</v>
      </c>
      <c r="DB40">
        <f t="shared" si="6"/>
        <v>-1139.4000000000001</v>
      </c>
      <c r="DC40">
        <f t="shared" si="7"/>
        <v>0</v>
      </c>
      <c r="DD40" t="s">
        <v>3</v>
      </c>
      <c r="DE40" t="s">
        <v>3</v>
      </c>
      <c r="DF40">
        <f>ROUND(ROUND(AE40*AI40,2)*CX40,2)</f>
        <v>-2598.88</v>
      </c>
      <c r="DG40">
        <f>ROUND(ROUND(AF40,2)*CX40,2)</f>
        <v>0</v>
      </c>
      <c r="DH40">
        <f>ROUND(ROUND(AG40,2)*CX40,2)</f>
        <v>0</v>
      </c>
      <c r="DI40">
        <f>ROUND(ROUND(AH40,2)*CX40,2)</f>
        <v>0</v>
      </c>
      <c r="DJ40">
        <f>DF40</f>
        <v>-2598.88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ROW(Source!A41)</f>
        <v>41</v>
      </c>
      <c r="B41">
        <v>145833872</v>
      </c>
      <c r="C41">
        <v>145884045</v>
      </c>
      <c r="D41">
        <v>140765020</v>
      </c>
      <c r="E41">
        <v>70</v>
      </c>
      <c r="F41">
        <v>1</v>
      </c>
      <c r="G41">
        <v>1</v>
      </c>
      <c r="H41">
        <v>3</v>
      </c>
      <c r="I41" t="s">
        <v>121</v>
      </c>
      <c r="J41" t="s">
        <v>3</v>
      </c>
      <c r="K41" t="s">
        <v>122</v>
      </c>
      <c r="L41">
        <v>1348</v>
      </c>
      <c r="N41">
        <v>1009</v>
      </c>
      <c r="O41" t="s">
        <v>123</v>
      </c>
      <c r="P41" t="s">
        <v>123</v>
      </c>
      <c r="Q41">
        <v>1000</v>
      </c>
      <c r="W41">
        <v>0</v>
      </c>
      <c r="X41">
        <v>2102561428</v>
      </c>
      <c r="Y41">
        <f t="shared" si="5"/>
        <v>3.38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8.98</v>
      </c>
      <c r="AJ41">
        <v>1</v>
      </c>
      <c r="AK41">
        <v>1</v>
      </c>
      <c r="AL41">
        <v>1</v>
      </c>
      <c r="AM41">
        <v>0</v>
      </c>
      <c r="AN41">
        <v>0</v>
      </c>
      <c r="AO41">
        <v>0</v>
      </c>
      <c r="AP41">
        <v>1</v>
      </c>
      <c r="AQ41">
        <v>0</v>
      </c>
      <c r="AR41">
        <v>0</v>
      </c>
      <c r="AS41" t="s">
        <v>3</v>
      </c>
      <c r="AT41">
        <v>3.38</v>
      </c>
      <c r="AU41" t="s">
        <v>3</v>
      </c>
      <c r="AV41">
        <v>0</v>
      </c>
      <c r="AW41">
        <v>2</v>
      </c>
      <c r="AX41">
        <v>145884198</v>
      </c>
      <c r="AY41">
        <v>1</v>
      </c>
      <c r="AZ41">
        <v>0</v>
      </c>
      <c r="BA41">
        <v>43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ROUND(Y41*Source!I41,9)</f>
        <v>0.85851999999999995</v>
      </c>
      <c r="CY41">
        <f>AA41</f>
        <v>0</v>
      </c>
      <c r="CZ41">
        <f>AE41</f>
        <v>0</v>
      </c>
      <c r="DA41">
        <f>AI41</f>
        <v>8.98</v>
      </c>
      <c r="DB41">
        <f t="shared" si="6"/>
        <v>0</v>
      </c>
      <c r="DC41">
        <f t="shared" si="7"/>
        <v>0</v>
      </c>
      <c r="DD41" t="s">
        <v>3</v>
      </c>
      <c r="DE41" t="s">
        <v>3</v>
      </c>
      <c r="DF41">
        <f>ROUND(ROUND(AE41*AI41,2)*CX41,2)</f>
        <v>0</v>
      </c>
      <c r="DG41">
        <f>ROUND(ROUND(AF41,2)*CX41,2)</f>
        <v>0</v>
      </c>
      <c r="DH41">
        <f>ROUND(ROUND(AG41,2)*CX41,2)</f>
        <v>0</v>
      </c>
      <c r="DI41">
        <f>ROUND(ROUND(AH41,2)*CX41,2)</f>
        <v>0</v>
      </c>
      <c r="DJ41">
        <f>DF41</f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ROW(Source!A44)</f>
        <v>44</v>
      </c>
      <c r="B42">
        <v>145833872</v>
      </c>
      <c r="C42">
        <v>145885447</v>
      </c>
      <c r="D42">
        <v>140755423</v>
      </c>
      <c r="E42">
        <v>70</v>
      </c>
      <c r="F42">
        <v>1</v>
      </c>
      <c r="G42">
        <v>1</v>
      </c>
      <c r="H42">
        <v>1</v>
      </c>
      <c r="I42" t="s">
        <v>669</v>
      </c>
      <c r="J42" t="s">
        <v>3</v>
      </c>
      <c r="K42" t="s">
        <v>670</v>
      </c>
      <c r="L42">
        <v>1191</v>
      </c>
      <c r="N42">
        <v>1013</v>
      </c>
      <c r="O42" t="s">
        <v>660</v>
      </c>
      <c r="P42" t="s">
        <v>660</v>
      </c>
      <c r="Q42">
        <v>1</v>
      </c>
      <c r="W42">
        <v>0</v>
      </c>
      <c r="X42">
        <v>2031828327</v>
      </c>
      <c r="Y42">
        <f t="shared" si="5"/>
        <v>2.75</v>
      </c>
      <c r="AA42">
        <v>0</v>
      </c>
      <c r="AB42">
        <v>0</v>
      </c>
      <c r="AC42">
        <v>0</v>
      </c>
      <c r="AD42">
        <v>262.55</v>
      </c>
      <c r="AE42">
        <v>0</v>
      </c>
      <c r="AF42">
        <v>0</v>
      </c>
      <c r="AG42">
        <v>0</v>
      </c>
      <c r="AH42">
        <v>7.8</v>
      </c>
      <c r="AI42">
        <v>1</v>
      </c>
      <c r="AJ42">
        <v>1</v>
      </c>
      <c r="AK42">
        <v>1</v>
      </c>
      <c r="AL42">
        <v>33.659999999999997</v>
      </c>
      <c r="AM42">
        <v>4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2.75</v>
      </c>
      <c r="AU42" t="s">
        <v>3</v>
      </c>
      <c r="AV42">
        <v>1</v>
      </c>
      <c r="AW42">
        <v>2</v>
      </c>
      <c r="AX42">
        <v>145885451</v>
      </c>
      <c r="AY42">
        <v>1</v>
      </c>
      <c r="AZ42">
        <v>0</v>
      </c>
      <c r="BA42">
        <v>44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ROUND(Y42*Source!I44,9)</f>
        <v>1.54</v>
      </c>
      <c r="CY42">
        <f>AD42</f>
        <v>262.55</v>
      </c>
      <c r="CZ42">
        <f>AH42</f>
        <v>7.8</v>
      </c>
      <c r="DA42">
        <f>AL42</f>
        <v>33.659999999999997</v>
      </c>
      <c r="DB42">
        <f t="shared" si="6"/>
        <v>21.45</v>
      </c>
      <c r="DC42">
        <f t="shared" si="7"/>
        <v>0</v>
      </c>
      <c r="DD42" t="s">
        <v>3</v>
      </c>
      <c r="DE42" t="s">
        <v>3</v>
      </c>
      <c r="DF42">
        <f t="shared" ref="DF42:DF48" si="8">ROUND(ROUND(AE42,2)*CX42,2)</f>
        <v>0</v>
      </c>
      <c r="DG42">
        <f>ROUND(ROUND(AF42,2)*CX42,2)</f>
        <v>0</v>
      </c>
      <c r="DH42">
        <f>ROUND(ROUND(AG42,2)*CX42,2)</f>
        <v>0</v>
      </c>
      <c r="DI42">
        <f>ROUND(ROUND(AH42*AL42,2)*CX42,2)</f>
        <v>404.33</v>
      </c>
      <c r="DJ42">
        <f>DI42</f>
        <v>404.33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ROW(Source!A44)</f>
        <v>44</v>
      </c>
      <c r="B43">
        <v>145833872</v>
      </c>
      <c r="C43">
        <v>145885447</v>
      </c>
      <c r="D43">
        <v>140755491</v>
      </c>
      <c r="E43">
        <v>70</v>
      </c>
      <c r="F43">
        <v>1</v>
      </c>
      <c r="G43">
        <v>1</v>
      </c>
      <c r="H43">
        <v>1</v>
      </c>
      <c r="I43" t="s">
        <v>661</v>
      </c>
      <c r="J43" t="s">
        <v>3</v>
      </c>
      <c r="K43" t="s">
        <v>662</v>
      </c>
      <c r="L43">
        <v>1191</v>
      </c>
      <c r="N43">
        <v>1013</v>
      </c>
      <c r="O43" t="s">
        <v>660</v>
      </c>
      <c r="P43" t="s">
        <v>660</v>
      </c>
      <c r="Q43">
        <v>1</v>
      </c>
      <c r="W43">
        <v>0</v>
      </c>
      <c r="X43">
        <v>-1417349443</v>
      </c>
      <c r="Y43">
        <f t="shared" si="5"/>
        <v>0.69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33.659999999999997</v>
      </c>
      <c r="AL43">
        <v>1</v>
      </c>
      <c r="AM43">
        <v>4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0.69</v>
      </c>
      <c r="AU43" t="s">
        <v>3</v>
      </c>
      <c r="AV43">
        <v>2</v>
      </c>
      <c r="AW43">
        <v>2</v>
      </c>
      <c r="AX43">
        <v>145885452</v>
      </c>
      <c r="AY43">
        <v>1</v>
      </c>
      <c r="AZ43">
        <v>0</v>
      </c>
      <c r="BA43">
        <v>45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ROUND(Y43*Source!I44,9)</f>
        <v>0.38640000000000002</v>
      </c>
      <c r="CY43">
        <f>AD43</f>
        <v>0</v>
      </c>
      <c r="CZ43">
        <f>AH43</f>
        <v>0</v>
      </c>
      <c r="DA43">
        <f>AL43</f>
        <v>1</v>
      </c>
      <c r="DB43">
        <f t="shared" si="6"/>
        <v>0</v>
      </c>
      <c r="DC43">
        <f t="shared" si="7"/>
        <v>0</v>
      </c>
      <c r="DD43" t="s">
        <v>3</v>
      </c>
      <c r="DE43" t="s">
        <v>3</v>
      </c>
      <c r="DF43">
        <f t="shared" si="8"/>
        <v>0</v>
      </c>
      <c r="DG43">
        <f>ROUND(ROUND(AF43,2)*CX43,2)</f>
        <v>0</v>
      </c>
      <c r="DH43">
        <f>ROUND(ROUND(AG43*AK43,2)*CX43,2)</f>
        <v>0</v>
      </c>
      <c r="DI43">
        <f>ROUND(ROUND(AH43,2)*CX43,2)</f>
        <v>0</v>
      </c>
      <c r="DJ43">
        <f>DI43</f>
        <v>0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ROW(Source!A44)</f>
        <v>44</v>
      </c>
      <c r="B44">
        <v>145833872</v>
      </c>
      <c r="C44">
        <v>145885447</v>
      </c>
      <c r="D44">
        <v>140923268</v>
      </c>
      <c r="E44">
        <v>1</v>
      </c>
      <c r="F44">
        <v>1</v>
      </c>
      <c r="G44">
        <v>1</v>
      </c>
      <c r="H44">
        <v>2</v>
      </c>
      <c r="I44" t="s">
        <v>694</v>
      </c>
      <c r="J44" t="s">
        <v>695</v>
      </c>
      <c r="K44" t="s">
        <v>696</v>
      </c>
      <c r="L44">
        <v>1367</v>
      </c>
      <c r="N44">
        <v>1011</v>
      </c>
      <c r="O44" t="s">
        <v>666</v>
      </c>
      <c r="P44" t="s">
        <v>666</v>
      </c>
      <c r="Q44">
        <v>1</v>
      </c>
      <c r="W44">
        <v>0</v>
      </c>
      <c r="X44">
        <v>1385328552</v>
      </c>
      <c r="Y44">
        <f t="shared" si="5"/>
        <v>0.69</v>
      </c>
      <c r="AA44">
        <v>0</v>
      </c>
      <c r="AB44">
        <v>155.49</v>
      </c>
      <c r="AC44">
        <v>338.62</v>
      </c>
      <c r="AD44">
        <v>0</v>
      </c>
      <c r="AE44">
        <v>0</v>
      </c>
      <c r="AF44">
        <v>12.39</v>
      </c>
      <c r="AG44">
        <v>10.06</v>
      </c>
      <c r="AH44">
        <v>0</v>
      </c>
      <c r="AI44">
        <v>1</v>
      </c>
      <c r="AJ44">
        <v>12.55</v>
      </c>
      <c r="AK44">
        <v>33.659999999999997</v>
      </c>
      <c r="AL44">
        <v>1</v>
      </c>
      <c r="AM44">
        <v>4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0.69</v>
      </c>
      <c r="AU44" t="s">
        <v>3</v>
      </c>
      <c r="AV44">
        <v>0</v>
      </c>
      <c r="AW44">
        <v>2</v>
      </c>
      <c r="AX44">
        <v>145885453</v>
      </c>
      <c r="AY44">
        <v>1</v>
      </c>
      <c r="AZ44">
        <v>0</v>
      </c>
      <c r="BA44">
        <v>46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ROUND(Y44*Source!I44,9)</f>
        <v>0.38640000000000002</v>
      </c>
      <c r="CY44">
        <f>AB44</f>
        <v>155.49</v>
      </c>
      <c r="CZ44">
        <f>AF44</f>
        <v>12.39</v>
      </c>
      <c r="DA44">
        <f>AJ44</f>
        <v>12.55</v>
      </c>
      <c r="DB44">
        <f t="shared" si="6"/>
        <v>8.5500000000000007</v>
      </c>
      <c r="DC44">
        <f t="shared" si="7"/>
        <v>6.94</v>
      </c>
      <c r="DD44" t="s">
        <v>3</v>
      </c>
      <c r="DE44" t="s">
        <v>3</v>
      </c>
      <c r="DF44">
        <f t="shared" si="8"/>
        <v>0</v>
      </c>
      <c r="DG44">
        <f>ROUND(ROUND(AF44*AJ44,2)*CX44,2)</f>
        <v>60.08</v>
      </c>
      <c r="DH44">
        <f>ROUND(ROUND(AG44*AK44,2)*CX44,2)</f>
        <v>130.84</v>
      </c>
      <c r="DI44">
        <f>ROUND(ROUND(AH44,2)*CX44,2)</f>
        <v>0</v>
      </c>
      <c r="DJ44">
        <f>DG44</f>
        <v>60.08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ROW(Source!A46)</f>
        <v>46</v>
      </c>
      <c r="B45">
        <v>145833872</v>
      </c>
      <c r="C45">
        <v>145834976</v>
      </c>
      <c r="D45">
        <v>140759985</v>
      </c>
      <c r="E45">
        <v>70</v>
      </c>
      <c r="F45">
        <v>1</v>
      </c>
      <c r="G45">
        <v>1</v>
      </c>
      <c r="H45">
        <v>1</v>
      </c>
      <c r="I45" t="s">
        <v>679</v>
      </c>
      <c r="J45" t="s">
        <v>3</v>
      </c>
      <c r="K45" t="s">
        <v>680</v>
      </c>
      <c r="L45">
        <v>1191</v>
      </c>
      <c r="N45">
        <v>1013</v>
      </c>
      <c r="O45" t="s">
        <v>660</v>
      </c>
      <c r="P45" t="s">
        <v>660</v>
      </c>
      <c r="Q45">
        <v>1</v>
      </c>
      <c r="W45">
        <v>0</v>
      </c>
      <c r="X45">
        <v>784619160</v>
      </c>
      <c r="Y45">
        <f>(AT45*1.15)</f>
        <v>50.094000000000001</v>
      </c>
      <c r="AA45">
        <v>0</v>
      </c>
      <c r="AB45">
        <v>0</v>
      </c>
      <c r="AC45">
        <v>0</v>
      </c>
      <c r="AD45">
        <v>294.19</v>
      </c>
      <c r="AE45">
        <v>0</v>
      </c>
      <c r="AF45">
        <v>0</v>
      </c>
      <c r="AG45">
        <v>0</v>
      </c>
      <c r="AH45">
        <v>8.74</v>
      </c>
      <c r="AI45">
        <v>1</v>
      </c>
      <c r="AJ45">
        <v>1</v>
      </c>
      <c r="AK45">
        <v>1</v>
      </c>
      <c r="AL45">
        <v>33.659999999999997</v>
      </c>
      <c r="AM45">
        <v>4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43.56</v>
      </c>
      <c r="AU45" t="s">
        <v>18</v>
      </c>
      <c r="AV45">
        <v>1</v>
      </c>
      <c r="AW45">
        <v>2</v>
      </c>
      <c r="AX45">
        <v>145869761</v>
      </c>
      <c r="AY45">
        <v>1</v>
      </c>
      <c r="AZ45">
        <v>0</v>
      </c>
      <c r="BA45">
        <v>47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ROUND(Y45*Source!I46,9)</f>
        <v>36.318150000000003</v>
      </c>
      <c r="CY45">
        <f>AD45</f>
        <v>294.19</v>
      </c>
      <c r="CZ45">
        <f>AH45</f>
        <v>8.74</v>
      </c>
      <c r="DA45">
        <f>AL45</f>
        <v>33.659999999999997</v>
      </c>
      <c r="DB45">
        <f>ROUND((ROUND(AT45*CZ45,2)*1.15),2)</f>
        <v>437.82</v>
      </c>
      <c r="DC45">
        <f>ROUND((ROUND(AT45*AG45,2)*1.15),2)</f>
        <v>0</v>
      </c>
      <c r="DD45" t="s">
        <v>3</v>
      </c>
      <c r="DE45" t="s">
        <v>3</v>
      </c>
      <c r="DF45">
        <f t="shared" si="8"/>
        <v>0</v>
      </c>
      <c r="DG45">
        <f>ROUND(ROUND(AF45,2)*CX45,2)</f>
        <v>0</v>
      </c>
      <c r="DH45">
        <f>ROUND(ROUND(AG45,2)*CX45,2)</f>
        <v>0</v>
      </c>
      <c r="DI45">
        <f>ROUND(ROUND(AH45*AL45,2)*CX45,2)</f>
        <v>10684.44</v>
      </c>
      <c r="DJ45">
        <f>DI45</f>
        <v>10684.44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ROW(Source!A46)</f>
        <v>46</v>
      </c>
      <c r="B46">
        <v>145833872</v>
      </c>
      <c r="C46">
        <v>145834976</v>
      </c>
      <c r="D46">
        <v>140760225</v>
      </c>
      <c r="E46">
        <v>70</v>
      </c>
      <c r="F46">
        <v>1</v>
      </c>
      <c r="G46">
        <v>1</v>
      </c>
      <c r="H46">
        <v>1</v>
      </c>
      <c r="I46" t="s">
        <v>661</v>
      </c>
      <c r="J46" t="s">
        <v>3</v>
      </c>
      <c r="K46" t="s">
        <v>662</v>
      </c>
      <c r="L46">
        <v>1191</v>
      </c>
      <c r="N46">
        <v>1013</v>
      </c>
      <c r="O46" t="s">
        <v>660</v>
      </c>
      <c r="P46" t="s">
        <v>660</v>
      </c>
      <c r="Q46">
        <v>1</v>
      </c>
      <c r="W46">
        <v>0</v>
      </c>
      <c r="X46">
        <v>-1417349443</v>
      </c>
      <c r="Y46">
        <f>(AT46*1.25)</f>
        <v>0.21250000000000002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33.659999999999997</v>
      </c>
      <c r="AL46">
        <v>1</v>
      </c>
      <c r="AM46">
        <v>4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0.17</v>
      </c>
      <c r="AU46" t="s">
        <v>17</v>
      </c>
      <c r="AV46">
        <v>2</v>
      </c>
      <c r="AW46">
        <v>2</v>
      </c>
      <c r="AX46">
        <v>145869762</v>
      </c>
      <c r="AY46">
        <v>1</v>
      </c>
      <c r="AZ46">
        <v>0</v>
      </c>
      <c r="BA46">
        <v>48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ROUND(Y46*Source!I46,9)</f>
        <v>0.15406249999999999</v>
      </c>
      <c r="CY46">
        <f>AD46</f>
        <v>0</v>
      </c>
      <c r="CZ46">
        <f>AH46</f>
        <v>0</v>
      </c>
      <c r="DA46">
        <f>AL46</f>
        <v>1</v>
      </c>
      <c r="DB46">
        <f>ROUND((ROUND(AT46*CZ46,2)*1.25),2)</f>
        <v>0</v>
      </c>
      <c r="DC46">
        <f>ROUND((ROUND(AT46*AG46,2)*1.25),2)</f>
        <v>0</v>
      </c>
      <c r="DD46" t="s">
        <v>3</v>
      </c>
      <c r="DE46" t="s">
        <v>3</v>
      </c>
      <c r="DF46">
        <f t="shared" si="8"/>
        <v>0</v>
      </c>
      <c r="DG46">
        <f>ROUND(ROUND(AF46,2)*CX46,2)</f>
        <v>0</v>
      </c>
      <c r="DH46">
        <f>ROUND(ROUND(AG46*AK46,2)*CX46,2)</f>
        <v>0</v>
      </c>
      <c r="DI46">
        <f t="shared" ref="DI46:DI51" si="9">ROUND(ROUND(AH46,2)*CX46,2)</f>
        <v>0</v>
      </c>
      <c r="DJ46">
        <f>DI46</f>
        <v>0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ROW(Source!A46)</f>
        <v>46</v>
      </c>
      <c r="B47">
        <v>145833872</v>
      </c>
      <c r="C47">
        <v>145834976</v>
      </c>
      <c r="D47">
        <v>140923143</v>
      </c>
      <c r="E47">
        <v>1</v>
      </c>
      <c r="F47">
        <v>1</v>
      </c>
      <c r="G47">
        <v>1</v>
      </c>
      <c r="H47">
        <v>2</v>
      </c>
      <c r="I47" t="s">
        <v>697</v>
      </c>
      <c r="J47" t="s">
        <v>698</v>
      </c>
      <c r="K47" t="s">
        <v>699</v>
      </c>
      <c r="L47">
        <v>1367</v>
      </c>
      <c r="N47">
        <v>1011</v>
      </c>
      <c r="O47" t="s">
        <v>666</v>
      </c>
      <c r="P47" t="s">
        <v>666</v>
      </c>
      <c r="Q47">
        <v>1</v>
      </c>
      <c r="W47">
        <v>0</v>
      </c>
      <c r="X47">
        <v>961999509</v>
      </c>
      <c r="Y47">
        <f>(AT47*1.25)</f>
        <v>2.5000000000000001E-2</v>
      </c>
      <c r="AA47">
        <v>0</v>
      </c>
      <c r="AB47">
        <v>347.13</v>
      </c>
      <c r="AC47">
        <v>390.46</v>
      </c>
      <c r="AD47">
        <v>0</v>
      </c>
      <c r="AE47">
        <v>0</v>
      </c>
      <c r="AF47">
        <v>27.66</v>
      </c>
      <c r="AG47">
        <v>11.6</v>
      </c>
      <c r="AH47">
        <v>0</v>
      </c>
      <c r="AI47">
        <v>1</v>
      </c>
      <c r="AJ47">
        <v>12.55</v>
      </c>
      <c r="AK47">
        <v>33.659999999999997</v>
      </c>
      <c r="AL47">
        <v>1</v>
      </c>
      <c r="AM47">
        <v>4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0.02</v>
      </c>
      <c r="AU47" t="s">
        <v>17</v>
      </c>
      <c r="AV47">
        <v>0</v>
      </c>
      <c r="AW47">
        <v>2</v>
      </c>
      <c r="AX47">
        <v>145869763</v>
      </c>
      <c r="AY47">
        <v>1</v>
      </c>
      <c r="AZ47">
        <v>0</v>
      </c>
      <c r="BA47">
        <v>49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ROUND(Y47*Source!I46,9)</f>
        <v>1.8124999999999999E-2</v>
      </c>
      <c r="CY47">
        <f>AB47</f>
        <v>347.13</v>
      </c>
      <c r="CZ47">
        <f>AF47</f>
        <v>27.66</v>
      </c>
      <c r="DA47">
        <f>AJ47</f>
        <v>12.55</v>
      </c>
      <c r="DB47">
        <f>ROUND((ROUND(AT47*CZ47,2)*1.25),2)</f>
        <v>0.69</v>
      </c>
      <c r="DC47">
        <f>ROUND((ROUND(AT47*AG47,2)*1.25),2)</f>
        <v>0.28999999999999998</v>
      </c>
      <c r="DD47" t="s">
        <v>3</v>
      </c>
      <c r="DE47" t="s">
        <v>3</v>
      </c>
      <c r="DF47">
        <f t="shared" si="8"/>
        <v>0</v>
      </c>
      <c r="DG47">
        <f>ROUND(ROUND(AF47*AJ47,2)*CX47,2)</f>
        <v>6.29</v>
      </c>
      <c r="DH47">
        <f>ROUND(ROUND(AG47*AK47,2)*CX47,2)</f>
        <v>7.08</v>
      </c>
      <c r="DI47">
        <f t="shared" si="9"/>
        <v>0</v>
      </c>
      <c r="DJ47">
        <f>DG47</f>
        <v>6.29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ROW(Source!A46)</f>
        <v>46</v>
      </c>
      <c r="B48">
        <v>145833872</v>
      </c>
      <c r="C48">
        <v>145834976</v>
      </c>
      <c r="D48">
        <v>140923885</v>
      </c>
      <c r="E48">
        <v>1</v>
      </c>
      <c r="F48">
        <v>1</v>
      </c>
      <c r="G48">
        <v>1</v>
      </c>
      <c r="H48">
        <v>2</v>
      </c>
      <c r="I48" t="s">
        <v>681</v>
      </c>
      <c r="J48" t="s">
        <v>682</v>
      </c>
      <c r="K48" t="s">
        <v>683</v>
      </c>
      <c r="L48">
        <v>1367</v>
      </c>
      <c r="N48">
        <v>1011</v>
      </c>
      <c r="O48" t="s">
        <v>666</v>
      </c>
      <c r="P48" t="s">
        <v>666</v>
      </c>
      <c r="Q48">
        <v>1</v>
      </c>
      <c r="W48">
        <v>0</v>
      </c>
      <c r="X48">
        <v>509054691</v>
      </c>
      <c r="Y48">
        <f>(AT48*1.25)</f>
        <v>0.1875</v>
      </c>
      <c r="AA48">
        <v>0</v>
      </c>
      <c r="AB48">
        <v>824.66</v>
      </c>
      <c r="AC48">
        <v>390.46</v>
      </c>
      <c r="AD48">
        <v>0</v>
      </c>
      <c r="AE48">
        <v>0</v>
      </c>
      <c r="AF48">
        <v>65.709999999999994</v>
      </c>
      <c r="AG48">
        <v>11.6</v>
      </c>
      <c r="AH48">
        <v>0</v>
      </c>
      <c r="AI48">
        <v>1</v>
      </c>
      <c r="AJ48">
        <v>12.55</v>
      </c>
      <c r="AK48">
        <v>33.659999999999997</v>
      </c>
      <c r="AL48">
        <v>1</v>
      </c>
      <c r="AM48">
        <v>4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0.15</v>
      </c>
      <c r="AU48" t="s">
        <v>17</v>
      </c>
      <c r="AV48">
        <v>0</v>
      </c>
      <c r="AW48">
        <v>2</v>
      </c>
      <c r="AX48">
        <v>145869764</v>
      </c>
      <c r="AY48">
        <v>1</v>
      </c>
      <c r="AZ48">
        <v>0</v>
      </c>
      <c r="BA48">
        <v>50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ROUND(Y48*Source!I46,9)</f>
        <v>0.13593749999999999</v>
      </c>
      <c r="CY48">
        <f>AB48</f>
        <v>824.66</v>
      </c>
      <c r="CZ48">
        <f>AF48</f>
        <v>65.709999999999994</v>
      </c>
      <c r="DA48">
        <f>AJ48</f>
        <v>12.55</v>
      </c>
      <c r="DB48">
        <f>ROUND((ROUND(AT48*CZ48,2)*1.25),2)</f>
        <v>12.33</v>
      </c>
      <c r="DC48">
        <f>ROUND((ROUND(AT48*AG48,2)*1.25),2)</f>
        <v>2.1800000000000002</v>
      </c>
      <c r="DD48" t="s">
        <v>3</v>
      </c>
      <c r="DE48" t="s">
        <v>3</v>
      </c>
      <c r="DF48">
        <f t="shared" si="8"/>
        <v>0</v>
      </c>
      <c r="DG48">
        <f>ROUND(ROUND(AF48*AJ48,2)*CX48,2)</f>
        <v>112.1</v>
      </c>
      <c r="DH48">
        <f>ROUND(ROUND(AG48*AK48,2)*CX48,2)</f>
        <v>53.08</v>
      </c>
      <c r="DI48">
        <f t="shared" si="9"/>
        <v>0</v>
      </c>
      <c r="DJ48">
        <f>DG48</f>
        <v>112.1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ROW(Source!A46)</f>
        <v>46</v>
      </c>
      <c r="B49">
        <v>145833872</v>
      </c>
      <c r="C49">
        <v>145834976</v>
      </c>
      <c r="D49">
        <v>140775863</v>
      </c>
      <c r="E49">
        <v>1</v>
      </c>
      <c r="F49">
        <v>1</v>
      </c>
      <c r="G49">
        <v>1</v>
      </c>
      <c r="H49">
        <v>3</v>
      </c>
      <c r="I49" t="s">
        <v>700</v>
      </c>
      <c r="J49" t="s">
        <v>701</v>
      </c>
      <c r="K49" t="s">
        <v>702</v>
      </c>
      <c r="L49">
        <v>1327</v>
      </c>
      <c r="N49">
        <v>1005</v>
      </c>
      <c r="O49" t="s">
        <v>76</v>
      </c>
      <c r="P49" t="s">
        <v>76</v>
      </c>
      <c r="Q49">
        <v>1</v>
      </c>
      <c r="W49">
        <v>0</v>
      </c>
      <c r="X49">
        <v>105551837</v>
      </c>
      <c r="Y49">
        <f>AT49</f>
        <v>0.84</v>
      </c>
      <c r="AA49">
        <v>649.42999999999995</v>
      </c>
      <c r="AB49">
        <v>0</v>
      </c>
      <c r="AC49">
        <v>0</v>
      </c>
      <c r="AD49">
        <v>0</v>
      </c>
      <c r="AE49">
        <v>72.319999999999993</v>
      </c>
      <c r="AF49">
        <v>0</v>
      </c>
      <c r="AG49">
        <v>0</v>
      </c>
      <c r="AH49">
        <v>0</v>
      </c>
      <c r="AI49">
        <v>8.98</v>
      </c>
      <c r="AJ49">
        <v>1</v>
      </c>
      <c r="AK49">
        <v>1</v>
      </c>
      <c r="AL49">
        <v>1</v>
      </c>
      <c r="AM49">
        <v>4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0.84</v>
      </c>
      <c r="AU49" t="s">
        <v>3</v>
      </c>
      <c r="AV49">
        <v>0</v>
      </c>
      <c r="AW49">
        <v>2</v>
      </c>
      <c r="AX49">
        <v>145869765</v>
      </c>
      <c r="AY49">
        <v>1</v>
      </c>
      <c r="AZ49">
        <v>0</v>
      </c>
      <c r="BA49">
        <v>51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ROUND(Y49*Source!I46,9)</f>
        <v>0.60899999999999999</v>
      </c>
      <c r="CY49">
        <f>AA49</f>
        <v>649.42999999999995</v>
      </c>
      <c r="CZ49">
        <f>AE49</f>
        <v>72.319999999999993</v>
      </c>
      <c r="DA49">
        <f>AI49</f>
        <v>8.98</v>
      </c>
      <c r="DB49">
        <f>ROUND(ROUND(AT49*CZ49,2),2)</f>
        <v>60.75</v>
      </c>
      <c r="DC49">
        <f>ROUND(ROUND(AT49*AG49,2),2)</f>
        <v>0</v>
      </c>
      <c r="DD49" t="s">
        <v>3</v>
      </c>
      <c r="DE49" t="s">
        <v>3</v>
      </c>
      <c r="DF49">
        <f>ROUND(ROUND(AE49*AI49,2)*CX49,2)</f>
        <v>395.5</v>
      </c>
      <c r="DG49">
        <f>ROUND(ROUND(AF49,2)*CX49,2)</f>
        <v>0</v>
      </c>
      <c r="DH49">
        <f>ROUND(ROUND(AG49,2)*CX49,2)</f>
        <v>0</v>
      </c>
      <c r="DI49">
        <f t="shared" si="9"/>
        <v>0</v>
      </c>
      <c r="DJ49">
        <f>DF49</f>
        <v>395.5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ROW(Source!A46)</f>
        <v>46</v>
      </c>
      <c r="B50">
        <v>145833872</v>
      </c>
      <c r="C50">
        <v>145834976</v>
      </c>
      <c r="D50">
        <v>140776226</v>
      </c>
      <c r="E50">
        <v>1</v>
      </c>
      <c r="F50">
        <v>1</v>
      </c>
      <c r="G50">
        <v>1</v>
      </c>
      <c r="H50">
        <v>3</v>
      </c>
      <c r="I50" t="s">
        <v>684</v>
      </c>
      <c r="J50" t="s">
        <v>685</v>
      </c>
      <c r="K50" t="s">
        <v>686</v>
      </c>
      <c r="L50">
        <v>1346</v>
      </c>
      <c r="N50">
        <v>1009</v>
      </c>
      <c r="O50" t="s">
        <v>91</v>
      </c>
      <c r="P50" t="s">
        <v>91</v>
      </c>
      <c r="Q50">
        <v>1</v>
      </c>
      <c r="W50">
        <v>0</v>
      </c>
      <c r="X50">
        <v>1052716416</v>
      </c>
      <c r="Y50">
        <f>AT50</f>
        <v>0.31</v>
      </c>
      <c r="AA50">
        <v>16.34</v>
      </c>
      <c r="AB50">
        <v>0</v>
      </c>
      <c r="AC50">
        <v>0</v>
      </c>
      <c r="AD50">
        <v>0</v>
      </c>
      <c r="AE50">
        <v>1.82</v>
      </c>
      <c r="AF50">
        <v>0</v>
      </c>
      <c r="AG50">
        <v>0</v>
      </c>
      <c r="AH50">
        <v>0</v>
      </c>
      <c r="AI50">
        <v>8.98</v>
      </c>
      <c r="AJ50">
        <v>1</v>
      </c>
      <c r="AK50">
        <v>1</v>
      </c>
      <c r="AL50">
        <v>1</v>
      </c>
      <c r="AM50">
        <v>4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0.31</v>
      </c>
      <c r="AU50" t="s">
        <v>3</v>
      </c>
      <c r="AV50">
        <v>0</v>
      </c>
      <c r="AW50">
        <v>2</v>
      </c>
      <c r="AX50">
        <v>145869766</v>
      </c>
      <c r="AY50">
        <v>1</v>
      </c>
      <c r="AZ50">
        <v>0</v>
      </c>
      <c r="BA50">
        <v>52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ROUND(Y50*Source!I46,9)</f>
        <v>0.22475000000000001</v>
      </c>
      <c r="CY50">
        <f>AA50</f>
        <v>16.34</v>
      </c>
      <c r="CZ50">
        <f>AE50</f>
        <v>1.82</v>
      </c>
      <c r="DA50">
        <f>AI50</f>
        <v>8.98</v>
      </c>
      <c r="DB50">
        <f>ROUND(ROUND(AT50*CZ50,2),2)</f>
        <v>0.56000000000000005</v>
      </c>
      <c r="DC50">
        <f>ROUND(ROUND(AT50*AG50,2),2)</f>
        <v>0</v>
      </c>
      <c r="DD50" t="s">
        <v>3</v>
      </c>
      <c r="DE50" t="s">
        <v>3</v>
      </c>
      <c r="DF50">
        <f>ROUND(ROUND(AE50*AI50,2)*CX50,2)</f>
        <v>3.67</v>
      </c>
      <c r="DG50">
        <f>ROUND(ROUND(AF50,2)*CX50,2)</f>
        <v>0</v>
      </c>
      <c r="DH50">
        <f>ROUND(ROUND(AG50,2)*CX50,2)</f>
        <v>0</v>
      </c>
      <c r="DI50">
        <f t="shared" si="9"/>
        <v>0</v>
      </c>
      <c r="DJ50">
        <f>DF50</f>
        <v>3.67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ROW(Source!A46)</f>
        <v>46</v>
      </c>
      <c r="B51">
        <v>145833872</v>
      </c>
      <c r="C51">
        <v>145834976</v>
      </c>
      <c r="D51">
        <v>140805249</v>
      </c>
      <c r="E51">
        <v>1</v>
      </c>
      <c r="F51">
        <v>1</v>
      </c>
      <c r="G51">
        <v>1</v>
      </c>
      <c r="H51">
        <v>3</v>
      </c>
      <c r="I51" t="s">
        <v>146</v>
      </c>
      <c r="J51" t="s">
        <v>148</v>
      </c>
      <c r="K51" t="s">
        <v>147</v>
      </c>
      <c r="L51">
        <v>1348</v>
      </c>
      <c r="N51">
        <v>1009</v>
      </c>
      <c r="O51" t="s">
        <v>123</v>
      </c>
      <c r="P51" t="s">
        <v>123</v>
      </c>
      <c r="Q51">
        <v>1000</v>
      </c>
      <c r="W51">
        <v>1</v>
      </c>
      <c r="X51">
        <v>280307875</v>
      </c>
      <c r="Y51">
        <f>AT51</f>
        <v>-5.0999999999999997E-2</v>
      </c>
      <c r="AA51">
        <v>102345.96</v>
      </c>
      <c r="AB51">
        <v>0</v>
      </c>
      <c r="AC51">
        <v>0</v>
      </c>
      <c r="AD51">
        <v>0</v>
      </c>
      <c r="AE51">
        <v>11397.1</v>
      </c>
      <c r="AF51">
        <v>0</v>
      </c>
      <c r="AG51">
        <v>0</v>
      </c>
      <c r="AH51">
        <v>0</v>
      </c>
      <c r="AI51">
        <v>8.98</v>
      </c>
      <c r="AJ51">
        <v>1</v>
      </c>
      <c r="AK51">
        <v>1</v>
      </c>
      <c r="AL51">
        <v>1</v>
      </c>
      <c r="AM51">
        <v>4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-5.0999999999999997E-2</v>
      </c>
      <c r="AU51" t="s">
        <v>3</v>
      </c>
      <c r="AV51">
        <v>0</v>
      </c>
      <c r="AW51">
        <v>2</v>
      </c>
      <c r="AX51">
        <v>145869769</v>
      </c>
      <c r="AY51">
        <v>1</v>
      </c>
      <c r="AZ51">
        <v>6144</v>
      </c>
      <c r="BA51">
        <v>55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ROUND(Y51*Source!I46,9)</f>
        <v>-3.6975000000000001E-2</v>
      </c>
      <c r="CY51">
        <f>AA51</f>
        <v>102345.96</v>
      </c>
      <c r="CZ51">
        <f>AE51</f>
        <v>11397.1</v>
      </c>
      <c r="DA51">
        <f>AI51</f>
        <v>8.98</v>
      </c>
      <c r="DB51">
        <f>ROUND(ROUND(AT51*CZ51,2),2)</f>
        <v>-581.25</v>
      </c>
      <c r="DC51">
        <f>ROUND(ROUND(AT51*AG51,2),2)</f>
        <v>0</v>
      </c>
      <c r="DD51" t="s">
        <v>3</v>
      </c>
      <c r="DE51" t="s">
        <v>3</v>
      </c>
      <c r="DF51">
        <f>ROUND(ROUND(AE51*AI51,2)*CX51,2)</f>
        <v>-3784.24</v>
      </c>
      <c r="DG51">
        <f>ROUND(ROUND(AF51,2)*CX51,2)</f>
        <v>0</v>
      </c>
      <c r="DH51">
        <f>ROUND(ROUND(AG51,2)*CX51,2)</f>
        <v>0</v>
      </c>
      <c r="DI51">
        <f t="shared" si="9"/>
        <v>0</v>
      </c>
      <c r="DJ51">
        <f>DF51</f>
        <v>-3784.24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ROW(Source!A51)</f>
        <v>51</v>
      </c>
      <c r="B52">
        <v>145833872</v>
      </c>
      <c r="C52">
        <v>145869776</v>
      </c>
      <c r="D52">
        <v>140759985</v>
      </c>
      <c r="E52">
        <v>70</v>
      </c>
      <c r="F52">
        <v>1</v>
      </c>
      <c r="G52">
        <v>1</v>
      </c>
      <c r="H52">
        <v>1</v>
      </c>
      <c r="I52" t="s">
        <v>679</v>
      </c>
      <c r="J52" t="s">
        <v>3</v>
      </c>
      <c r="K52" t="s">
        <v>680</v>
      </c>
      <c r="L52">
        <v>1191</v>
      </c>
      <c r="N52">
        <v>1013</v>
      </c>
      <c r="O52" t="s">
        <v>660</v>
      </c>
      <c r="P52" t="s">
        <v>660</v>
      </c>
      <c r="Q52">
        <v>1</v>
      </c>
      <c r="W52">
        <v>0</v>
      </c>
      <c r="X52">
        <v>784619160</v>
      </c>
      <c r="Y52">
        <f>(AT52*1.15)</f>
        <v>72.449999999999989</v>
      </c>
      <c r="AA52">
        <v>0</v>
      </c>
      <c r="AB52">
        <v>0</v>
      </c>
      <c r="AC52">
        <v>0</v>
      </c>
      <c r="AD52">
        <v>294.19</v>
      </c>
      <c r="AE52">
        <v>0</v>
      </c>
      <c r="AF52">
        <v>0</v>
      </c>
      <c r="AG52">
        <v>0</v>
      </c>
      <c r="AH52">
        <v>8.74</v>
      </c>
      <c r="AI52">
        <v>1</v>
      </c>
      <c r="AJ52">
        <v>1</v>
      </c>
      <c r="AK52">
        <v>1</v>
      </c>
      <c r="AL52">
        <v>33.659999999999997</v>
      </c>
      <c r="AM52">
        <v>4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63</v>
      </c>
      <c r="AU52" t="s">
        <v>18</v>
      </c>
      <c r="AV52">
        <v>1</v>
      </c>
      <c r="AW52">
        <v>2</v>
      </c>
      <c r="AX52">
        <v>145869777</v>
      </c>
      <c r="AY52">
        <v>1</v>
      </c>
      <c r="AZ52">
        <v>0</v>
      </c>
      <c r="BA52">
        <v>56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ROUND(Y52*Source!I51,9)</f>
        <v>0.25357499999999999</v>
      </c>
      <c r="CY52">
        <f>AD52</f>
        <v>294.19</v>
      </c>
      <c r="CZ52">
        <f>AH52</f>
        <v>8.74</v>
      </c>
      <c r="DA52">
        <f>AL52</f>
        <v>33.659999999999997</v>
      </c>
      <c r="DB52">
        <f>ROUND((ROUND(AT52*CZ52,2)*1.15),2)</f>
        <v>633.21</v>
      </c>
      <c r="DC52">
        <f>ROUND((ROUND(AT52*AG52,2)*1.15),2)</f>
        <v>0</v>
      </c>
      <c r="DD52" t="s">
        <v>3</v>
      </c>
      <c r="DE52" t="s">
        <v>3</v>
      </c>
      <c r="DF52">
        <f>ROUND(ROUND(AE52,2)*CX52,2)</f>
        <v>0</v>
      </c>
      <c r="DG52">
        <f>ROUND(ROUND(AF52,2)*CX52,2)</f>
        <v>0</v>
      </c>
      <c r="DH52">
        <f>ROUND(ROUND(AG52,2)*CX52,2)</f>
        <v>0</v>
      </c>
      <c r="DI52">
        <f>ROUND(ROUND(AH52*AL52,2)*CX52,2)</f>
        <v>74.599999999999994</v>
      </c>
      <c r="DJ52">
        <f>DI52</f>
        <v>74.599999999999994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ROW(Source!A51)</f>
        <v>51</v>
      </c>
      <c r="B53">
        <v>145833872</v>
      </c>
      <c r="C53">
        <v>145869776</v>
      </c>
      <c r="D53">
        <v>140760225</v>
      </c>
      <c r="E53">
        <v>70</v>
      </c>
      <c r="F53">
        <v>1</v>
      </c>
      <c r="G53">
        <v>1</v>
      </c>
      <c r="H53">
        <v>1</v>
      </c>
      <c r="I53" t="s">
        <v>661</v>
      </c>
      <c r="J53" t="s">
        <v>3</v>
      </c>
      <c r="K53" t="s">
        <v>662</v>
      </c>
      <c r="L53">
        <v>1191</v>
      </c>
      <c r="N53">
        <v>1013</v>
      </c>
      <c r="O53" t="s">
        <v>660</v>
      </c>
      <c r="P53" t="s">
        <v>660</v>
      </c>
      <c r="Q53">
        <v>1</v>
      </c>
      <c r="W53">
        <v>0</v>
      </c>
      <c r="X53">
        <v>-1417349443</v>
      </c>
      <c r="Y53">
        <f>(AT53*1.25)</f>
        <v>0.22499999999999998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33.659999999999997</v>
      </c>
      <c r="AL53">
        <v>1</v>
      </c>
      <c r="AM53">
        <v>4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0.18</v>
      </c>
      <c r="AU53" t="s">
        <v>17</v>
      </c>
      <c r="AV53">
        <v>2</v>
      </c>
      <c r="AW53">
        <v>2</v>
      </c>
      <c r="AX53">
        <v>145869778</v>
      </c>
      <c r="AY53">
        <v>1</v>
      </c>
      <c r="AZ53">
        <v>0</v>
      </c>
      <c r="BA53">
        <v>57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ROUND(Y53*Source!I51,9)</f>
        <v>7.8750000000000001E-4</v>
      </c>
      <c r="CY53">
        <f>AD53</f>
        <v>0</v>
      </c>
      <c r="CZ53">
        <f>AH53</f>
        <v>0</v>
      </c>
      <c r="DA53">
        <f>AL53</f>
        <v>1</v>
      </c>
      <c r="DB53">
        <f>ROUND((ROUND(AT53*CZ53,2)*1.25),2)</f>
        <v>0</v>
      </c>
      <c r="DC53">
        <f>ROUND((ROUND(AT53*AG53,2)*1.25),2)</f>
        <v>0</v>
      </c>
      <c r="DD53" t="s">
        <v>3</v>
      </c>
      <c r="DE53" t="s">
        <v>3</v>
      </c>
      <c r="DF53">
        <f>ROUND(ROUND(AE53,2)*CX53,2)</f>
        <v>0</v>
      </c>
      <c r="DG53">
        <f>ROUND(ROUND(AF53,2)*CX53,2)</f>
        <v>0</v>
      </c>
      <c r="DH53">
        <f>ROUND(ROUND(AG53*AK53,2)*CX53,2)</f>
        <v>0</v>
      </c>
      <c r="DI53">
        <f>ROUND(ROUND(AH53,2)*CX53,2)</f>
        <v>0</v>
      </c>
      <c r="DJ53">
        <f>DI53</f>
        <v>0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ROW(Source!A51)</f>
        <v>51</v>
      </c>
      <c r="B54">
        <v>145833872</v>
      </c>
      <c r="C54">
        <v>145869776</v>
      </c>
      <c r="D54">
        <v>140923143</v>
      </c>
      <c r="E54">
        <v>1</v>
      </c>
      <c r="F54">
        <v>1</v>
      </c>
      <c r="G54">
        <v>1</v>
      </c>
      <c r="H54">
        <v>2</v>
      </c>
      <c r="I54" t="s">
        <v>697</v>
      </c>
      <c r="J54" t="s">
        <v>698</v>
      </c>
      <c r="K54" t="s">
        <v>699</v>
      </c>
      <c r="L54">
        <v>1367</v>
      </c>
      <c r="N54">
        <v>1011</v>
      </c>
      <c r="O54" t="s">
        <v>666</v>
      </c>
      <c r="P54" t="s">
        <v>666</v>
      </c>
      <c r="Q54">
        <v>1</v>
      </c>
      <c r="W54">
        <v>0</v>
      </c>
      <c r="X54">
        <v>961999509</v>
      </c>
      <c r="Y54">
        <f>(AT54*1.25)</f>
        <v>2.5000000000000001E-2</v>
      </c>
      <c r="AA54">
        <v>0</v>
      </c>
      <c r="AB54">
        <v>347.13</v>
      </c>
      <c r="AC54">
        <v>390.46</v>
      </c>
      <c r="AD54">
        <v>0</v>
      </c>
      <c r="AE54">
        <v>0</v>
      </c>
      <c r="AF54">
        <v>27.66</v>
      </c>
      <c r="AG54">
        <v>11.6</v>
      </c>
      <c r="AH54">
        <v>0</v>
      </c>
      <c r="AI54">
        <v>1</v>
      </c>
      <c r="AJ54">
        <v>12.55</v>
      </c>
      <c r="AK54">
        <v>33.659999999999997</v>
      </c>
      <c r="AL54">
        <v>1</v>
      </c>
      <c r="AM54">
        <v>4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0.02</v>
      </c>
      <c r="AU54" t="s">
        <v>17</v>
      </c>
      <c r="AV54">
        <v>0</v>
      </c>
      <c r="AW54">
        <v>2</v>
      </c>
      <c r="AX54">
        <v>145869779</v>
      </c>
      <c r="AY54">
        <v>1</v>
      </c>
      <c r="AZ54">
        <v>0</v>
      </c>
      <c r="BA54">
        <v>58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ROUND(Y54*Source!I51,9)</f>
        <v>8.7499999999999999E-5</v>
      </c>
      <c r="CY54">
        <f>AB54</f>
        <v>347.13</v>
      </c>
      <c r="CZ54">
        <f>AF54</f>
        <v>27.66</v>
      </c>
      <c r="DA54">
        <f>AJ54</f>
        <v>12.55</v>
      </c>
      <c r="DB54">
        <f>ROUND((ROUND(AT54*CZ54,2)*1.25),2)</f>
        <v>0.69</v>
      </c>
      <c r="DC54">
        <f>ROUND((ROUND(AT54*AG54,2)*1.25),2)</f>
        <v>0.28999999999999998</v>
      </c>
      <c r="DD54" t="s">
        <v>3</v>
      </c>
      <c r="DE54" t="s">
        <v>3</v>
      </c>
      <c r="DF54">
        <f>ROUND(ROUND(AE54,2)*CX54,2)</f>
        <v>0</v>
      </c>
      <c r="DG54">
        <f>ROUND(ROUND(AF54*AJ54,2)*CX54,2)</f>
        <v>0.03</v>
      </c>
      <c r="DH54">
        <f>ROUND(ROUND(AG54*AK54,2)*CX54,2)</f>
        <v>0.03</v>
      </c>
      <c r="DI54">
        <f>ROUND(ROUND(AH54,2)*CX54,2)</f>
        <v>0</v>
      </c>
      <c r="DJ54">
        <f>DG54</f>
        <v>0.03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ROW(Source!A51)</f>
        <v>51</v>
      </c>
      <c r="B55">
        <v>145833872</v>
      </c>
      <c r="C55">
        <v>145869776</v>
      </c>
      <c r="D55">
        <v>140923885</v>
      </c>
      <c r="E55">
        <v>1</v>
      </c>
      <c r="F55">
        <v>1</v>
      </c>
      <c r="G55">
        <v>1</v>
      </c>
      <c r="H55">
        <v>2</v>
      </c>
      <c r="I55" t="s">
        <v>681</v>
      </c>
      <c r="J55" t="s">
        <v>682</v>
      </c>
      <c r="K55" t="s">
        <v>683</v>
      </c>
      <c r="L55">
        <v>1367</v>
      </c>
      <c r="N55">
        <v>1011</v>
      </c>
      <c r="O55" t="s">
        <v>666</v>
      </c>
      <c r="P55" t="s">
        <v>666</v>
      </c>
      <c r="Q55">
        <v>1</v>
      </c>
      <c r="W55">
        <v>0</v>
      </c>
      <c r="X55">
        <v>509054691</v>
      </c>
      <c r="Y55">
        <f>(AT55*1.25)</f>
        <v>0.2</v>
      </c>
      <c r="AA55">
        <v>0</v>
      </c>
      <c r="AB55">
        <v>824.66</v>
      </c>
      <c r="AC55">
        <v>390.46</v>
      </c>
      <c r="AD55">
        <v>0</v>
      </c>
      <c r="AE55">
        <v>0</v>
      </c>
      <c r="AF55">
        <v>65.709999999999994</v>
      </c>
      <c r="AG55">
        <v>11.6</v>
      </c>
      <c r="AH55">
        <v>0</v>
      </c>
      <c r="AI55">
        <v>1</v>
      </c>
      <c r="AJ55">
        <v>12.55</v>
      </c>
      <c r="AK55">
        <v>33.659999999999997</v>
      </c>
      <c r="AL55">
        <v>1</v>
      </c>
      <c r="AM55">
        <v>4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0.16</v>
      </c>
      <c r="AU55" t="s">
        <v>17</v>
      </c>
      <c r="AV55">
        <v>0</v>
      </c>
      <c r="AW55">
        <v>2</v>
      </c>
      <c r="AX55">
        <v>145869780</v>
      </c>
      <c r="AY55">
        <v>1</v>
      </c>
      <c r="AZ55">
        <v>0</v>
      </c>
      <c r="BA55">
        <v>59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ROUND(Y55*Source!I51,9)</f>
        <v>6.9999999999999999E-4</v>
      </c>
      <c r="CY55">
        <f>AB55</f>
        <v>824.66</v>
      </c>
      <c r="CZ55">
        <f>AF55</f>
        <v>65.709999999999994</v>
      </c>
      <c r="DA55">
        <f>AJ55</f>
        <v>12.55</v>
      </c>
      <c r="DB55">
        <f>ROUND((ROUND(AT55*CZ55,2)*1.25),2)</f>
        <v>13.14</v>
      </c>
      <c r="DC55">
        <f>ROUND((ROUND(AT55*AG55,2)*1.25),2)</f>
        <v>2.33</v>
      </c>
      <c r="DD55" t="s">
        <v>3</v>
      </c>
      <c r="DE55" t="s">
        <v>3</v>
      </c>
      <c r="DF55">
        <f>ROUND(ROUND(AE55,2)*CX55,2)</f>
        <v>0</v>
      </c>
      <c r="DG55">
        <f>ROUND(ROUND(AF55*AJ55,2)*CX55,2)</f>
        <v>0.57999999999999996</v>
      </c>
      <c r="DH55">
        <f>ROUND(ROUND(AG55*AK55,2)*CX55,2)</f>
        <v>0.27</v>
      </c>
      <c r="DI55">
        <f>ROUND(ROUND(AH55,2)*CX55,2)</f>
        <v>0</v>
      </c>
      <c r="DJ55">
        <f>DG55</f>
        <v>0.57999999999999996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ROW(Source!A51)</f>
        <v>51</v>
      </c>
      <c r="B56">
        <v>145833872</v>
      </c>
      <c r="C56">
        <v>145869776</v>
      </c>
      <c r="D56">
        <v>140775863</v>
      </c>
      <c r="E56">
        <v>1</v>
      </c>
      <c r="F56">
        <v>1</v>
      </c>
      <c r="G56">
        <v>1</v>
      </c>
      <c r="H56">
        <v>3</v>
      </c>
      <c r="I56" t="s">
        <v>700</v>
      </c>
      <c r="J56" t="s">
        <v>701</v>
      </c>
      <c r="K56" t="s">
        <v>702</v>
      </c>
      <c r="L56">
        <v>1327</v>
      </c>
      <c r="N56">
        <v>1005</v>
      </c>
      <c r="O56" t="s">
        <v>76</v>
      </c>
      <c r="P56" t="s">
        <v>76</v>
      </c>
      <c r="Q56">
        <v>1</v>
      </c>
      <c r="W56">
        <v>0</v>
      </c>
      <c r="X56">
        <v>105551837</v>
      </c>
      <c r="Y56">
        <f>AT56</f>
        <v>0.84</v>
      </c>
      <c r="AA56">
        <v>649.42999999999995</v>
      </c>
      <c r="AB56">
        <v>0</v>
      </c>
      <c r="AC56">
        <v>0</v>
      </c>
      <c r="AD56">
        <v>0</v>
      </c>
      <c r="AE56">
        <v>72.319999999999993</v>
      </c>
      <c r="AF56">
        <v>0</v>
      </c>
      <c r="AG56">
        <v>0</v>
      </c>
      <c r="AH56">
        <v>0</v>
      </c>
      <c r="AI56">
        <v>8.98</v>
      </c>
      <c r="AJ56">
        <v>1</v>
      </c>
      <c r="AK56">
        <v>1</v>
      </c>
      <c r="AL56">
        <v>1</v>
      </c>
      <c r="AM56">
        <v>4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0.84</v>
      </c>
      <c r="AU56" t="s">
        <v>3</v>
      </c>
      <c r="AV56">
        <v>0</v>
      </c>
      <c r="AW56">
        <v>2</v>
      </c>
      <c r="AX56">
        <v>145869781</v>
      </c>
      <c r="AY56">
        <v>1</v>
      </c>
      <c r="AZ56">
        <v>0</v>
      </c>
      <c r="BA56">
        <v>60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ROUND(Y56*Source!I51,9)</f>
        <v>2.9399999999999999E-3</v>
      </c>
      <c r="CY56">
        <f>AA56</f>
        <v>649.42999999999995</v>
      </c>
      <c r="CZ56">
        <f>AE56</f>
        <v>72.319999999999993</v>
      </c>
      <c r="DA56">
        <f>AI56</f>
        <v>8.98</v>
      </c>
      <c r="DB56">
        <f>ROUND(ROUND(AT56*CZ56,2),2)</f>
        <v>60.75</v>
      </c>
      <c r="DC56">
        <f>ROUND(ROUND(AT56*AG56,2),2)</f>
        <v>0</v>
      </c>
      <c r="DD56" t="s">
        <v>3</v>
      </c>
      <c r="DE56" t="s">
        <v>3</v>
      </c>
      <c r="DF56">
        <f>ROUND(ROUND(AE56*AI56,2)*CX56,2)</f>
        <v>1.91</v>
      </c>
      <c r="DG56">
        <f>ROUND(ROUND(AF56,2)*CX56,2)</f>
        <v>0</v>
      </c>
      <c r="DH56">
        <f>ROUND(ROUND(AG56,2)*CX56,2)</f>
        <v>0</v>
      </c>
      <c r="DI56">
        <f>ROUND(ROUND(AH56,2)*CX56,2)</f>
        <v>0</v>
      </c>
      <c r="DJ56">
        <f>DF56</f>
        <v>1.91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ROW(Source!A51)</f>
        <v>51</v>
      </c>
      <c r="B57">
        <v>145833872</v>
      </c>
      <c r="C57">
        <v>145869776</v>
      </c>
      <c r="D57">
        <v>140776226</v>
      </c>
      <c r="E57">
        <v>1</v>
      </c>
      <c r="F57">
        <v>1</v>
      </c>
      <c r="G57">
        <v>1</v>
      </c>
      <c r="H57">
        <v>3</v>
      </c>
      <c r="I57" t="s">
        <v>684</v>
      </c>
      <c r="J57" t="s">
        <v>685</v>
      </c>
      <c r="K57" t="s">
        <v>686</v>
      </c>
      <c r="L57">
        <v>1346</v>
      </c>
      <c r="N57">
        <v>1009</v>
      </c>
      <c r="O57" t="s">
        <v>91</v>
      </c>
      <c r="P57" t="s">
        <v>91</v>
      </c>
      <c r="Q57">
        <v>1</v>
      </c>
      <c r="W57">
        <v>0</v>
      </c>
      <c r="X57">
        <v>1052716416</v>
      </c>
      <c r="Y57">
        <f>AT57</f>
        <v>0.31</v>
      </c>
      <c r="AA57">
        <v>16.34</v>
      </c>
      <c r="AB57">
        <v>0</v>
      </c>
      <c r="AC57">
        <v>0</v>
      </c>
      <c r="AD57">
        <v>0</v>
      </c>
      <c r="AE57">
        <v>1.82</v>
      </c>
      <c r="AF57">
        <v>0</v>
      </c>
      <c r="AG57">
        <v>0</v>
      </c>
      <c r="AH57">
        <v>0</v>
      </c>
      <c r="AI57">
        <v>8.98</v>
      </c>
      <c r="AJ57">
        <v>1</v>
      </c>
      <c r="AK57">
        <v>1</v>
      </c>
      <c r="AL57">
        <v>1</v>
      </c>
      <c r="AM57">
        <v>4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0.31</v>
      </c>
      <c r="AU57" t="s">
        <v>3</v>
      </c>
      <c r="AV57">
        <v>0</v>
      </c>
      <c r="AW57">
        <v>2</v>
      </c>
      <c r="AX57">
        <v>145869782</v>
      </c>
      <c r="AY57">
        <v>1</v>
      </c>
      <c r="AZ57">
        <v>0</v>
      </c>
      <c r="BA57">
        <v>61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ROUND(Y57*Source!I51,9)</f>
        <v>1.085E-3</v>
      </c>
      <c r="CY57">
        <f>AA57</f>
        <v>16.34</v>
      </c>
      <c r="CZ57">
        <f>AE57</f>
        <v>1.82</v>
      </c>
      <c r="DA57">
        <f>AI57</f>
        <v>8.98</v>
      </c>
      <c r="DB57">
        <f>ROUND(ROUND(AT57*CZ57,2),2)</f>
        <v>0.56000000000000005</v>
      </c>
      <c r="DC57">
        <f>ROUND(ROUND(AT57*AG57,2),2)</f>
        <v>0</v>
      </c>
      <c r="DD57" t="s">
        <v>3</v>
      </c>
      <c r="DE57" t="s">
        <v>3</v>
      </c>
      <c r="DF57">
        <f>ROUND(ROUND(AE57*AI57,2)*CX57,2)</f>
        <v>0.02</v>
      </c>
      <c r="DG57">
        <f>ROUND(ROUND(AF57,2)*CX57,2)</f>
        <v>0</v>
      </c>
      <c r="DH57">
        <f>ROUND(ROUND(AG57,2)*CX57,2)</f>
        <v>0</v>
      </c>
      <c r="DI57">
        <f>ROUND(ROUND(AH57,2)*CX57,2)</f>
        <v>0</v>
      </c>
      <c r="DJ57">
        <f>DF57</f>
        <v>0.02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ROW(Source!A54)</f>
        <v>54</v>
      </c>
      <c r="B58">
        <v>145833872</v>
      </c>
      <c r="C58">
        <v>145870114</v>
      </c>
      <c r="D58">
        <v>140759988</v>
      </c>
      <c r="E58">
        <v>70</v>
      </c>
      <c r="F58">
        <v>1</v>
      </c>
      <c r="G58">
        <v>1</v>
      </c>
      <c r="H58">
        <v>1</v>
      </c>
      <c r="I58" t="s">
        <v>689</v>
      </c>
      <c r="J58" t="s">
        <v>3</v>
      </c>
      <c r="K58" t="s">
        <v>690</v>
      </c>
      <c r="L58">
        <v>1191</v>
      </c>
      <c r="N58">
        <v>1013</v>
      </c>
      <c r="O58" t="s">
        <v>660</v>
      </c>
      <c r="P58" t="s">
        <v>660</v>
      </c>
      <c r="Q58">
        <v>1</v>
      </c>
      <c r="W58">
        <v>0</v>
      </c>
      <c r="X58">
        <v>-1759674247</v>
      </c>
      <c r="Y58">
        <f>(AT58*1.15)</f>
        <v>228.86149999999998</v>
      </c>
      <c r="AA58">
        <v>0</v>
      </c>
      <c r="AB58">
        <v>0</v>
      </c>
      <c r="AC58">
        <v>0</v>
      </c>
      <c r="AD58">
        <v>298.23</v>
      </c>
      <c r="AE58">
        <v>0</v>
      </c>
      <c r="AF58">
        <v>0</v>
      </c>
      <c r="AG58">
        <v>0</v>
      </c>
      <c r="AH58">
        <v>8.86</v>
      </c>
      <c r="AI58">
        <v>1</v>
      </c>
      <c r="AJ58">
        <v>1</v>
      </c>
      <c r="AK58">
        <v>1</v>
      </c>
      <c r="AL58">
        <v>33.659999999999997</v>
      </c>
      <c r="AM58">
        <v>4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199.01</v>
      </c>
      <c r="AU58" t="s">
        <v>18</v>
      </c>
      <c r="AV58">
        <v>1</v>
      </c>
      <c r="AW58">
        <v>2</v>
      </c>
      <c r="AX58">
        <v>145870115</v>
      </c>
      <c r="AY58">
        <v>1</v>
      </c>
      <c r="AZ58">
        <v>0</v>
      </c>
      <c r="BA58">
        <v>65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ROUND(Y58*Source!I54,9)</f>
        <v>3.8448731999999999</v>
      </c>
      <c r="CY58">
        <f>AD58</f>
        <v>298.23</v>
      </c>
      <c r="CZ58">
        <f>AH58</f>
        <v>8.86</v>
      </c>
      <c r="DA58">
        <f>AL58</f>
        <v>33.659999999999997</v>
      </c>
      <c r="DB58">
        <f>ROUND((ROUND(AT58*CZ58,2)*1.15),2)</f>
        <v>2027.71</v>
      </c>
      <c r="DC58">
        <f>ROUND((ROUND(AT58*AG58,2)*1.15),2)</f>
        <v>0</v>
      </c>
      <c r="DD58" t="s">
        <v>3</v>
      </c>
      <c r="DE58" t="s">
        <v>3</v>
      </c>
      <c r="DF58">
        <f>ROUND(ROUND(AE58,2)*CX58,2)</f>
        <v>0</v>
      </c>
      <c r="DG58">
        <f>ROUND(ROUND(AF58,2)*CX58,2)</f>
        <v>0</v>
      </c>
      <c r="DH58">
        <f>ROUND(ROUND(AG58,2)*CX58,2)</f>
        <v>0</v>
      </c>
      <c r="DI58">
        <f>ROUND(ROUND(AH58*AL58,2)*CX58,2)</f>
        <v>1146.6600000000001</v>
      </c>
      <c r="DJ58">
        <f>DI58</f>
        <v>1146.6600000000001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ROW(Source!A54)</f>
        <v>54</v>
      </c>
      <c r="B59">
        <v>145833872</v>
      </c>
      <c r="C59">
        <v>145870114</v>
      </c>
      <c r="D59">
        <v>140760225</v>
      </c>
      <c r="E59">
        <v>70</v>
      </c>
      <c r="F59">
        <v>1</v>
      </c>
      <c r="G59">
        <v>1</v>
      </c>
      <c r="H59">
        <v>1</v>
      </c>
      <c r="I59" t="s">
        <v>661</v>
      </c>
      <c r="J59" t="s">
        <v>3</v>
      </c>
      <c r="K59" t="s">
        <v>662</v>
      </c>
      <c r="L59">
        <v>1191</v>
      </c>
      <c r="N59">
        <v>1013</v>
      </c>
      <c r="O59" t="s">
        <v>660</v>
      </c>
      <c r="P59" t="s">
        <v>660</v>
      </c>
      <c r="Q59">
        <v>1</v>
      </c>
      <c r="W59">
        <v>0</v>
      </c>
      <c r="X59">
        <v>-1417349443</v>
      </c>
      <c r="Y59">
        <f>(AT59*1.25)</f>
        <v>5.4124999999999996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33.659999999999997</v>
      </c>
      <c r="AL59">
        <v>1</v>
      </c>
      <c r="AM59">
        <v>4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4.33</v>
      </c>
      <c r="AU59" t="s">
        <v>17</v>
      </c>
      <c r="AV59">
        <v>2</v>
      </c>
      <c r="AW59">
        <v>2</v>
      </c>
      <c r="AX59">
        <v>145870116</v>
      </c>
      <c r="AY59">
        <v>1</v>
      </c>
      <c r="AZ59">
        <v>0</v>
      </c>
      <c r="BA59">
        <v>66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ROUND(Y59*Source!I54,9)</f>
        <v>9.0929999999999997E-2</v>
      </c>
      <c r="CY59">
        <f>AD59</f>
        <v>0</v>
      </c>
      <c r="CZ59">
        <f>AH59</f>
        <v>0</v>
      </c>
      <c r="DA59">
        <f>AL59</f>
        <v>1</v>
      </c>
      <c r="DB59">
        <f>ROUND((ROUND(AT59*CZ59,2)*1.25),2)</f>
        <v>0</v>
      </c>
      <c r="DC59">
        <f>ROUND((ROUND(AT59*AG59,2)*1.25),2)</f>
        <v>0</v>
      </c>
      <c r="DD59" t="s">
        <v>3</v>
      </c>
      <c r="DE59" t="s">
        <v>3</v>
      </c>
      <c r="DF59">
        <f>ROUND(ROUND(AE59,2)*CX59,2)</f>
        <v>0</v>
      </c>
      <c r="DG59">
        <f>ROUND(ROUND(AF59,2)*CX59,2)</f>
        <v>0</v>
      </c>
      <c r="DH59">
        <f>ROUND(ROUND(AG59*AK59,2)*CX59,2)</f>
        <v>0</v>
      </c>
      <c r="DI59">
        <f t="shared" ref="DI59:DI67" si="10">ROUND(ROUND(AH59,2)*CX59,2)</f>
        <v>0</v>
      </c>
      <c r="DJ59">
        <f>DI59</f>
        <v>0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ROW(Source!A54)</f>
        <v>54</v>
      </c>
      <c r="B60">
        <v>145833872</v>
      </c>
      <c r="C60">
        <v>145870114</v>
      </c>
      <c r="D60">
        <v>140923145</v>
      </c>
      <c r="E60">
        <v>1</v>
      </c>
      <c r="F60">
        <v>1</v>
      </c>
      <c r="G60">
        <v>1</v>
      </c>
      <c r="H60">
        <v>2</v>
      </c>
      <c r="I60" t="s">
        <v>663</v>
      </c>
      <c r="J60" t="s">
        <v>664</v>
      </c>
      <c r="K60" t="s">
        <v>665</v>
      </c>
      <c r="L60">
        <v>1367</v>
      </c>
      <c r="N60">
        <v>1011</v>
      </c>
      <c r="O60" t="s">
        <v>666</v>
      </c>
      <c r="P60" t="s">
        <v>666</v>
      </c>
      <c r="Q60">
        <v>1</v>
      </c>
      <c r="W60">
        <v>0</v>
      </c>
      <c r="X60">
        <v>1232162608</v>
      </c>
      <c r="Y60">
        <f>(AT60*1.25)</f>
        <v>1.3125</v>
      </c>
      <c r="AA60">
        <v>0</v>
      </c>
      <c r="AB60">
        <v>392.31</v>
      </c>
      <c r="AC60">
        <v>454.41</v>
      </c>
      <c r="AD60">
        <v>0</v>
      </c>
      <c r="AE60">
        <v>0</v>
      </c>
      <c r="AF60">
        <v>31.26</v>
      </c>
      <c r="AG60">
        <v>13.5</v>
      </c>
      <c r="AH60">
        <v>0</v>
      </c>
      <c r="AI60">
        <v>1</v>
      </c>
      <c r="AJ60">
        <v>12.55</v>
      </c>
      <c r="AK60">
        <v>33.659999999999997</v>
      </c>
      <c r="AL60">
        <v>1</v>
      </c>
      <c r="AM60">
        <v>4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1.05</v>
      </c>
      <c r="AU60" t="s">
        <v>17</v>
      </c>
      <c r="AV60">
        <v>0</v>
      </c>
      <c r="AW60">
        <v>2</v>
      </c>
      <c r="AX60">
        <v>145870117</v>
      </c>
      <c r="AY60">
        <v>1</v>
      </c>
      <c r="AZ60">
        <v>0</v>
      </c>
      <c r="BA60">
        <v>67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ROUND(Y60*Source!I54,9)</f>
        <v>2.205E-2</v>
      </c>
      <c r="CY60">
        <f>AB60</f>
        <v>392.31</v>
      </c>
      <c r="CZ60">
        <f>AF60</f>
        <v>31.26</v>
      </c>
      <c r="DA60">
        <f>AJ60</f>
        <v>12.55</v>
      </c>
      <c r="DB60">
        <f>ROUND((ROUND(AT60*CZ60,2)*1.25),2)</f>
        <v>41.03</v>
      </c>
      <c r="DC60">
        <f>ROUND((ROUND(AT60*AG60,2)*1.25),2)</f>
        <v>17.73</v>
      </c>
      <c r="DD60" t="s">
        <v>3</v>
      </c>
      <c r="DE60" t="s">
        <v>3</v>
      </c>
      <c r="DF60">
        <f>ROUND(ROUND(AE60,2)*CX60,2)</f>
        <v>0</v>
      </c>
      <c r="DG60">
        <f>ROUND(ROUND(AF60*AJ60,2)*CX60,2)</f>
        <v>8.65</v>
      </c>
      <c r="DH60">
        <f>ROUND(ROUND(AG60*AK60,2)*CX60,2)</f>
        <v>10.02</v>
      </c>
      <c r="DI60">
        <f t="shared" si="10"/>
        <v>0</v>
      </c>
      <c r="DJ60">
        <f>DG60</f>
        <v>8.65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ROW(Source!A54)</f>
        <v>54</v>
      </c>
      <c r="B61">
        <v>145833872</v>
      </c>
      <c r="C61">
        <v>145870114</v>
      </c>
      <c r="D61">
        <v>140923885</v>
      </c>
      <c r="E61">
        <v>1</v>
      </c>
      <c r="F61">
        <v>1</v>
      </c>
      <c r="G61">
        <v>1</v>
      </c>
      <c r="H61">
        <v>2</v>
      </c>
      <c r="I61" t="s">
        <v>681</v>
      </c>
      <c r="J61" t="s">
        <v>682</v>
      </c>
      <c r="K61" t="s">
        <v>683</v>
      </c>
      <c r="L61">
        <v>1367</v>
      </c>
      <c r="N61">
        <v>1011</v>
      </c>
      <c r="O61" t="s">
        <v>666</v>
      </c>
      <c r="P61" t="s">
        <v>666</v>
      </c>
      <c r="Q61">
        <v>1</v>
      </c>
      <c r="W61">
        <v>0</v>
      </c>
      <c r="X61">
        <v>509054691</v>
      </c>
      <c r="Y61">
        <f>(AT61*1.25)</f>
        <v>4.0999999999999996</v>
      </c>
      <c r="AA61">
        <v>0</v>
      </c>
      <c r="AB61">
        <v>824.66</v>
      </c>
      <c r="AC61">
        <v>390.46</v>
      </c>
      <c r="AD61">
        <v>0</v>
      </c>
      <c r="AE61">
        <v>0</v>
      </c>
      <c r="AF61">
        <v>65.709999999999994</v>
      </c>
      <c r="AG61">
        <v>11.6</v>
      </c>
      <c r="AH61">
        <v>0</v>
      </c>
      <c r="AI61">
        <v>1</v>
      </c>
      <c r="AJ61">
        <v>12.55</v>
      </c>
      <c r="AK61">
        <v>33.659999999999997</v>
      </c>
      <c r="AL61">
        <v>1</v>
      </c>
      <c r="AM61">
        <v>4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3.28</v>
      </c>
      <c r="AU61" t="s">
        <v>17</v>
      </c>
      <c r="AV61">
        <v>0</v>
      </c>
      <c r="AW61">
        <v>2</v>
      </c>
      <c r="AX61">
        <v>145870118</v>
      </c>
      <c r="AY61">
        <v>1</v>
      </c>
      <c r="AZ61">
        <v>0</v>
      </c>
      <c r="BA61">
        <v>68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ROUND(Y61*Source!I54,9)</f>
        <v>6.8879999999999997E-2</v>
      </c>
      <c r="CY61">
        <f>AB61</f>
        <v>824.66</v>
      </c>
      <c r="CZ61">
        <f>AF61</f>
        <v>65.709999999999994</v>
      </c>
      <c r="DA61">
        <f>AJ61</f>
        <v>12.55</v>
      </c>
      <c r="DB61">
        <f>ROUND((ROUND(AT61*CZ61,2)*1.25),2)</f>
        <v>269.41000000000003</v>
      </c>
      <c r="DC61">
        <f>ROUND((ROUND(AT61*AG61,2)*1.25),2)</f>
        <v>47.56</v>
      </c>
      <c r="DD61" t="s">
        <v>3</v>
      </c>
      <c r="DE61" t="s">
        <v>3</v>
      </c>
      <c r="DF61">
        <f>ROUND(ROUND(AE61,2)*CX61,2)</f>
        <v>0</v>
      </c>
      <c r="DG61">
        <f>ROUND(ROUND(AF61*AJ61,2)*CX61,2)</f>
        <v>56.8</v>
      </c>
      <c r="DH61">
        <f>ROUND(ROUND(AG61*AK61,2)*CX61,2)</f>
        <v>26.89</v>
      </c>
      <c r="DI61">
        <f t="shared" si="10"/>
        <v>0</v>
      </c>
      <c r="DJ61">
        <f>DG61</f>
        <v>56.8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ROW(Source!A54)</f>
        <v>54</v>
      </c>
      <c r="B62">
        <v>145833872</v>
      </c>
      <c r="C62">
        <v>145870114</v>
      </c>
      <c r="D62">
        <v>140772930</v>
      </c>
      <c r="E62">
        <v>1</v>
      </c>
      <c r="F62">
        <v>1</v>
      </c>
      <c r="G62">
        <v>1</v>
      </c>
      <c r="H62">
        <v>3</v>
      </c>
      <c r="I62" t="s">
        <v>703</v>
      </c>
      <c r="J62" t="s">
        <v>704</v>
      </c>
      <c r="K62" t="s">
        <v>705</v>
      </c>
      <c r="L62">
        <v>1301</v>
      </c>
      <c r="N62">
        <v>1003</v>
      </c>
      <c r="O62" t="s">
        <v>190</v>
      </c>
      <c r="P62" t="s">
        <v>190</v>
      </c>
      <c r="Q62">
        <v>1</v>
      </c>
      <c r="W62">
        <v>0</v>
      </c>
      <c r="X62">
        <v>1264737560</v>
      </c>
      <c r="Y62">
        <f t="shared" ref="Y62:Y67" si="11">AT62</f>
        <v>402</v>
      </c>
      <c r="AA62">
        <v>57.29</v>
      </c>
      <c r="AB62">
        <v>0</v>
      </c>
      <c r="AC62">
        <v>0</v>
      </c>
      <c r="AD62">
        <v>0</v>
      </c>
      <c r="AE62">
        <v>6.38</v>
      </c>
      <c r="AF62">
        <v>0</v>
      </c>
      <c r="AG62">
        <v>0</v>
      </c>
      <c r="AH62">
        <v>0</v>
      </c>
      <c r="AI62">
        <v>8.98</v>
      </c>
      <c r="AJ62">
        <v>1</v>
      </c>
      <c r="AK62">
        <v>1</v>
      </c>
      <c r="AL62">
        <v>1</v>
      </c>
      <c r="AM62">
        <v>4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402</v>
      </c>
      <c r="AU62" t="s">
        <v>3</v>
      </c>
      <c r="AV62">
        <v>0</v>
      </c>
      <c r="AW62">
        <v>2</v>
      </c>
      <c r="AX62">
        <v>145870119</v>
      </c>
      <c r="AY62">
        <v>1</v>
      </c>
      <c r="AZ62">
        <v>0</v>
      </c>
      <c r="BA62">
        <v>69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ROUND(Y62*Source!I54,9)</f>
        <v>6.7535999999999996</v>
      </c>
      <c r="CY62">
        <f t="shared" ref="CY62:CY67" si="12">AA62</f>
        <v>57.29</v>
      </c>
      <c r="CZ62">
        <f t="shared" ref="CZ62:CZ67" si="13">AE62</f>
        <v>6.38</v>
      </c>
      <c r="DA62">
        <f t="shared" ref="DA62:DA67" si="14">AI62</f>
        <v>8.98</v>
      </c>
      <c r="DB62">
        <f t="shared" ref="DB62:DB67" si="15">ROUND(ROUND(AT62*CZ62,2),2)</f>
        <v>2564.7600000000002</v>
      </c>
      <c r="DC62">
        <f t="shared" ref="DC62:DC67" si="16">ROUND(ROUND(AT62*AG62,2),2)</f>
        <v>0</v>
      </c>
      <c r="DD62" t="s">
        <v>3</v>
      </c>
      <c r="DE62" t="s">
        <v>3</v>
      </c>
      <c r="DF62">
        <f t="shared" ref="DF62:DF67" si="17">ROUND(ROUND(AE62*AI62,2)*CX62,2)</f>
        <v>386.91</v>
      </c>
      <c r="DG62">
        <f t="shared" ref="DG62:DG69" si="18">ROUND(ROUND(AF62,2)*CX62,2)</f>
        <v>0</v>
      </c>
      <c r="DH62">
        <f t="shared" ref="DH62:DH68" si="19">ROUND(ROUND(AG62,2)*CX62,2)</f>
        <v>0</v>
      </c>
      <c r="DI62">
        <f t="shared" si="10"/>
        <v>0</v>
      </c>
      <c r="DJ62">
        <f t="shared" ref="DJ62:DJ67" si="20">DF62</f>
        <v>386.91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ROW(Source!A54)</f>
        <v>54</v>
      </c>
      <c r="B63">
        <v>145833872</v>
      </c>
      <c r="C63">
        <v>145870114</v>
      </c>
      <c r="D63">
        <v>140772931</v>
      </c>
      <c r="E63">
        <v>1</v>
      </c>
      <c r="F63">
        <v>1</v>
      </c>
      <c r="G63">
        <v>1</v>
      </c>
      <c r="H63">
        <v>3</v>
      </c>
      <c r="I63" t="s">
        <v>706</v>
      </c>
      <c r="J63" t="s">
        <v>707</v>
      </c>
      <c r="K63" t="s">
        <v>708</v>
      </c>
      <c r="L63">
        <v>1301</v>
      </c>
      <c r="N63">
        <v>1003</v>
      </c>
      <c r="O63" t="s">
        <v>190</v>
      </c>
      <c r="P63" t="s">
        <v>190</v>
      </c>
      <c r="Q63">
        <v>1</v>
      </c>
      <c r="W63">
        <v>0</v>
      </c>
      <c r="X63">
        <v>2137999826</v>
      </c>
      <c r="Y63">
        <f t="shared" si="11"/>
        <v>43</v>
      </c>
      <c r="AA63">
        <v>71.39</v>
      </c>
      <c r="AB63">
        <v>0</v>
      </c>
      <c r="AC63">
        <v>0</v>
      </c>
      <c r="AD63">
        <v>0</v>
      </c>
      <c r="AE63">
        <v>7.95</v>
      </c>
      <c r="AF63">
        <v>0</v>
      </c>
      <c r="AG63">
        <v>0</v>
      </c>
      <c r="AH63">
        <v>0</v>
      </c>
      <c r="AI63">
        <v>8.98</v>
      </c>
      <c r="AJ63">
        <v>1</v>
      </c>
      <c r="AK63">
        <v>1</v>
      </c>
      <c r="AL63">
        <v>1</v>
      </c>
      <c r="AM63">
        <v>4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43</v>
      </c>
      <c r="AU63" t="s">
        <v>3</v>
      </c>
      <c r="AV63">
        <v>0</v>
      </c>
      <c r="AW63">
        <v>2</v>
      </c>
      <c r="AX63">
        <v>145870120</v>
      </c>
      <c r="AY63">
        <v>1</v>
      </c>
      <c r="AZ63">
        <v>0</v>
      </c>
      <c r="BA63">
        <v>70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ROUND(Y63*Source!I54,9)</f>
        <v>0.72240000000000004</v>
      </c>
      <c r="CY63">
        <f t="shared" si="12"/>
        <v>71.39</v>
      </c>
      <c r="CZ63">
        <f t="shared" si="13"/>
        <v>7.95</v>
      </c>
      <c r="DA63">
        <f t="shared" si="14"/>
        <v>8.98</v>
      </c>
      <c r="DB63">
        <f t="shared" si="15"/>
        <v>341.85</v>
      </c>
      <c r="DC63">
        <f t="shared" si="16"/>
        <v>0</v>
      </c>
      <c r="DD63" t="s">
        <v>3</v>
      </c>
      <c r="DE63" t="s">
        <v>3</v>
      </c>
      <c r="DF63">
        <f t="shared" si="17"/>
        <v>51.57</v>
      </c>
      <c r="DG63">
        <f t="shared" si="18"/>
        <v>0</v>
      </c>
      <c r="DH63">
        <f t="shared" si="19"/>
        <v>0</v>
      </c>
      <c r="DI63">
        <f t="shared" si="10"/>
        <v>0</v>
      </c>
      <c r="DJ63">
        <f t="shared" si="20"/>
        <v>51.57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ROW(Source!A54)</f>
        <v>54</v>
      </c>
      <c r="B64">
        <v>145833872</v>
      </c>
      <c r="C64">
        <v>145870114</v>
      </c>
      <c r="D64">
        <v>140773017</v>
      </c>
      <c r="E64">
        <v>1</v>
      </c>
      <c r="F64">
        <v>1</v>
      </c>
      <c r="G64">
        <v>1</v>
      </c>
      <c r="H64">
        <v>3</v>
      </c>
      <c r="I64" t="s">
        <v>709</v>
      </c>
      <c r="J64" t="s">
        <v>710</v>
      </c>
      <c r="K64" t="s">
        <v>711</v>
      </c>
      <c r="L64">
        <v>1302</v>
      </c>
      <c r="N64">
        <v>1003</v>
      </c>
      <c r="O64" t="s">
        <v>712</v>
      </c>
      <c r="P64" t="s">
        <v>712</v>
      </c>
      <c r="Q64">
        <v>10</v>
      </c>
      <c r="W64">
        <v>0</v>
      </c>
      <c r="X64">
        <v>1385349247</v>
      </c>
      <c r="Y64">
        <f t="shared" si="11"/>
        <v>29.3</v>
      </c>
      <c r="AA64">
        <v>575.62</v>
      </c>
      <c r="AB64">
        <v>0</v>
      </c>
      <c r="AC64">
        <v>0</v>
      </c>
      <c r="AD64">
        <v>0</v>
      </c>
      <c r="AE64">
        <v>64.099999999999994</v>
      </c>
      <c r="AF64">
        <v>0</v>
      </c>
      <c r="AG64">
        <v>0</v>
      </c>
      <c r="AH64">
        <v>0</v>
      </c>
      <c r="AI64">
        <v>8.98</v>
      </c>
      <c r="AJ64">
        <v>1</v>
      </c>
      <c r="AK64">
        <v>1</v>
      </c>
      <c r="AL64">
        <v>1</v>
      </c>
      <c r="AM64">
        <v>4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29.3</v>
      </c>
      <c r="AU64" t="s">
        <v>3</v>
      </c>
      <c r="AV64">
        <v>0</v>
      </c>
      <c r="AW64">
        <v>2</v>
      </c>
      <c r="AX64">
        <v>145870121</v>
      </c>
      <c r="AY64">
        <v>1</v>
      </c>
      <c r="AZ64">
        <v>0</v>
      </c>
      <c r="BA64">
        <v>71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ROUND(Y64*Source!I54,9)</f>
        <v>0.49224000000000001</v>
      </c>
      <c r="CY64">
        <f t="shared" si="12"/>
        <v>575.62</v>
      </c>
      <c r="CZ64">
        <f t="shared" si="13"/>
        <v>64.099999999999994</v>
      </c>
      <c r="DA64">
        <f t="shared" si="14"/>
        <v>8.98</v>
      </c>
      <c r="DB64">
        <f t="shared" si="15"/>
        <v>1878.13</v>
      </c>
      <c r="DC64">
        <f t="shared" si="16"/>
        <v>0</v>
      </c>
      <c r="DD64" t="s">
        <v>3</v>
      </c>
      <c r="DE64" t="s">
        <v>3</v>
      </c>
      <c r="DF64">
        <f t="shared" si="17"/>
        <v>283.33999999999997</v>
      </c>
      <c r="DG64">
        <f t="shared" si="18"/>
        <v>0</v>
      </c>
      <c r="DH64">
        <f t="shared" si="19"/>
        <v>0</v>
      </c>
      <c r="DI64">
        <f t="shared" si="10"/>
        <v>0</v>
      </c>
      <c r="DJ64">
        <f t="shared" si="20"/>
        <v>283.33999999999997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ROW(Source!A54)</f>
        <v>54</v>
      </c>
      <c r="B65">
        <v>145833872</v>
      </c>
      <c r="C65">
        <v>145870114</v>
      </c>
      <c r="D65">
        <v>140775142</v>
      </c>
      <c r="E65">
        <v>1</v>
      </c>
      <c r="F65">
        <v>1</v>
      </c>
      <c r="G65">
        <v>1</v>
      </c>
      <c r="H65">
        <v>3</v>
      </c>
      <c r="I65" t="s">
        <v>713</v>
      </c>
      <c r="J65" t="s">
        <v>714</v>
      </c>
      <c r="K65" t="s">
        <v>715</v>
      </c>
      <c r="L65">
        <v>1455</v>
      </c>
      <c r="N65">
        <v>1013</v>
      </c>
      <c r="O65" t="s">
        <v>716</v>
      </c>
      <c r="P65" t="s">
        <v>716</v>
      </c>
      <c r="Q65">
        <v>1</v>
      </c>
      <c r="W65">
        <v>0</v>
      </c>
      <c r="X65">
        <v>-525291310</v>
      </c>
      <c r="Y65">
        <f t="shared" si="11"/>
        <v>65.2</v>
      </c>
      <c r="AA65">
        <v>63.13</v>
      </c>
      <c r="AB65">
        <v>0</v>
      </c>
      <c r="AC65">
        <v>0</v>
      </c>
      <c r="AD65">
        <v>0</v>
      </c>
      <c r="AE65">
        <v>7.03</v>
      </c>
      <c r="AF65">
        <v>0</v>
      </c>
      <c r="AG65">
        <v>0</v>
      </c>
      <c r="AH65">
        <v>0</v>
      </c>
      <c r="AI65">
        <v>8.98</v>
      </c>
      <c r="AJ65">
        <v>1</v>
      </c>
      <c r="AK65">
        <v>1</v>
      </c>
      <c r="AL65">
        <v>1</v>
      </c>
      <c r="AM65">
        <v>4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65.2</v>
      </c>
      <c r="AU65" t="s">
        <v>3</v>
      </c>
      <c r="AV65">
        <v>0</v>
      </c>
      <c r="AW65">
        <v>2</v>
      </c>
      <c r="AX65">
        <v>145870122</v>
      </c>
      <c r="AY65">
        <v>1</v>
      </c>
      <c r="AZ65">
        <v>0</v>
      </c>
      <c r="BA65">
        <v>72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ROUND(Y65*Source!I54,9)</f>
        <v>1.0953599999999999</v>
      </c>
      <c r="CY65">
        <f t="shared" si="12"/>
        <v>63.13</v>
      </c>
      <c r="CZ65">
        <f t="shared" si="13"/>
        <v>7.03</v>
      </c>
      <c r="DA65">
        <f t="shared" si="14"/>
        <v>8.98</v>
      </c>
      <c r="DB65">
        <f t="shared" si="15"/>
        <v>458.36</v>
      </c>
      <c r="DC65">
        <f t="shared" si="16"/>
        <v>0</v>
      </c>
      <c r="DD65" t="s">
        <v>3</v>
      </c>
      <c r="DE65" t="s">
        <v>3</v>
      </c>
      <c r="DF65">
        <f t="shared" si="17"/>
        <v>69.150000000000006</v>
      </c>
      <c r="DG65">
        <f t="shared" si="18"/>
        <v>0</v>
      </c>
      <c r="DH65">
        <f t="shared" si="19"/>
        <v>0</v>
      </c>
      <c r="DI65">
        <f t="shared" si="10"/>
        <v>0</v>
      </c>
      <c r="DJ65">
        <f t="shared" si="20"/>
        <v>69.150000000000006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ROW(Source!A54)</f>
        <v>54</v>
      </c>
      <c r="B66">
        <v>145833872</v>
      </c>
      <c r="C66">
        <v>145870114</v>
      </c>
      <c r="D66">
        <v>140798319</v>
      </c>
      <c r="E66">
        <v>1</v>
      </c>
      <c r="F66">
        <v>1</v>
      </c>
      <c r="G66">
        <v>1</v>
      </c>
      <c r="H66">
        <v>3</v>
      </c>
      <c r="I66" t="s">
        <v>717</v>
      </c>
      <c r="J66" t="s">
        <v>718</v>
      </c>
      <c r="K66" t="s">
        <v>719</v>
      </c>
      <c r="L66">
        <v>1425</v>
      </c>
      <c r="N66">
        <v>1013</v>
      </c>
      <c r="O66" t="s">
        <v>26</v>
      </c>
      <c r="P66" t="s">
        <v>26</v>
      </c>
      <c r="Q66">
        <v>1</v>
      </c>
      <c r="W66">
        <v>0</v>
      </c>
      <c r="X66">
        <v>-1857225731</v>
      </c>
      <c r="Y66">
        <f t="shared" si="11"/>
        <v>8</v>
      </c>
      <c r="AA66">
        <v>449</v>
      </c>
      <c r="AB66">
        <v>0</v>
      </c>
      <c r="AC66">
        <v>0</v>
      </c>
      <c r="AD66">
        <v>0</v>
      </c>
      <c r="AE66">
        <v>50</v>
      </c>
      <c r="AF66">
        <v>0</v>
      </c>
      <c r="AG66">
        <v>0</v>
      </c>
      <c r="AH66">
        <v>0</v>
      </c>
      <c r="AI66">
        <v>8.98</v>
      </c>
      <c r="AJ66">
        <v>1</v>
      </c>
      <c r="AK66">
        <v>1</v>
      </c>
      <c r="AL66">
        <v>1</v>
      </c>
      <c r="AM66">
        <v>4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8</v>
      </c>
      <c r="AU66" t="s">
        <v>3</v>
      </c>
      <c r="AV66">
        <v>0</v>
      </c>
      <c r="AW66">
        <v>2</v>
      </c>
      <c r="AX66">
        <v>145870124</v>
      </c>
      <c r="AY66">
        <v>1</v>
      </c>
      <c r="AZ66">
        <v>0</v>
      </c>
      <c r="BA66">
        <v>74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ROUND(Y66*Source!I54,9)</f>
        <v>0.13439999999999999</v>
      </c>
      <c r="CY66">
        <f t="shared" si="12"/>
        <v>449</v>
      </c>
      <c r="CZ66">
        <f t="shared" si="13"/>
        <v>50</v>
      </c>
      <c r="DA66">
        <f t="shared" si="14"/>
        <v>8.98</v>
      </c>
      <c r="DB66">
        <f t="shared" si="15"/>
        <v>400</v>
      </c>
      <c r="DC66">
        <f t="shared" si="16"/>
        <v>0</v>
      </c>
      <c r="DD66" t="s">
        <v>3</v>
      </c>
      <c r="DE66" t="s">
        <v>3</v>
      </c>
      <c r="DF66">
        <f t="shared" si="17"/>
        <v>60.35</v>
      </c>
      <c r="DG66">
        <f t="shared" si="18"/>
        <v>0</v>
      </c>
      <c r="DH66">
        <f t="shared" si="19"/>
        <v>0</v>
      </c>
      <c r="DI66">
        <f t="shared" si="10"/>
        <v>0</v>
      </c>
      <c r="DJ66">
        <f t="shared" si="20"/>
        <v>60.35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ROW(Source!A54)</f>
        <v>54</v>
      </c>
      <c r="B67">
        <v>145833872</v>
      </c>
      <c r="C67">
        <v>145870114</v>
      </c>
      <c r="D67">
        <v>140804861</v>
      </c>
      <c r="E67">
        <v>1</v>
      </c>
      <c r="F67">
        <v>1</v>
      </c>
      <c r="G67">
        <v>1</v>
      </c>
      <c r="H67">
        <v>3</v>
      </c>
      <c r="I67" t="s">
        <v>720</v>
      </c>
      <c r="J67" t="s">
        <v>721</v>
      </c>
      <c r="K67" t="s">
        <v>722</v>
      </c>
      <c r="L67">
        <v>1296</v>
      </c>
      <c r="N67">
        <v>1002</v>
      </c>
      <c r="O67" t="s">
        <v>723</v>
      </c>
      <c r="P67" t="s">
        <v>723</v>
      </c>
      <c r="Q67">
        <v>1</v>
      </c>
      <c r="W67">
        <v>0</v>
      </c>
      <c r="X67">
        <v>-310994662</v>
      </c>
      <c r="Y67">
        <f t="shared" si="11"/>
        <v>92.63</v>
      </c>
      <c r="AA67">
        <v>420.8</v>
      </c>
      <c r="AB67">
        <v>0</v>
      </c>
      <c r="AC67">
        <v>0</v>
      </c>
      <c r="AD67">
        <v>0</v>
      </c>
      <c r="AE67">
        <v>46.86</v>
      </c>
      <c r="AF67">
        <v>0</v>
      </c>
      <c r="AG67">
        <v>0</v>
      </c>
      <c r="AH67">
        <v>0</v>
      </c>
      <c r="AI67">
        <v>8.98</v>
      </c>
      <c r="AJ67">
        <v>1</v>
      </c>
      <c r="AK67">
        <v>1</v>
      </c>
      <c r="AL67">
        <v>1</v>
      </c>
      <c r="AM67">
        <v>4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92.63</v>
      </c>
      <c r="AU67" t="s">
        <v>3</v>
      </c>
      <c r="AV67">
        <v>0</v>
      </c>
      <c r="AW67">
        <v>2</v>
      </c>
      <c r="AX67">
        <v>145870125</v>
      </c>
      <c r="AY67">
        <v>1</v>
      </c>
      <c r="AZ67">
        <v>0</v>
      </c>
      <c r="BA67">
        <v>75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ROUND(Y67*Source!I54,9)</f>
        <v>1.556184</v>
      </c>
      <c r="CY67">
        <f t="shared" si="12"/>
        <v>420.8</v>
      </c>
      <c r="CZ67">
        <f t="shared" si="13"/>
        <v>46.86</v>
      </c>
      <c r="DA67">
        <f t="shared" si="14"/>
        <v>8.98</v>
      </c>
      <c r="DB67">
        <f t="shared" si="15"/>
        <v>4340.6400000000003</v>
      </c>
      <c r="DC67">
        <f t="shared" si="16"/>
        <v>0</v>
      </c>
      <c r="DD67" t="s">
        <v>3</v>
      </c>
      <c r="DE67" t="s">
        <v>3</v>
      </c>
      <c r="DF67">
        <f t="shared" si="17"/>
        <v>654.84</v>
      </c>
      <c r="DG67">
        <f t="shared" si="18"/>
        <v>0</v>
      </c>
      <c r="DH67">
        <f t="shared" si="19"/>
        <v>0</v>
      </c>
      <c r="DI67">
        <f t="shared" si="10"/>
        <v>0</v>
      </c>
      <c r="DJ67">
        <f t="shared" si="20"/>
        <v>654.84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ROW(Source!A56)</f>
        <v>56</v>
      </c>
      <c r="B68">
        <v>145833872</v>
      </c>
      <c r="C68">
        <v>145870165</v>
      </c>
      <c r="D68">
        <v>140759979</v>
      </c>
      <c r="E68">
        <v>70</v>
      </c>
      <c r="F68">
        <v>1</v>
      </c>
      <c r="G68">
        <v>1</v>
      </c>
      <c r="H68">
        <v>1</v>
      </c>
      <c r="I68" t="s">
        <v>724</v>
      </c>
      <c r="J68" t="s">
        <v>3</v>
      </c>
      <c r="K68" t="s">
        <v>725</v>
      </c>
      <c r="L68">
        <v>1191</v>
      </c>
      <c r="N68">
        <v>1013</v>
      </c>
      <c r="O68" t="s">
        <v>660</v>
      </c>
      <c r="P68" t="s">
        <v>660</v>
      </c>
      <c r="Q68">
        <v>1</v>
      </c>
      <c r="W68">
        <v>0</v>
      </c>
      <c r="X68">
        <v>1049124552</v>
      </c>
      <c r="Y68">
        <f>(AT68*1.15)</f>
        <v>37.03</v>
      </c>
      <c r="AA68">
        <v>0</v>
      </c>
      <c r="AB68">
        <v>0</v>
      </c>
      <c r="AC68">
        <v>0</v>
      </c>
      <c r="AD68">
        <v>287.12</v>
      </c>
      <c r="AE68">
        <v>0</v>
      </c>
      <c r="AF68">
        <v>0</v>
      </c>
      <c r="AG68">
        <v>0</v>
      </c>
      <c r="AH68">
        <v>8.5299999999999994</v>
      </c>
      <c r="AI68">
        <v>1</v>
      </c>
      <c r="AJ68">
        <v>1</v>
      </c>
      <c r="AK68">
        <v>1</v>
      </c>
      <c r="AL68">
        <v>33.659999999999997</v>
      </c>
      <c r="AM68">
        <v>4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32.200000000000003</v>
      </c>
      <c r="AU68" t="s">
        <v>18</v>
      </c>
      <c r="AV68">
        <v>1</v>
      </c>
      <c r="AW68">
        <v>2</v>
      </c>
      <c r="AX68">
        <v>145870223</v>
      </c>
      <c r="AY68">
        <v>1</v>
      </c>
      <c r="AZ68">
        <v>0</v>
      </c>
      <c r="BA68">
        <v>76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ROUND(Y68*Source!I56,9)</f>
        <v>17.070830000000001</v>
      </c>
      <c r="CY68">
        <f>AD68</f>
        <v>287.12</v>
      </c>
      <c r="CZ68">
        <f>AH68</f>
        <v>8.5299999999999994</v>
      </c>
      <c r="DA68">
        <f>AL68</f>
        <v>33.659999999999997</v>
      </c>
      <c r="DB68">
        <f>ROUND((ROUND(AT68*CZ68,2)*1.15),2)</f>
        <v>315.87</v>
      </c>
      <c r="DC68">
        <f>ROUND((ROUND(AT68*AG68,2)*1.15),2)</f>
        <v>0</v>
      </c>
      <c r="DD68" t="s">
        <v>3</v>
      </c>
      <c r="DE68" t="s">
        <v>3</v>
      </c>
      <c r="DF68">
        <f>ROUND(ROUND(AE68,2)*CX68,2)</f>
        <v>0</v>
      </c>
      <c r="DG68">
        <f t="shared" si="18"/>
        <v>0</v>
      </c>
      <c r="DH68">
        <f t="shared" si="19"/>
        <v>0</v>
      </c>
      <c r="DI68">
        <f>ROUND(ROUND(AH68*AL68,2)*CX68,2)</f>
        <v>4901.38</v>
      </c>
      <c r="DJ68">
        <f>DI68</f>
        <v>4901.38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ROW(Source!A56)</f>
        <v>56</v>
      </c>
      <c r="B69">
        <v>145833872</v>
      </c>
      <c r="C69">
        <v>145870165</v>
      </c>
      <c r="D69">
        <v>140760225</v>
      </c>
      <c r="E69">
        <v>70</v>
      </c>
      <c r="F69">
        <v>1</v>
      </c>
      <c r="G69">
        <v>1</v>
      </c>
      <c r="H69">
        <v>1</v>
      </c>
      <c r="I69" t="s">
        <v>661</v>
      </c>
      <c r="J69" t="s">
        <v>3</v>
      </c>
      <c r="K69" t="s">
        <v>662</v>
      </c>
      <c r="L69">
        <v>1191</v>
      </c>
      <c r="N69">
        <v>1013</v>
      </c>
      <c r="O69" t="s">
        <v>660</v>
      </c>
      <c r="P69" t="s">
        <v>660</v>
      </c>
      <c r="Q69">
        <v>1</v>
      </c>
      <c r="W69">
        <v>0</v>
      </c>
      <c r="X69">
        <v>-1417349443</v>
      </c>
      <c r="Y69">
        <f>(AT69*1.25)</f>
        <v>0.55000000000000004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33.659999999999997</v>
      </c>
      <c r="AL69">
        <v>1</v>
      </c>
      <c r="AM69">
        <v>4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0.44</v>
      </c>
      <c r="AU69" t="s">
        <v>17</v>
      </c>
      <c r="AV69">
        <v>2</v>
      </c>
      <c r="AW69">
        <v>2</v>
      </c>
      <c r="AX69">
        <v>145870224</v>
      </c>
      <c r="AY69">
        <v>1</v>
      </c>
      <c r="AZ69">
        <v>0</v>
      </c>
      <c r="BA69">
        <v>77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ROUND(Y69*Source!I56,9)</f>
        <v>0.25355</v>
      </c>
      <c r="CY69">
        <f>AD69</f>
        <v>0</v>
      </c>
      <c r="CZ69">
        <f>AH69</f>
        <v>0</v>
      </c>
      <c r="DA69">
        <f>AL69</f>
        <v>1</v>
      </c>
      <c r="DB69">
        <f>ROUND((ROUND(AT69*CZ69,2)*1.25),2)</f>
        <v>0</v>
      </c>
      <c r="DC69">
        <f>ROUND((ROUND(AT69*AG69,2)*1.25),2)</f>
        <v>0</v>
      </c>
      <c r="DD69" t="s">
        <v>3</v>
      </c>
      <c r="DE69" t="s">
        <v>3</v>
      </c>
      <c r="DF69">
        <f>ROUND(ROUND(AE69,2)*CX69,2)</f>
        <v>0</v>
      </c>
      <c r="DG69">
        <f t="shared" si="18"/>
        <v>0</v>
      </c>
      <c r="DH69">
        <f>ROUND(ROUND(AG69*AK69,2)*CX69,2)</f>
        <v>0</v>
      </c>
      <c r="DI69">
        <f>ROUND(ROUND(AH69,2)*CX69,2)</f>
        <v>0</v>
      </c>
      <c r="DJ69">
        <f>DI69</f>
        <v>0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ROW(Source!A56)</f>
        <v>56</v>
      </c>
      <c r="B70">
        <v>145833872</v>
      </c>
      <c r="C70">
        <v>145870165</v>
      </c>
      <c r="D70">
        <v>140923145</v>
      </c>
      <c r="E70">
        <v>1</v>
      </c>
      <c r="F70">
        <v>1</v>
      </c>
      <c r="G70">
        <v>1</v>
      </c>
      <c r="H70">
        <v>2</v>
      </c>
      <c r="I70" t="s">
        <v>663</v>
      </c>
      <c r="J70" t="s">
        <v>664</v>
      </c>
      <c r="K70" t="s">
        <v>665</v>
      </c>
      <c r="L70">
        <v>1367</v>
      </c>
      <c r="N70">
        <v>1011</v>
      </c>
      <c r="O70" t="s">
        <v>666</v>
      </c>
      <c r="P70" t="s">
        <v>666</v>
      </c>
      <c r="Q70">
        <v>1</v>
      </c>
      <c r="W70">
        <v>0</v>
      </c>
      <c r="X70">
        <v>1232162608</v>
      </c>
      <c r="Y70">
        <f>(AT70*1.25)</f>
        <v>0.22499999999999998</v>
      </c>
      <c r="AA70">
        <v>0</v>
      </c>
      <c r="AB70">
        <v>392.31</v>
      </c>
      <c r="AC70">
        <v>454.41</v>
      </c>
      <c r="AD70">
        <v>0</v>
      </c>
      <c r="AE70">
        <v>0</v>
      </c>
      <c r="AF70">
        <v>31.26</v>
      </c>
      <c r="AG70">
        <v>13.5</v>
      </c>
      <c r="AH70">
        <v>0</v>
      </c>
      <c r="AI70">
        <v>1</v>
      </c>
      <c r="AJ70">
        <v>12.55</v>
      </c>
      <c r="AK70">
        <v>33.659999999999997</v>
      </c>
      <c r="AL70">
        <v>1</v>
      </c>
      <c r="AM70">
        <v>4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0.18</v>
      </c>
      <c r="AU70" t="s">
        <v>17</v>
      </c>
      <c r="AV70">
        <v>0</v>
      </c>
      <c r="AW70">
        <v>2</v>
      </c>
      <c r="AX70">
        <v>145870225</v>
      </c>
      <c r="AY70">
        <v>1</v>
      </c>
      <c r="AZ70">
        <v>0</v>
      </c>
      <c r="BA70">
        <v>78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ROUND(Y70*Source!I56,9)</f>
        <v>0.103725</v>
      </c>
      <c r="CY70">
        <f>AB70</f>
        <v>392.31</v>
      </c>
      <c r="CZ70">
        <f>AF70</f>
        <v>31.26</v>
      </c>
      <c r="DA70">
        <f>AJ70</f>
        <v>12.55</v>
      </c>
      <c r="DB70">
        <f>ROUND((ROUND(AT70*CZ70,2)*1.25),2)</f>
        <v>7.04</v>
      </c>
      <c r="DC70">
        <f>ROUND((ROUND(AT70*AG70,2)*1.25),2)</f>
        <v>3.04</v>
      </c>
      <c r="DD70" t="s">
        <v>3</v>
      </c>
      <c r="DE70" t="s">
        <v>3</v>
      </c>
      <c r="DF70">
        <f>ROUND(ROUND(AE70,2)*CX70,2)</f>
        <v>0</v>
      </c>
      <c r="DG70">
        <f>ROUND(ROUND(AF70*AJ70,2)*CX70,2)</f>
        <v>40.69</v>
      </c>
      <c r="DH70">
        <f>ROUND(ROUND(AG70*AK70,2)*CX70,2)</f>
        <v>47.13</v>
      </c>
      <c r="DI70">
        <f>ROUND(ROUND(AH70,2)*CX70,2)</f>
        <v>0</v>
      </c>
      <c r="DJ70">
        <f>DG70</f>
        <v>40.69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ROW(Source!A56)</f>
        <v>56</v>
      </c>
      <c r="B71">
        <v>145833872</v>
      </c>
      <c r="C71">
        <v>145870165</v>
      </c>
      <c r="D71">
        <v>140923885</v>
      </c>
      <c r="E71">
        <v>1</v>
      </c>
      <c r="F71">
        <v>1</v>
      </c>
      <c r="G71">
        <v>1</v>
      </c>
      <c r="H71">
        <v>2</v>
      </c>
      <c r="I71" t="s">
        <v>681</v>
      </c>
      <c r="J71" t="s">
        <v>682</v>
      </c>
      <c r="K71" t="s">
        <v>683</v>
      </c>
      <c r="L71">
        <v>1367</v>
      </c>
      <c r="N71">
        <v>1011</v>
      </c>
      <c r="O71" t="s">
        <v>666</v>
      </c>
      <c r="P71" t="s">
        <v>666</v>
      </c>
      <c r="Q71">
        <v>1</v>
      </c>
      <c r="W71">
        <v>0</v>
      </c>
      <c r="X71">
        <v>509054691</v>
      </c>
      <c r="Y71">
        <f>(AT71*1.25)</f>
        <v>0.32500000000000001</v>
      </c>
      <c r="AA71">
        <v>0</v>
      </c>
      <c r="AB71">
        <v>824.66</v>
      </c>
      <c r="AC71">
        <v>390.46</v>
      </c>
      <c r="AD71">
        <v>0</v>
      </c>
      <c r="AE71">
        <v>0</v>
      </c>
      <c r="AF71">
        <v>65.709999999999994</v>
      </c>
      <c r="AG71">
        <v>11.6</v>
      </c>
      <c r="AH71">
        <v>0</v>
      </c>
      <c r="AI71">
        <v>1</v>
      </c>
      <c r="AJ71">
        <v>12.55</v>
      </c>
      <c r="AK71">
        <v>33.659999999999997</v>
      </c>
      <c r="AL71">
        <v>1</v>
      </c>
      <c r="AM71">
        <v>4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0.26</v>
      </c>
      <c r="AU71" t="s">
        <v>17</v>
      </c>
      <c r="AV71">
        <v>0</v>
      </c>
      <c r="AW71">
        <v>2</v>
      </c>
      <c r="AX71">
        <v>145870226</v>
      </c>
      <c r="AY71">
        <v>1</v>
      </c>
      <c r="AZ71">
        <v>0</v>
      </c>
      <c r="BA71">
        <v>79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ROUND(Y71*Source!I56,9)</f>
        <v>0.14982500000000001</v>
      </c>
      <c r="CY71">
        <f>AB71</f>
        <v>824.66</v>
      </c>
      <c r="CZ71">
        <f>AF71</f>
        <v>65.709999999999994</v>
      </c>
      <c r="DA71">
        <f>AJ71</f>
        <v>12.55</v>
      </c>
      <c r="DB71">
        <f>ROUND((ROUND(AT71*CZ71,2)*1.25),2)</f>
        <v>21.35</v>
      </c>
      <c r="DC71">
        <f>ROUND((ROUND(AT71*AG71,2)*1.25),2)</f>
        <v>3.78</v>
      </c>
      <c r="DD71" t="s">
        <v>3</v>
      </c>
      <c r="DE71" t="s">
        <v>3</v>
      </c>
      <c r="DF71">
        <f>ROUND(ROUND(AE71,2)*CX71,2)</f>
        <v>0</v>
      </c>
      <c r="DG71">
        <f>ROUND(ROUND(AF71*AJ71,2)*CX71,2)</f>
        <v>123.55</v>
      </c>
      <c r="DH71">
        <f>ROUND(ROUND(AG71*AK71,2)*CX71,2)</f>
        <v>58.5</v>
      </c>
      <c r="DI71">
        <f>ROUND(ROUND(AH71,2)*CX71,2)</f>
        <v>0</v>
      </c>
      <c r="DJ71">
        <f>DG71</f>
        <v>123.55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ROW(Source!A56)</f>
        <v>56</v>
      </c>
      <c r="B72">
        <v>145833872</v>
      </c>
      <c r="C72">
        <v>145870165</v>
      </c>
      <c r="D72">
        <v>140796040</v>
      </c>
      <c r="E72">
        <v>1</v>
      </c>
      <c r="F72">
        <v>1</v>
      </c>
      <c r="G72">
        <v>1</v>
      </c>
      <c r="H72">
        <v>3</v>
      </c>
      <c r="I72" t="s">
        <v>181</v>
      </c>
      <c r="J72" t="s">
        <v>183</v>
      </c>
      <c r="K72" t="s">
        <v>182</v>
      </c>
      <c r="L72">
        <v>1339</v>
      </c>
      <c r="N72">
        <v>1007</v>
      </c>
      <c r="O72" t="s">
        <v>127</v>
      </c>
      <c r="P72" t="s">
        <v>127</v>
      </c>
      <c r="Q72">
        <v>1</v>
      </c>
      <c r="W72">
        <v>1</v>
      </c>
      <c r="X72">
        <v>-715113579</v>
      </c>
      <c r="Y72">
        <f>AT72</f>
        <v>-0.82</v>
      </c>
      <c r="AA72">
        <v>17690.599999999999</v>
      </c>
      <c r="AB72">
        <v>0</v>
      </c>
      <c r="AC72">
        <v>0</v>
      </c>
      <c r="AD72">
        <v>0</v>
      </c>
      <c r="AE72">
        <v>1970</v>
      </c>
      <c r="AF72">
        <v>0</v>
      </c>
      <c r="AG72">
        <v>0</v>
      </c>
      <c r="AH72">
        <v>0</v>
      </c>
      <c r="AI72">
        <v>8.98</v>
      </c>
      <c r="AJ72">
        <v>1</v>
      </c>
      <c r="AK72">
        <v>1</v>
      </c>
      <c r="AL72">
        <v>1</v>
      </c>
      <c r="AM72">
        <v>4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-0.82</v>
      </c>
      <c r="AU72" t="s">
        <v>3</v>
      </c>
      <c r="AV72">
        <v>0</v>
      </c>
      <c r="AW72">
        <v>2</v>
      </c>
      <c r="AX72">
        <v>145870227</v>
      </c>
      <c r="AY72">
        <v>1</v>
      </c>
      <c r="AZ72">
        <v>6144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ROUND(Y72*Source!I56,9)</f>
        <v>-0.37802000000000002</v>
      </c>
      <c r="CY72">
        <f>AA72</f>
        <v>17690.599999999999</v>
      </c>
      <c r="CZ72">
        <f>AE72</f>
        <v>1970</v>
      </c>
      <c r="DA72">
        <f>AI72</f>
        <v>8.98</v>
      </c>
      <c r="DB72">
        <f>ROUND(ROUND(AT72*CZ72,2),2)</f>
        <v>-1615.4</v>
      </c>
      <c r="DC72">
        <f>ROUND(ROUND(AT72*AG72,2),2)</f>
        <v>0</v>
      </c>
      <c r="DD72" t="s">
        <v>3</v>
      </c>
      <c r="DE72" t="s">
        <v>3</v>
      </c>
      <c r="DF72">
        <f>ROUND(ROUND(AE72*AI72,2)*CX72,2)</f>
        <v>-6687.4</v>
      </c>
      <c r="DG72">
        <f>ROUND(ROUND(AF72,2)*CX72,2)</f>
        <v>0</v>
      </c>
      <c r="DH72">
        <f>ROUND(ROUND(AG72,2)*CX72,2)</f>
        <v>0</v>
      </c>
      <c r="DI72">
        <f>ROUND(ROUND(AH72,2)*CX72,2)</f>
        <v>0</v>
      </c>
      <c r="DJ72">
        <f>DF72</f>
        <v>-6687.4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ROW(Source!A56)</f>
        <v>56</v>
      </c>
      <c r="B73">
        <v>145833872</v>
      </c>
      <c r="C73">
        <v>145870165</v>
      </c>
      <c r="D73">
        <v>140798954</v>
      </c>
      <c r="E73">
        <v>1</v>
      </c>
      <c r="F73">
        <v>1</v>
      </c>
      <c r="G73">
        <v>1</v>
      </c>
      <c r="H73">
        <v>3</v>
      </c>
      <c r="I73" t="s">
        <v>185</v>
      </c>
      <c r="J73" t="s">
        <v>187</v>
      </c>
      <c r="K73" t="s">
        <v>186</v>
      </c>
      <c r="L73">
        <v>1327</v>
      </c>
      <c r="N73">
        <v>1005</v>
      </c>
      <c r="O73" t="s">
        <v>76</v>
      </c>
      <c r="P73" t="s">
        <v>76</v>
      </c>
      <c r="Q73">
        <v>1</v>
      </c>
      <c r="W73">
        <v>1</v>
      </c>
      <c r="X73">
        <v>1262617901</v>
      </c>
      <c r="Y73">
        <f>AT73</f>
        <v>-21</v>
      </c>
      <c r="AA73">
        <v>66.989999999999995</v>
      </c>
      <c r="AB73">
        <v>0</v>
      </c>
      <c r="AC73">
        <v>0</v>
      </c>
      <c r="AD73">
        <v>0</v>
      </c>
      <c r="AE73">
        <v>7.46</v>
      </c>
      <c r="AF73">
        <v>0</v>
      </c>
      <c r="AG73">
        <v>0</v>
      </c>
      <c r="AH73">
        <v>0</v>
      </c>
      <c r="AI73">
        <v>8.98</v>
      </c>
      <c r="AJ73">
        <v>1</v>
      </c>
      <c r="AK73">
        <v>1</v>
      </c>
      <c r="AL73">
        <v>1</v>
      </c>
      <c r="AM73">
        <v>4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-21</v>
      </c>
      <c r="AU73" t="s">
        <v>3</v>
      </c>
      <c r="AV73">
        <v>0</v>
      </c>
      <c r="AW73">
        <v>2</v>
      </c>
      <c r="AX73">
        <v>145870228</v>
      </c>
      <c r="AY73">
        <v>1</v>
      </c>
      <c r="AZ73">
        <v>6144</v>
      </c>
      <c r="BA73">
        <v>81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ROUND(Y73*Source!I56,9)</f>
        <v>-9.6809999999999992</v>
      </c>
      <c r="CY73">
        <f>AA73</f>
        <v>66.989999999999995</v>
      </c>
      <c r="CZ73">
        <f>AE73</f>
        <v>7.46</v>
      </c>
      <c r="DA73">
        <f>AI73</f>
        <v>8.98</v>
      </c>
      <c r="DB73">
        <f>ROUND(ROUND(AT73*CZ73,2),2)</f>
        <v>-156.66</v>
      </c>
      <c r="DC73">
        <f>ROUND(ROUND(AT73*AG73,2),2)</f>
        <v>0</v>
      </c>
      <c r="DD73" t="s">
        <v>3</v>
      </c>
      <c r="DE73" t="s">
        <v>3</v>
      </c>
      <c r="DF73">
        <f>ROUND(ROUND(AE73*AI73,2)*CX73,2)</f>
        <v>-648.53</v>
      </c>
      <c r="DG73">
        <f>ROUND(ROUND(AF73,2)*CX73,2)</f>
        <v>0</v>
      </c>
      <c r="DH73">
        <f>ROUND(ROUND(AG73,2)*CX73,2)</f>
        <v>0</v>
      </c>
      <c r="DI73">
        <f>ROUND(ROUND(AH73,2)*CX73,2)</f>
        <v>0</v>
      </c>
      <c r="DJ73">
        <f>DF73</f>
        <v>-648.53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ROW(Source!A60)</f>
        <v>60</v>
      </c>
      <c r="B74">
        <v>145833872</v>
      </c>
      <c r="C74">
        <v>145870232</v>
      </c>
      <c r="D74">
        <v>140759956</v>
      </c>
      <c r="E74">
        <v>70</v>
      </c>
      <c r="F74">
        <v>1</v>
      </c>
      <c r="G74">
        <v>1</v>
      </c>
      <c r="H74">
        <v>1</v>
      </c>
      <c r="I74" t="s">
        <v>726</v>
      </c>
      <c r="J74" t="s">
        <v>3</v>
      </c>
      <c r="K74" t="s">
        <v>727</v>
      </c>
      <c r="L74">
        <v>1191</v>
      </c>
      <c r="N74">
        <v>1013</v>
      </c>
      <c r="O74" t="s">
        <v>660</v>
      </c>
      <c r="P74" t="s">
        <v>660</v>
      </c>
      <c r="Q74">
        <v>1</v>
      </c>
      <c r="W74">
        <v>0</v>
      </c>
      <c r="X74">
        <v>388411409</v>
      </c>
      <c r="Y74">
        <f>(AT74*1.15)</f>
        <v>36.558499999999995</v>
      </c>
      <c r="AA74">
        <v>0</v>
      </c>
      <c r="AB74">
        <v>0</v>
      </c>
      <c r="AC74">
        <v>0</v>
      </c>
      <c r="AD74">
        <v>275</v>
      </c>
      <c r="AE74">
        <v>0</v>
      </c>
      <c r="AF74">
        <v>0</v>
      </c>
      <c r="AG74">
        <v>0</v>
      </c>
      <c r="AH74">
        <v>8.17</v>
      </c>
      <c r="AI74">
        <v>1</v>
      </c>
      <c r="AJ74">
        <v>1</v>
      </c>
      <c r="AK74">
        <v>1</v>
      </c>
      <c r="AL74">
        <v>33.659999999999997</v>
      </c>
      <c r="AM74">
        <v>4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31.79</v>
      </c>
      <c r="AU74" t="s">
        <v>18</v>
      </c>
      <c r="AV74">
        <v>1</v>
      </c>
      <c r="AW74">
        <v>2</v>
      </c>
      <c r="AX74">
        <v>145870233</v>
      </c>
      <c r="AY74">
        <v>1</v>
      </c>
      <c r="AZ74">
        <v>0</v>
      </c>
      <c r="BA74">
        <v>82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ROUND(Y74*Source!I60,9)</f>
        <v>16.853468500000002</v>
      </c>
      <c r="CY74">
        <f>AD74</f>
        <v>275</v>
      </c>
      <c r="CZ74">
        <f>AH74</f>
        <v>8.17</v>
      </c>
      <c r="DA74">
        <f>AL74</f>
        <v>33.659999999999997</v>
      </c>
      <c r="DB74">
        <f>ROUND((ROUND(AT74*CZ74,2)*1.15),2)</f>
        <v>298.68</v>
      </c>
      <c r="DC74">
        <f>ROUND((ROUND(AT74*AG74,2)*1.15),2)</f>
        <v>0</v>
      </c>
      <c r="DD74" t="s">
        <v>3</v>
      </c>
      <c r="DE74" t="s">
        <v>3</v>
      </c>
      <c r="DF74">
        <f>ROUND(ROUND(AE74,2)*CX74,2)</f>
        <v>0</v>
      </c>
      <c r="DG74">
        <f>ROUND(ROUND(AF74,2)*CX74,2)</f>
        <v>0</v>
      </c>
      <c r="DH74">
        <f>ROUND(ROUND(AG74,2)*CX74,2)</f>
        <v>0</v>
      </c>
      <c r="DI74">
        <f>ROUND(ROUND(AH74*AL74,2)*CX74,2)</f>
        <v>4634.7</v>
      </c>
      <c r="DJ74">
        <f>DI74</f>
        <v>4634.7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ROW(Source!A60)</f>
        <v>60</v>
      </c>
      <c r="B75">
        <v>145833872</v>
      </c>
      <c r="C75">
        <v>145870232</v>
      </c>
      <c r="D75">
        <v>140760225</v>
      </c>
      <c r="E75">
        <v>70</v>
      </c>
      <c r="F75">
        <v>1</v>
      </c>
      <c r="G75">
        <v>1</v>
      </c>
      <c r="H75">
        <v>1</v>
      </c>
      <c r="I75" t="s">
        <v>661</v>
      </c>
      <c r="J75" t="s">
        <v>3</v>
      </c>
      <c r="K75" t="s">
        <v>662</v>
      </c>
      <c r="L75">
        <v>1191</v>
      </c>
      <c r="N75">
        <v>1013</v>
      </c>
      <c r="O75" t="s">
        <v>660</v>
      </c>
      <c r="P75" t="s">
        <v>660</v>
      </c>
      <c r="Q75">
        <v>1</v>
      </c>
      <c r="W75">
        <v>0</v>
      </c>
      <c r="X75">
        <v>-1417349443</v>
      </c>
      <c r="Y75">
        <f>(AT75*1.25)</f>
        <v>8.9749999999999996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33.659999999999997</v>
      </c>
      <c r="AL75">
        <v>1</v>
      </c>
      <c r="AM75">
        <v>4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7.18</v>
      </c>
      <c r="AU75" t="s">
        <v>17</v>
      </c>
      <c r="AV75">
        <v>2</v>
      </c>
      <c r="AW75">
        <v>2</v>
      </c>
      <c r="AX75">
        <v>145870234</v>
      </c>
      <c r="AY75">
        <v>1</v>
      </c>
      <c r="AZ75">
        <v>0</v>
      </c>
      <c r="BA75">
        <v>83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ROUND(Y75*Source!I60,9)</f>
        <v>4.1374750000000002</v>
      </c>
      <c r="CY75">
        <f>AD75</f>
        <v>0</v>
      </c>
      <c r="CZ75">
        <f>AH75</f>
        <v>0</v>
      </c>
      <c r="DA75">
        <f>AL75</f>
        <v>1</v>
      </c>
      <c r="DB75">
        <f>ROUND((ROUND(AT75*CZ75,2)*1.25),2)</f>
        <v>0</v>
      </c>
      <c r="DC75">
        <f>ROUND((ROUND(AT75*AG75,2)*1.25),2)</f>
        <v>0</v>
      </c>
      <c r="DD75" t="s">
        <v>3</v>
      </c>
      <c r="DE75" t="s">
        <v>3</v>
      </c>
      <c r="DF75">
        <f>ROUND(ROUND(AE75,2)*CX75,2)</f>
        <v>0</v>
      </c>
      <c r="DG75">
        <f>ROUND(ROUND(AF75,2)*CX75,2)</f>
        <v>0</v>
      </c>
      <c r="DH75">
        <f>ROUND(ROUND(AG75*AK75,2)*CX75,2)</f>
        <v>0</v>
      </c>
      <c r="DI75">
        <f t="shared" ref="DI75:DI80" si="21">ROUND(ROUND(AH75,2)*CX75,2)</f>
        <v>0</v>
      </c>
      <c r="DJ75">
        <f>DI75</f>
        <v>0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ROW(Source!A60)</f>
        <v>60</v>
      </c>
      <c r="B76">
        <v>145833872</v>
      </c>
      <c r="C76">
        <v>145870232</v>
      </c>
      <c r="D76">
        <v>140923145</v>
      </c>
      <c r="E76">
        <v>1</v>
      </c>
      <c r="F76">
        <v>1</v>
      </c>
      <c r="G76">
        <v>1</v>
      </c>
      <c r="H76">
        <v>2</v>
      </c>
      <c r="I76" t="s">
        <v>663</v>
      </c>
      <c r="J76" t="s">
        <v>664</v>
      </c>
      <c r="K76" t="s">
        <v>665</v>
      </c>
      <c r="L76">
        <v>1367</v>
      </c>
      <c r="N76">
        <v>1011</v>
      </c>
      <c r="O76" t="s">
        <v>666</v>
      </c>
      <c r="P76" t="s">
        <v>666</v>
      </c>
      <c r="Q76">
        <v>1</v>
      </c>
      <c r="W76">
        <v>0</v>
      </c>
      <c r="X76">
        <v>1232162608</v>
      </c>
      <c r="Y76">
        <f>(AT76*1.25)</f>
        <v>0.16250000000000001</v>
      </c>
      <c r="AA76">
        <v>0</v>
      </c>
      <c r="AB76">
        <v>392.31</v>
      </c>
      <c r="AC76">
        <v>454.41</v>
      </c>
      <c r="AD76">
        <v>0</v>
      </c>
      <c r="AE76">
        <v>0</v>
      </c>
      <c r="AF76">
        <v>31.26</v>
      </c>
      <c r="AG76">
        <v>13.5</v>
      </c>
      <c r="AH76">
        <v>0</v>
      </c>
      <c r="AI76">
        <v>1</v>
      </c>
      <c r="AJ76">
        <v>12.55</v>
      </c>
      <c r="AK76">
        <v>33.659999999999997</v>
      </c>
      <c r="AL76">
        <v>1</v>
      </c>
      <c r="AM76">
        <v>4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0.13</v>
      </c>
      <c r="AU76" t="s">
        <v>17</v>
      </c>
      <c r="AV76">
        <v>0</v>
      </c>
      <c r="AW76">
        <v>2</v>
      </c>
      <c r="AX76">
        <v>145870235</v>
      </c>
      <c r="AY76">
        <v>1</v>
      </c>
      <c r="AZ76">
        <v>0</v>
      </c>
      <c r="BA76">
        <v>84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ROUND(Y76*Source!I60,9)</f>
        <v>7.4912500000000007E-2</v>
      </c>
      <c r="CY76">
        <f>AB76</f>
        <v>392.31</v>
      </c>
      <c r="CZ76">
        <f>AF76</f>
        <v>31.26</v>
      </c>
      <c r="DA76">
        <f>AJ76</f>
        <v>12.55</v>
      </c>
      <c r="DB76">
        <f>ROUND((ROUND(AT76*CZ76,2)*1.25),2)</f>
        <v>5.08</v>
      </c>
      <c r="DC76">
        <f>ROUND((ROUND(AT76*AG76,2)*1.25),2)</f>
        <v>2.2000000000000002</v>
      </c>
      <c r="DD76" t="s">
        <v>3</v>
      </c>
      <c r="DE76" t="s">
        <v>3</v>
      </c>
      <c r="DF76">
        <f>ROUND(ROUND(AE76,2)*CX76,2)</f>
        <v>0</v>
      </c>
      <c r="DG76">
        <f>ROUND(ROUND(AF76*AJ76,2)*CX76,2)</f>
        <v>29.39</v>
      </c>
      <c r="DH76">
        <f>ROUND(ROUND(AG76*AK76,2)*CX76,2)</f>
        <v>34.04</v>
      </c>
      <c r="DI76">
        <f t="shared" si="21"/>
        <v>0</v>
      </c>
      <c r="DJ76">
        <f>DG76</f>
        <v>29.39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ROW(Source!A60)</f>
        <v>60</v>
      </c>
      <c r="B77">
        <v>145833872</v>
      </c>
      <c r="C77">
        <v>145870232</v>
      </c>
      <c r="D77">
        <v>140923885</v>
      </c>
      <c r="E77">
        <v>1</v>
      </c>
      <c r="F77">
        <v>1</v>
      </c>
      <c r="G77">
        <v>1</v>
      </c>
      <c r="H77">
        <v>2</v>
      </c>
      <c r="I77" t="s">
        <v>681</v>
      </c>
      <c r="J77" t="s">
        <v>682</v>
      </c>
      <c r="K77" t="s">
        <v>683</v>
      </c>
      <c r="L77">
        <v>1367</v>
      </c>
      <c r="N77">
        <v>1011</v>
      </c>
      <c r="O77" t="s">
        <v>666</v>
      </c>
      <c r="P77" t="s">
        <v>666</v>
      </c>
      <c r="Q77">
        <v>1</v>
      </c>
      <c r="W77">
        <v>0</v>
      </c>
      <c r="X77">
        <v>509054691</v>
      </c>
      <c r="Y77">
        <f>(AT77*1.25)</f>
        <v>0.4375</v>
      </c>
      <c r="AA77">
        <v>0</v>
      </c>
      <c r="AB77">
        <v>824.66</v>
      </c>
      <c r="AC77">
        <v>390.46</v>
      </c>
      <c r="AD77">
        <v>0</v>
      </c>
      <c r="AE77">
        <v>0</v>
      </c>
      <c r="AF77">
        <v>65.709999999999994</v>
      </c>
      <c r="AG77">
        <v>11.6</v>
      </c>
      <c r="AH77">
        <v>0</v>
      </c>
      <c r="AI77">
        <v>1</v>
      </c>
      <c r="AJ77">
        <v>12.55</v>
      </c>
      <c r="AK77">
        <v>33.659999999999997</v>
      </c>
      <c r="AL77">
        <v>1</v>
      </c>
      <c r="AM77">
        <v>4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0.35</v>
      </c>
      <c r="AU77" t="s">
        <v>17</v>
      </c>
      <c r="AV77">
        <v>0</v>
      </c>
      <c r="AW77">
        <v>2</v>
      </c>
      <c r="AX77">
        <v>145870236</v>
      </c>
      <c r="AY77">
        <v>1</v>
      </c>
      <c r="AZ77">
        <v>0</v>
      </c>
      <c r="BA77">
        <v>85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ROUND(Y77*Source!I60,9)</f>
        <v>0.20168749999999999</v>
      </c>
      <c r="CY77">
        <f>AB77</f>
        <v>824.66</v>
      </c>
      <c r="CZ77">
        <f>AF77</f>
        <v>65.709999999999994</v>
      </c>
      <c r="DA77">
        <f>AJ77</f>
        <v>12.55</v>
      </c>
      <c r="DB77">
        <f>ROUND((ROUND(AT77*CZ77,2)*1.25),2)</f>
        <v>28.75</v>
      </c>
      <c r="DC77">
        <f>ROUND((ROUND(AT77*AG77,2)*1.25),2)</f>
        <v>5.08</v>
      </c>
      <c r="DD77" t="s">
        <v>3</v>
      </c>
      <c r="DE77" t="s">
        <v>3</v>
      </c>
      <c r="DF77">
        <f>ROUND(ROUND(AE77,2)*CX77,2)</f>
        <v>0</v>
      </c>
      <c r="DG77">
        <f>ROUND(ROUND(AF77*AJ77,2)*CX77,2)</f>
        <v>166.32</v>
      </c>
      <c r="DH77">
        <f>ROUND(ROUND(AG77*AK77,2)*CX77,2)</f>
        <v>78.75</v>
      </c>
      <c r="DI77">
        <f t="shared" si="21"/>
        <v>0</v>
      </c>
      <c r="DJ77">
        <f>DG77</f>
        <v>166.32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ROW(Source!A60)</f>
        <v>60</v>
      </c>
      <c r="B78">
        <v>145833872</v>
      </c>
      <c r="C78">
        <v>145870232</v>
      </c>
      <c r="D78">
        <v>140924112</v>
      </c>
      <c r="E78">
        <v>1</v>
      </c>
      <c r="F78">
        <v>1</v>
      </c>
      <c r="G78">
        <v>1</v>
      </c>
      <c r="H78">
        <v>2</v>
      </c>
      <c r="I78" t="s">
        <v>728</v>
      </c>
      <c r="J78" t="s">
        <v>729</v>
      </c>
      <c r="K78" t="s">
        <v>730</v>
      </c>
      <c r="L78">
        <v>1367</v>
      </c>
      <c r="N78">
        <v>1011</v>
      </c>
      <c r="O78" t="s">
        <v>666</v>
      </c>
      <c r="P78" t="s">
        <v>666</v>
      </c>
      <c r="Q78">
        <v>1</v>
      </c>
      <c r="W78">
        <v>0</v>
      </c>
      <c r="X78">
        <v>-1111507504</v>
      </c>
      <c r="Y78">
        <f>(AT78*1.25)</f>
        <v>8.375</v>
      </c>
      <c r="AA78">
        <v>0</v>
      </c>
      <c r="AB78">
        <v>1129.5</v>
      </c>
      <c r="AC78">
        <v>338.62</v>
      </c>
      <c r="AD78">
        <v>0</v>
      </c>
      <c r="AE78">
        <v>0</v>
      </c>
      <c r="AF78">
        <v>90</v>
      </c>
      <c r="AG78">
        <v>10.06</v>
      </c>
      <c r="AH78">
        <v>0</v>
      </c>
      <c r="AI78">
        <v>1</v>
      </c>
      <c r="AJ78">
        <v>12.55</v>
      </c>
      <c r="AK78">
        <v>33.659999999999997</v>
      </c>
      <c r="AL78">
        <v>1</v>
      </c>
      <c r="AM78">
        <v>4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6.7</v>
      </c>
      <c r="AU78" t="s">
        <v>17</v>
      </c>
      <c r="AV78">
        <v>0</v>
      </c>
      <c r="AW78">
        <v>2</v>
      </c>
      <c r="AX78">
        <v>145870237</v>
      </c>
      <c r="AY78">
        <v>1</v>
      </c>
      <c r="AZ78">
        <v>0</v>
      </c>
      <c r="BA78">
        <v>86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ROUND(Y78*Source!I60,9)</f>
        <v>3.8608750000000001</v>
      </c>
      <c r="CY78">
        <f>AB78</f>
        <v>1129.5</v>
      </c>
      <c r="CZ78">
        <f>AF78</f>
        <v>90</v>
      </c>
      <c r="DA78">
        <f>AJ78</f>
        <v>12.55</v>
      </c>
      <c r="DB78">
        <f>ROUND((ROUND(AT78*CZ78,2)*1.25),2)</f>
        <v>753.75</v>
      </c>
      <c r="DC78">
        <f>ROUND((ROUND(AT78*AG78,2)*1.25),2)</f>
        <v>84.25</v>
      </c>
      <c r="DD78" t="s">
        <v>3</v>
      </c>
      <c r="DE78" t="s">
        <v>3</v>
      </c>
      <c r="DF78">
        <f>ROUND(ROUND(AE78,2)*CX78,2)</f>
        <v>0</v>
      </c>
      <c r="DG78">
        <f>ROUND(ROUND(AF78*AJ78,2)*CX78,2)</f>
        <v>4360.8599999999997</v>
      </c>
      <c r="DH78">
        <f>ROUND(ROUND(AG78*AK78,2)*CX78,2)</f>
        <v>1307.3699999999999</v>
      </c>
      <c r="DI78">
        <f t="shared" si="21"/>
        <v>0</v>
      </c>
      <c r="DJ78">
        <f>DG78</f>
        <v>4360.8599999999997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ROW(Source!A60)</f>
        <v>60</v>
      </c>
      <c r="B79">
        <v>145833872</v>
      </c>
      <c r="C79">
        <v>145870232</v>
      </c>
      <c r="D79">
        <v>140775526</v>
      </c>
      <c r="E79">
        <v>1</v>
      </c>
      <c r="F79">
        <v>1</v>
      </c>
      <c r="G79">
        <v>1</v>
      </c>
      <c r="H79">
        <v>3</v>
      </c>
      <c r="I79" t="s">
        <v>731</v>
      </c>
      <c r="J79" t="s">
        <v>732</v>
      </c>
      <c r="K79" t="s">
        <v>733</v>
      </c>
      <c r="L79">
        <v>1348</v>
      </c>
      <c r="N79">
        <v>1009</v>
      </c>
      <c r="O79" t="s">
        <v>123</v>
      </c>
      <c r="P79" t="s">
        <v>123</v>
      </c>
      <c r="Q79">
        <v>1000</v>
      </c>
      <c r="W79">
        <v>0</v>
      </c>
      <c r="X79">
        <v>-1626849534</v>
      </c>
      <c r="Y79">
        <f>AT79</f>
        <v>1.8E-3</v>
      </c>
      <c r="AA79">
        <v>152426.51999999999</v>
      </c>
      <c r="AB79">
        <v>0</v>
      </c>
      <c r="AC79">
        <v>0</v>
      </c>
      <c r="AD79">
        <v>0</v>
      </c>
      <c r="AE79">
        <v>16974</v>
      </c>
      <c r="AF79">
        <v>0</v>
      </c>
      <c r="AG79">
        <v>0</v>
      </c>
      <c r="AH79">
        <v>0</v>
      </c>
      <c r="AI79">
        <v>8.98</v>
      </c>
      <c r="AJ79">
        <v>1</v>
      </c>
      <c r="AK79">
        <v>1</v>
      </c>
      <c r="AL79">
        <v>1</v>
      </c>
      <c r="AM79">
        <v>4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1.8E-3</v>
      </c>
      <c r="AU79" t="s">
        <v>3</v>
      </c>
      <c r="AV79">
        <v>0</v>
      </c>
      <c r="AW79">
        <v>2</v>
      </c>
      <c r="AX79">
        <v>145870238</v>
      </c>
      <c r="AY79">
        <v>1</v>
      </c>
      <c r="AZ79">
        <v>0</v>
      </c>
      <c r="BA79">
        <v>87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ROUND(Y79*Source!I60,9)</f>
        <v>8.298E-4</v>
      </c>
      <c r="CY79">
        <f>AA79</f>
        <v>152426.51999999999</v>
      </c>
      <c r="CZ79">
        <f>AE79</f>
        <v>16974</v>
      </c>
      <c r="DA79">
        <f>AI79</f>
        <v>8.98</v>
      </c>
      <c r="DB79">
        <f>ROUND(ROUND(AT79*CZ79,2),2)</f>
        <v>30.55</v>
      </c>
      <c r="DC79">
        <f>ROUND(ROUND(AT79*AG79,2),2)</f>
        <v>0</v>
      </c>
      <c r="DD79" t="s">
        <v>3</v>
      </c>
      <c r="DE79" t="s">
        <v>3</v>
      </c>
      <c r="DF79">
        <f>ROUND(ROUND(AE79*AI79,2)*CX79,2)</f>
        <v>126.48</v>
      </c>
      <c r="DG79">
        <f>ROUND(ROUND(AF79,2)*CX79,2)</f>
        <v>0</v>
      </c>
      <c r="DH79">
        <f>ROUND(ROUND(AG79,2)*CX79,2)</f>
        <v>0</v>
      </c>
      <c r="DI79">
        <f t="shared" si="21"/>
        <v>0</v>
      </c>
      <c r="DJ79">
        <f>DF79</f>
        <v>126.48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ROW(Source!A60)</f>
        <v>60</v>
      </c>
      <c r="B80">
        <v>145833872</v>
      </c>
      <c r="C80">
        <v>145870232</v>
      </c>
      <c r="D80">
        <v>140797562</v>
      </c>
      <c r="E80">
        <v>1</v>
      </c>
      <c r="F80">
        <v>1</v>
      </c>
      <c r="G80">
        <v>1</v>
      </c>
      <c r="H80">
        <v>3</v>
      </c>
      <c r="I80" t="s">
        <v>197</v>
      </c>
      <c r="J80" t="s">
        <v>199</v>
      </c>
      <c r="K80" t="s">
        <v>198</v>
      </c>
      <c r="L80">
        <v>1339</v>
      </c>
      <c r="N80">
        <v>1007</v>
      </c>
      <c r="O80" t="s">
        <v>127</v>
      </c>
      <c r="P80" t="s">
        <v>127</v>
      </c>
      <c r="Q80">
        <v>1</v>
      </c>
      <c r="W80">
        <v>1</v>
      </c>
      <c r="X80">
        <v>-218396555</v>
      </c>
      <c r="Y80">
        <f>AT80</f>
        <v>-1.24</v>
      </c>
      <c r="AA80">
        <v>38785.43</v>
      </c>
      <c r="AB80">
        <v>0</v>
      </c>
      <c r="AC80">
        <v>0</v>
      </c>
      <c r="AD80">
        <v>0</v>
      </c>
      <c r="AE80">
        <v>4319.09</v>
      </c>
      <c r="AF80">
        <v>0</v>
      </c>
      <c r="AG80">
        <v>0</v>
      </c>
      <c r="AH80">
        <v>0</v>
      </c>
      <c r="AI80">
        <v>8.98</v>
      </c>
      <c r="AJ80">
        <v>1</v>
      </c>
      <c r="AK80">
        <v>1</v>
      </c>
      <c r="AL80">
        <v>1</v>
      </c>
      <c r="AM80">
        <v>4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3</v>
      </c>
      <c r="AT80">
        <v>-1.24</v>
      </c>
      <c r="AU80" t="s">
        <v>3</v>
      </c>
      <c r="AV80">
        <v>0</v>
      </c>
      <c r="AW80">
        <v>2</v>
      </c>
      <c r="AX80">
        <v>145870239</v>
      </c>
      <c r="AY80">
        <v>1</v>
      </c>
      <c r="AZ80">
        <v>6144</v>
      </c>
      <c r="BA80">
        <v>88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ROUND(Y80*Source!I60,9)</f>
        <v>-0.57164000000000004</v>
      </c>
      <c r="CY80">
        <f>AA80</f>
        <v>38785.43</v>
      </c>
      <c r="CZ80">
        <f>AE80</f>
        <v>4319.09</v>
      </c>
      <c r="DA80">
        <f>AI80</f>
        <v>8.98</v>
      </c>
      <c r="DB80">
        <f>ROUND(ROUND(AT80*CZ80,2),2)</f>
        <v>-5355.67</v>
      </c>
      <c r="DC80">
        <f>ROUND(ROUND(AT80*AG80,2),2)</f>
        <v>0</v>
      </c>
      <c r="DD80" t="s">
        <v>3</v>
      </c>
      <c r="DE80" t="s">
        <v>3</v>
      </c>
      <c r="DF80">
        <f>ROUND(ROUND(AE80*AI80,2)*CX80,2)</f>
        <v>-22171.3</v>
      </c>
      <c r="DG80">
        <f>ROUND(ROUND(AF80,2)*CX80,2)</f>
        <v>0</v>
      </c>
      <c r="DH80">
        <f>ROUND(ROUND(AG80,2)*CX80,2)</f>
        <v>0</v>
      </c>
      <c r="DI80">
        <f t="shared" si="21"/>
        <v>0</v>
      </c>
      <c r="DJ80">
        <f>DF80</f>
        <v>-22171.3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ROW(Source!A63)</f>
        <v>63</v>
      </c>
      <c r="B81">
        <v>145833872</v>
      </c>
      <c r="C81">
        <v>145870241</v>
      </c>
      <c r="D81">
        <v>140759966</v>
      </c>
      <c r="E81">
        <v>70</v>
      </c>
      <c r="F81">
        <v>1</v>
      </c>
      <c r="G81">
        <v>1</v>
      </c>
      <c r="H81">
        <v>1</v>
      </c>
      <c r="I81" t="s">
        <v>734</v>
      </c>
      <c r="J81" t="s">
        <v>3</v>
      </c>
      <c r="K81" t="s">
        <v>735</v>
      </c>
      <c r="L81">
        <v>1191</v>
      </c>
      <c r="N81">
        <v>1013</v>
      </c>
      <c r="O81" t="s">
        <v>660</v>
      </c>
      <c r="P81" t="s">
        <v>660</v>
      </c>
      <c r="Q81">
        <v>1</v>
      </c>
      <c r="W81">
        <v>0</v>
      </c>
      <c r="X81">
        <v>229328897</v>
      </c>
      <c r="Y81">
        <f>(AT81*1.15)</f>
        <v>36.121499999999997</v>
      </c>
      <c r="AA81">
        <v>0</v>
      </c>
      <c r="AB81">
        <v>0</v>
      </c>
      <c r="AC81">
        <v>0</v>
      </c>
      <c r="AD81">
        <v>279.70999999999998</v>
      </c>
      <c r="AE81">
        <v>0</v>
      </c>
      <c r="AF81">
        <v>0</v>
      </c>
      <c r="AG81">
        <v>0</v>
      </c>
      <c r="AH81">
        <v>8.31</v>
      </c>
      <c r="AI81">
        <v>1</v>
      </c>
      <c r="AJ81">
        <v>1</v>
      </c>
      <c r="AK81">
        <v>1</v>
      </c>
      <c r="AL81">
        <v>33.659999999999997</v>
      </c>
      <c r="AM81">
        <v>4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3</v>
      </c>
      <c r="AT81">
        <v>31.41</v>
      </c>
      <c r="AU81" t="s">
        <v>18</v>
      </c>
      <c r="AV81">
        <v>1</v>
      </c>
      <c r="AW81">
        <v>2</v>
      </c>
      <c r="AX81">
        <v>145870242</v>
      </c>
      <c r="AY81">
        <v>1</v>
      </c>
      <c r="AZ81">
        <v>0</v>
      </c>
      <c r="BA81">
        <v>89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ROUND(Y81*Source!I63,9)</f>
        <v>16.6520115</v>
      </c>
      <c r="CY81">
        <f>AD81</f>
        <v>279.70999999999998</v>
      </c>
      <c r="CZ81">
        <f>AH81</f>
        <v>8.31</v>
      </c>
      <c r="DA81">
        <f>AL81</f>
        <v>33.659999999999997</v>
      </c>
      <c r="DB81">
        <f>ROUND((ROUND(AT81*CZ81,2)*1.15),2)</f>
        <v>300.17</v>
      </c>
      <c r="DC81">
        <f>ROUND((ROUND(AT81*AG81,2)*1.15),2)</f>
        <v>0</v>
      </c>
      <c r="DD81" t="s">
        <v>3</v>
      </c>
      <c r="DE81" t="s">
        <v>3</v>
      </c>
      <c r="DF81">
        <f>ROUND(ROUND(AE81,2)*CX81,2)</f>
        <v>0</v>
      </c>
      <c r="DG81">
        <f>ROUND(ROUND(AF81,2)*CX81,2)</f>
        <v>0</v>
      </c>
      <c r="DH81">
        <f>ROUND(ROUND(AG81,2)*CX81,2)</f>
        <v>0</v>
      </c>
      <c r="DI81">
        <f>ROUND(ROUND(AH81*AL81,2)*CX81,2)</f>
        <v>4657.7299999999996</v>
      </c>
      <c r="DJ81">
        <f>DI81</f>
        <v>4657.7299999999996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ROW(Source!A63)</f>
        <v>63</v>
      </c>
      <c r="B82">
        <v>145833872</v>
      </c>
      <c r="C82">
        <v>145870241</v>
      </c>
      <c r="D82">
        <v>140760225</v>
      </c>
      <c r="E82">
        <v>70</v>
      </c>
      <c r="F82">
        <v>1</v>
      </c>
      <c r="G82">
        <v>1</v>
      </c>
      <c r="H82">
        <v>1</v>
      </c>
      <c r="I82" t="s">
        <v>661</v>
      </c>
      <c r="J82" t="s">
        <v>3</v>
      </c>
      <c r="K82" t="s">
        <v>662</v>
      </c>
      <c r="L82">
        <v>1191</v>
      </c>
      <c r="N82">
        <v>1013</v>
      </c>
      <c r="O82" t="s">
        <v>660</v>
      </c>
      <c r="P82" t="s">
        <v>660</v>
      </c>
      <c r="Q82">
        <v>1</v>
      </c>
      <c r="W82">
        <v>0</v>
      </c>
      <c r="X82">
        <v>-1417349443</v>
      </c>
      <c r="Y82">
        <f>(AT82*1.25)</f>
        <v>1.0249999999999999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1</v>
      </c>
      <c r="AK82">
        <v>33.659999999999997</v>
      </c>
      <c r="AL82">
        <v>1</v>
      </c>
      <c r="AM82">
        <v>4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3</v>
      </c>
      <c r="AT82">
        <v>0.82</v>
      </c>
      <c r="AU82" t="s">
        <v>17</v>
      </c>
      <c r="AV82">
        <v>2</v>
      </c>
      <c r="AW82">
        <v>2</v>
      </c>
      <c r="AX82">
        <v>145870243</v>
      </c>
      <c r="AY82">
        <v>1</v>
      </c>
      <c r="AZ82">
        <v>0</v>
      </c>
      <c r="BA82">
        <v>90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ROUND(Y82*Source!I63,9)</f>
        <v>0.47252499999999997</v>
      </c>
      <c r="CY82">
        <f>AD82</f>
        <v>0</v>
      </c>
      <c r="CZ82">
        <f>AH82</f>
        <v>0</v>
      </c>
      <c r="DA82">
        <f>AL82</f>
        <v>1</v>
      </c>
      <c r="DB82">
        <f>ROUND((ROUND(AT82*CZ82,2)*1.25),2)</f>
        <v>0</v>
      </c>
      <c r="DC82">
        <f>ROUND((ROUND(AT82*AG82,2)*1.25),2)</f>
        <v>0</v>
      </c>
      <c r="DD82" t="s">
        <v>3</v>
      </c>
      <c r="DE82" t="s">
        <v>3</v>
      </c>
      <c r="DF82">
        <f>ROUND(ROUND(AE82,2)*CX82,2)</f>
        <v>0</v>
      </c>
      <c r="DG82">
        <f>ROUND(ROUND(AF82,2)*CX82,2)</f>
        <v>0</v>
      </c>
      <c r="DH82">
        <f>ROUND(ROUND(AG82*AK82,2)*CX82,2)</f>
        <v>0</v>
      </c>
      <c r="DI82">
        <f>ROUND(ROUND(AH82,2)*CX82,2)</f>
        <v>0</v>
      </c>
      <c r="DJ82">
        <f>DI82</f>
        <v>0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ROW(Source!A63)</f>
        <v>63</v>
      </c>
      <c r="B83">
        <v>145833872</v>
      </c>
      <c r="C83">
        <v>145870241</v>
      </c>
      <c r="D83">
        <v>140923145</v>
      </c>
      <c r="E83">
        <v>1</v>
      </c>
      <c r="F83">
        <v>1</v>
      </c>
      <c r="G83">
        <v>1</v>
      </c>
      <c r="H83">
        <v>2</v>
      </c>
      <c r="I83" t="s">
        <v>663</v>
      </c>
      <c r="J83" t="s">
        <v>664</v>
      </c>
      <c r="K83" t="s">
        <v>665</v>
      </c>
      <c r="L83">
        <v>1367</v>
      </c>
      <c r="N83">
        <v>1011</v>
      </c>
      <c r="O83" t="s">
        <v>666</v>
      </c>
      <c r="P83" t="s">
        <v>666</v>
      </c>
      <c r="Q83">
        <v>1</v>
      </c>
      <c r="W83">
        <v>0</v>
      </c>
      <c r="X83">
        <v>1232162608</v>
      </c>
      <c r="Y83">
        <f>(AT83*1.25)</f>
        <v>0.42500000000000004</v>
      </c>
      <c r="AA83">
        <v>0</v>
      </c>
      <c r="AB83">
        <v>392.31</v>
      </c>
      <c r="AC83">
        <v>454.41</v>
      </c>
      <c r="AD83">
        <v>0</v>
      </c>
      <c r="AE83">
        <v>0</v>
      </c>
      <c r="AF83">
        <v>31.26</v>
      </c>
      <c r="AG83">
        <v>13.5</v>
      </c>
      <c r="AH83">
        <v>0</v>
      </c>
      <c r="AI83">
        <v>1</v>
      </c>
      <c r="AJ83">
        <v>12.55</v>
      </c>
      <c r="AK83">
        <v>33.659999999999997</v>
      </c>
      <c r="AL83">
        <v>1</v>
      </c>
      <c r="AM83">
        <v>4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0.34</v>
      </c>
      <c r="AU83" t="s">
        <v>17</v>
      </c>
      <c r="AV83">
        <v>0</v>
      </c>
      <c r="AW83">
        <v>2</v>
      </c>
      <c r="AX83">
        <v>145870244</v>
      </c>
      <c r="AY83">
        <v>1</v>
      </c>
      <c r="AZ83">
        <v>0</v>
      </c>
      <c r="BA83">
        <v>91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ROUND(Y83*Source!I63,9)</f>
        <v>0.19592499999999999</v>
      </c>
      <c r="CY83">
        <f>AB83</f>
        <v>392.31</v>
      </c>
      <c r="CZ83">
        <f>AF83</f>
        <v>31.26</v>
      </c>
      <c r="DA83">
        <f>AJ83</f>
        <v>12.55</v>
      </c>
      <c r="DB83">
        <f>ROUND((ROUND(AT83*CZ83,2)*1.25),2)</f>
        <v>13.29</v>
      </c>
      <c r="DC83">
        <f>ROUND((ROUND(AT83*AG83,2)*1.25),2)</f>
        <v>5.74</v>
      </c>
      <c r="DD83" t="s">
        <v>3</v>
      </c>
      <c r="DE83" t="s">
        <v>3</v>
      </c>
      <c r="DF83">
        <f>ROUND(ROUND(AE83,2)*CX83,2)</f>
        <v>0</v>
      </c>
      <c r="DG83">
        <f>ROUND(ROUND(AF83*AJ83,2)*CX83,2)</f>
        <v>76.86</v>
      </c>
      <c r="DH83">
        <f>ROUND(ROUND(AG83*AK83,2)*CX83,2)</f>
        <v>89.03</v>
      </c>
      <c r="DI83">
        <f>ROUND(ROUND(AH83,2)*CX83,2)</f>
        <v>0</v>
      </c>
      <c r="DJ83">
        <f>DG83</f>
        <v>76.86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ROW(Source!A63)</f>
        <v>63</v>
      </c>
      <c r="B84">
        <v>145833872</v>
      </c>
      <c r="C84">
        <v>145870241</v>
      </c>
      <c r="D84">
        <v>140923885</v>
      </c>
      <c r="E84">
        <v>1</v>
      </c>
      <c r="F84">
        <v>1</v>
      </c>
      <c r="G84">
        <v>1</v>
      </c>
      <c r="H84">
        <v>2</v>
      </c>
      <c r="I84" t="s">
        <v>681</v>
      </c>
      <c r="J84" t="s">
        <v>682</v>
      </c>
      <c r="K84" t="s">
        <v>683</v>
      </c>
      <c r="L84">
        <v>1367</v>
      </c>
      <c r="N84">
        <v>1011</v>
      </c>
      <c r="O84" t="s">
        <v>666</v>
      </c>
      <c r="P84" t="s">
        <v>666</v>
      </c>
      <c r="Q84">
        <v>1</v>
      </c>
      <c r="W84">
        <v>0</v>
      </c>
      <c r="X84">
        <v>509054691</v>
      </c>
      <c r="Y84">
        <f>(AT84*1.25)</f>
        <v>0.6</v>
      </c>
      <c r="AA84">
        <v>0</v>
      </c>
      <c r="AB84">
        <v>824.66</v>
      </c>
      <c r="AC84">
        <v>390.46</v>
      </c>
      <c r="AD84">
        <v>0</v>
      </c>
      <c r="AE84">
        <v>0</v>
      </c>
      <c r="AF84">
        <v>65.709999999999994</v>
      </c>
      <c r="AG84">
        <v>11.6</v>
      </c>
      <c r="AH84">
        <v>0</v>
      </c>
      <c r="AI84">
        <v>1</v>
      </c>
      <c r="AJ84">
        <v>12.55</v>
      </c>
      <c r="AK84">
        <v>33.659999999999997</v>
      </c>
      <c r="AL84">
        <v>1</v>
      </c>
      <c r="AM84">
        <v>4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0.48</v>
      </c>
      <c r="AU84" t="s">
        <v>17</v>
      </c>
      <c r="AV84">
        <v>0</v>
      </c>
      <c r="AW84">
        <v>2</v>
      </c>
      <c r="AX84">
        <v>145870245</v>
      </c>
      <c r="AY84">
        <v>1</v>
      </c>
      <c r="AZ84">
        <v>0</v>
      </c>
      <c r="BA84">
        <v>92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ROUND(Y84*Source!I63,9)</f>
        <v>0.27660000000000001</v>
      </c>
      <c r="CY84">
        <f>AB84</f>
        <v>824.66</v>
      </c>
      <c r="CZ84">
        <f>AF84</f>
        <v>65.709999999999994</v>
      </c>
      <c r="DA84">
        <f>AJ84</f>
        <v>12.55</v>
      </c>
      <c r="DB84">
        <f>ROUND((ROUND(AT84*CZ84,2)*1.25),2)</f>
        <v>39.43</v>
      </c>
      <c r="DC84">
        <f>ROUND((ROUND(AT84*AG84,2)*1.25),2)</f>
        <v>6.96</v>
      </c>
      <c r="DD84" t="s">
        <v>3</v>
      </c>
      <c r="DE84" t="s">
        <v>3</v>
      </c>
      <c r="DF84">
        <f>ROUND(ROUND(AE84,2)*CX84,2)</f>
        <v>0</v>
      </c>
      <c r="DG84">
        <f>ROUND(ROUND(AF84*AJ84,2)*CX84,2)</f>
        <v>228.1</v>
      </c>
      <c r="DH84">
        <f>ROUND(ROUND(AG84*AK84,2)*CX84,2)</f>
        <v>108</v>
      </c>
      <c r="DI84">
        <f>ROUND(ROUND(AH84,2)*CX84,2)</f>
        <v>0</v>
      </c>
      <c r="DJ84">
        <f>DG84</f>
        <v>228.1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ROW(Source!A63)</f>
        <v>63</v>
      </c>
      <c r="B85">
        <v>145833872</v>
      </c>
      <c r="C85">
        <v>145870241</v>
      </c>
      <c r="D85">
        <v>140772692</v>
      </c>
      <c r="E85">
        <v>1</v>
      </c>
      <c r="F85">
        <v>1</v>
      </c>
      <c r="G85">
        <v>1</v>
      </c>
      <c r="H85">
        <v>3</v>
      </c>
      <c r="I85" t="s">
        <v>736</v>
      </c>
      <c r="J85" t="s">
        <v>737</v>
      </c>
      <c r="K85" t="s">
        <v>738</v>
      </c>
      <c r="L85">
        <v>1383</v>
      </c>
      <c r="N85">
        <v>1013</v>
      </c>
      <c r="O85" t="s">
        <v>739</v>
      </c>
      <c r="P85" t="s">
        <v>739</v>
      </c>
      <c r="Q85">
        <v>1</v>
      </c>
      <c r="W85">
        <v>0</v>
      </c>
      <c r="X85">
        <v>-180864722</v>
      </c>
      <c r="Y85">
        <f>AT85</f>
        <v>2.65</v>
      </c>
      <c r="AA85">
        <v>3.59</v>
      </c>
      <c r="AB85">
        <v>0</v>
      </c>
      <c r="AC85">
        <v>0</v>
      </c>
      <c r="AD85">
        <v>0</v>
      </c>
      <c r="AE85">
        <v>0.4</v>
      </c>
      <c r="AF85">
        <v>0</v>
      </c>
      <c r="AG85">
        <v>0</v>
      </c>
      <c r="AH85">
        <v>0</v>
      </c>
      <c r="AI85">
        <v>8.98</v>
      </c>
      <c r="AJ85">
        <v>1</v>
      </c>
      <c r="AK85">
        <v>1</v>
      </c>
      <c r="AL85">
        <v>1</v>
      </c>
      <c r="AM85">
        <v>4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2.65</v>
      </c>
      <c r="AU85" t="s">
        <v>3</v>
      </c>
      <c r="AV85">
        <v>0</v>
      </c>
      <c r="AW85">
        <v>2</v>
      </c>
      <c r="AX85">
        <v>145870247</v>
      </c>
      <c r="AY85">
        <v>1</v>
      </c>
      <c r="AZ85">
        <v>0</v>
      </c>
      <c r="BA85">
        <v>94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ROUND(Y85*Source!I63,9)</f>
        <v>1.2216499999999999</v>
      </c>
      <c r="CY85">
        <f>AA85</f>
        <v>3.59</v>
      </c>
      <c r="CZ85">
        <f>AE85</f>
        <v>0.4</v>
      </c>
      <c r="DA85">
        <f>AI85</f>
        <v>8.98</v>
      </c>
      <c r="DB85">
        <f>ROUND(ROUND(AT85*CZ85,2),2)</f>
        <v>1.06</v>
      </c>
      <c r="DC85">
        <f>ROUND(ROUND(AT85*AG85,2),2)</f>
        <v>0</v>
      </c>
      <c r="DD85" t="s">
        <v>3</v>
      </c>
      <c r="DE85" t="s">
        <v>3</v>
      </c>
      <c r="DF85">
        <f>ROUND(ROUND(AE85*AI85,2)*CX85,2)</f>
        <v>4.3899999999999997</v>
      </c>
      <c r="DG85">
        <f>ROUND(ROUND(AF85,2)*CX85,2)</f>
        <v>0</v>
      </c>
      <c r="DH85">
        <f>ROUND(ROUND(AG85,2)*CX85,2)</f>
        <v>0</v>
      </c>
      <c r="DI85">
        <f>ROUND(ROUND(AH85,2)*CX85,2)</f>
        <v>0</v>
      </c>
      <c r="DJ85">
        <f>DF85</f>
        <v>4.3899999999999997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ROW(Source!A63)</f>
        <v>63</v>
      </c>
      <c r="B86">
        <v>145833872</v>
      </c>
      <c r="C86">
        <v>145870241</v>
      </c>
      <c r="D86">
        <v>140773063</v>
      </c>
      <c r="E86">
        <v>1</v>
      </c>
      <c r="F86">
        <v>1</v>
      </c>
      <c r="G86">
        <v>1</v>
      </c>
      <c r="H86">
        <v>3</v>
      </c>
      <c r="I86" t="s">
        <v>740</v>
      </c>
      <c r="J86" t="s">
        <v>741</v>
      </c>
      <c r="K86" t="s">
        <v>742</v>
      </c>
      <c r="L86">
        <v>1308</v>
      </c>
      <c r="N86">
        <v>1003</v>
      </c>
      <c r="O86" t="s">
        <v>71</v>
      </c>
      <c r="P86" t="s">
        <v>71</v>
      </c>
      <c r="Q86">
        <v>100</v>
      </c>
      <c r="W86">
        <v>0</v>
      </c>
      <c r="X86">
        <v>-882197249</v>
      </c>
      <c r="Y86">
        <f>AT86</f>
        <v>0.68</v>
      </c>
      <c r="AA86">
        <v>892.61</v>
      </c>
      <c r="AB86">
        <v>0</v>
      </c>
      <c r="AC86">
        <v>0</v>
      </c>
      <c r="AD86">
        <v>0</v>
      </c>
      <c r="AE86">
        <v>99.4</v>
      </c>
      <c r="AF86">
        <v>0</v>
      </c>
      <c r="AG86">
        <v>0</v>
      </c>
      <c r="AH86">
        <v>0</v>
      </c>
      <c r="AI86">
        <v>8.98</v>
      </c>
      <c r="AJ86">
        <v>1</v>
      </c>
      <c r="AK86">
        <v>1</v>
      </c>
      <c r="AL86">
        <v>1</v>
      </c>
      <c r="AM86">
        <v>4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0.68</v>
      </c>
      <c r="AU86" t="s">
        <v>3</v>
      </c>
      <c r="AV86">
        <v>0</v>
      </c>
      <c r="AW86">
        <v>2</v>
      </c>
      <c r="AX86">
        <v>145870248</v>
      </c>
      <c r="AY86">
        <v>1</v>
      </c>
      <c r="AZ86">
        <v>0</v>
      </c>
      <c r="BA86">
        <v>95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ROUND(Y86*Source!I63,9)</f>
        <v>0.31347999999999998</v>
      </c>
      <c r="CY86">
        <f>AA86</f>
        <v>892.61</v>
      </c>
      <c r="CZ86">
        <f>AE86</f>
        <v>99.4</v>
      </c>
      <c r="DA86">
        <f>AI86</f>
        <v>8.98</v>
      </c>
      <c r="DB86">
        <f>ROUND(ROUND(AT86*CZ86,2),2)</f>
        <v>67.59</v>
      </c>
      <c r="DC86">
        <f>ROUND(ROUND(AT86*AG86,2),2)</f>
        <v>0</v>
      </c>
      <c r="DD86" t="s">
        <v>3</v>
      </c>
      <c r="DE86" t="s">
        <v>3</v>
      </c>
      <c r="DF86">
        <f>ROUND(ROUND(AE86*AI86,2)*CX86,2)</f>
        <v>279.82</v>
      </c>
      <c r="DG86">
        <f>ROUND(ROUND(AF86,2)*CX86,2)</f>
        <v>0</v>
      </c>
      <c r="DH86">
        <f>ROUND(ROUND(AG86,2)*CX86,2)</f>
        <v>0</v>
      </c>
      <c r="DI86">
        <f>ROUND(ROUND(AH86,2)*CX86,2)</f>
        <v>0</v>
      </c>
      <c r="DJ86">
        <f>DF86</f>
        <v>279.82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ROW(Source!A65)</f>
        <v>65</v>
      </c>
      <c r="B87">
        <v>145833872</v>
      </c>
      <c r="C87">
        <v>145870271</v>
      </c>
      <c r="D87">
        <v>140760008</v>
      </c>
      <c r="E87">
        <v>70</v>
      </c>
      <c r="F87">
        <v>1</v>
      </c>
      <c r="G87">
        <v>1</v>
      </c>
      <c r="H87">
        <v>1</v>
      </c>
      <c r="I87" t="s">
        <v>743</v>
      </c>
      <c r="J87" t="s">
        <v>3</v>
      </c>
      <c r="K87" t="s">
        <v>744</v>
      </c>
      <c r="L87">
        <v>1191</v>
      </c>
      <c r="N87">
        <v>1013</v>
      </c>
      <c r="O87" t="s">
        <v>660</v>
      </c>
      <c r="P87" t="s">
        <v>660</v>
      </c>
      <c r="Q87">
        <v>1</v>
      </c>
      <c r="W87">
        <v>0</v>
      </c>
      <c r="X87">
        <v>-1810713292</v>
      </c>
      <c r="Y87">
        <f>(AT87*1.15)</f>
        <v>7.6819999999999995</v>
      </c>
      <c r="AA87">
        <v>0</v>
      </c>
      <c r="AB87">
        <v>0</v>
      </c>
      <c r="AC87">
        <v>0</v>
      </c>
      <c r="AD87">
        <v>309</v>
      </c>
      <c r="AE87">
        <v>0</v>
      </c>
      <c r="AF87">
        <v>0</v>
      </c>
      <c r="AG87">
        <v>0</v>
      </c>
      <c r="AH87">
        <v>9.18</v>
      </c>
      <c r="AI87">
        <v>1</v>
      </c>
      <c r="AJ87">
        <v>1</v>
      </c>
      <c r="AK87">
        <v>1</v>
      </c>
      <c r="AL87">
        <v>33.659999999999997</v>
      </c>
      <c r="AM87">
        <v>4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6.68</v>
      </c>
      <c r="AU87" t="s">
        <v>18</v>
      </c>
      <c r="AV87">
        <v>1</v>
      </c>
      <c r="AW87">
        <v>2</v>
      </c>
      <c r="AX87">
        <v>145870272</v>
      </c>
      <c r="AY87">
        <v>1</v>
      </c>
      <c r="AZ87">
        <v>0</v>
      </c>
      <c r="BA87">
        <v>96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ROUND(Y87*Source!I65,9)</f>
        <v>1.69004</v>
      </c>
      <c r="CY87">
        <f>AD87</f>
        <v>309</v>
      </c>
      <c r="CZ87">
        <f>AH87</f>
        <v>9.18</v>
      </c>
      <c r="DA87">
        <f>AL87</f>
        <v>33.659999999999997</v>
      </c>
      <c r="DB87">
        <f>ROUND((ROUND(AT87*CZ87,2)*1.15),2)</f>
        <v>70.52</v>
      </c>
      <c r="DC87">
        <f>ROUND((ROUND(AT87*AG87,2)*1.15),2)</f>
        <v>0</v>
      </c>
      <c r="DD87" t="s">
        <v>3</v>
      </c>
      <c r="DE87" t="s">
        <v>3</v>
      </c>
      <c r="DF87">
        <f>ROUND(ROUND(AE87,2)*CX87,2)</f>
        <v>0</v>
      </c>
      <c r="DG87">
        <f>ROUND(ROUND(AF87,2)*CX87,2)</f>
        <v>0</v>
      </c>
      <c r="DH87">
        <f>ROUND(ROUND(AG87,2)*CX87,2)</f>
        <v>0</v>
      </c>
      <c r="DI87">
        <f>ROUND(ROUND(AH87*AL87,2)*CX87,2)</f>
        <v>522.22</v>
      </c>
      <c r="DJ87">
        <f>DI87</f>
        <v>522.22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ROW(Source!A65)</f>
        <v>65</v>
      </c>
      <c r="B88">
        <v>145833872</v>
      </c>
      <c r="C88">
        <v>145870271</v>
      </c>
      <c r="D88">
        <v>140760225</v>
      </c>
      <c r="E88">
        <v>70</v>
      </c>
      <c r="F88">
        <v>1</v>
      </c>
      <c r="G88">
        <v>1</v>
      </c>
      <c r="H88">
        <v>1</v>
      </c>
      <c r="I88" t="s">
        <v>661</v>
      </c>
      <c r="J88" t="s">
        <v>3</v>
      </c>
      <c r="K88" t="s">
        <v>662</v>
      </c>
      <c r="L88">
        <v>1191</v>
      </c>
      <c r="N88">
        <v>1013</v>
      </c>
      <c r="O88" t="s">
        <v>660</v>
      </c>
      <c r="P88" t="s">
        <v>660</v>
      </c>
      <c r="Q88">
        <v>1</v>
      </c>
      <c r="W88">
        <v>0</v>
      </c>
      <c r="X88">
        <v>-1417349443</v>
      </c>
      <c r="Y88">
        <f>(AT88*1.25)</f>
        <v>0.05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33.659999999999997</v>
      </c>
      <c r="AL88">
        <v>1</v>
      </c>
      <c r="AM88">
        <v>4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0.04</v>
      </c>
      <c r="AU88" t="s">
        <v>17</v>
      </c>
      <c r="AV88">
        <v>2</v>
      </c>
      <c r="AW88">
        <v>2</v>
      </c>
      <c r="AX88">
        <v>145870273</v>
      </c>
      <c r="AY88">
        <v>1</v>
      </c>
      <c r="AZ88">
        <v>0</v>
      </c>
      <c r="BA88">
        <v>97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ROUND(Y88*Source!I65,9)</f>
        <v>1.0999999999999999E-2</v>
      </c>
      <c r="CY88">
        <f>AD88</f>
        <v>0</v>
      </c>
      <c r="CZ88">
        <f>AH88</f>
        <v>0</v>
      </c>
      <c r="DA88">
        <f>AL88</f>
        <v>1</v>
      </c>
      <c r="DB88">
        <f>ROUND((ROUND(AT88*CZ88,2)*1.25),2)</f>
        <v>0</v>
      </c>
      <c r="DC88">
        <f>ROUND((ROUND(AT88*AG88,2)*1.25),2)</f>
        <v>0</v>
      </c>
      <c r="DD88" t="s">
        <v>3</v>
      </c>
      <c r="DE88" t="s">
        <v>3</v>
      </c>
      <c r="DF88">
        <f>ROUND(ROUND(AE88,2)*CX88,2)</f>
        <v>0</v>
      </c>
      <c r="DG88">
        <f>ROUND(ROUND(AF88,2)*CX88,2)</f>
        <v>0</v>
      </c>
      <c r="DH88">
        <f>ROUND(ROUND(AG88*AK88,2)*CX88,2)</f>
        <v>0</v>
      </c>
      <c r="DI88">
        <f t="shared" ref="DI88:DI97" si="22">ROUND(ROUND(AH88,2)*CX88,2)</f>
        <v>0</v>
      </c>
      <c r="DJ88">
        <f>DI88</f>
        <v>0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ROW(Source!A65)</f>
        <v>65</v>
      </c>
      <c r="B89">
        <v>145833872</v>
      </c>
      <c r="C89">
        <v>145870271</v>
      </c>
      <c r="D89">
        <v>140923145</v>
      </c>
      <c r="E89">
        <v>1</v>
      </c>
      <c r="F89">
        <v>1</v>
      </c>
      <c r="G89">
        <v>1</v>
      </c>
      <c r="H89">
        <v>2</v>
      </c>
      <c r="I89" t="s">
        <v>663</v>
      </c>
      <c r="J89" t="s">
        <v>664</v>
      </c>
      <c r="K89" t="s">
        <v>665</v>
      </c>
      <c r="L89">
        <v>1367</v>
      </c>
      <c r="N89">
        <v>1011</v>
      </c>
      <c r="O89" t="s">
        <v>666</v>
      </c>
      <c r="P89" t="s">
        <v>666</v>
      </c>
      <c r="Q89">
        <v>1</v>
      </c>
      <c r="W89">
        <v>0</v>
      </c>
      <c r="X89">
        <v>1232162608</v>
      </c>
      <c r="Y89">
        <f>(AT89*1.25)</f>
        <v>6.2500000000000003E-3</v>
      </c>
      <c r="AA89">
        <v>0</v>
      </c>
      <c r="AB89">
        <v>392.31</v>
      </c>
      <c r="AC89">
        <v>454.41</v>
      </c>
      <c r="AD89">
        <v>0</v>
      </c>
      <c r="AE89">
        <v>0</v>
      </c>
      <c r="AF89">
        <v>31.26</v>
      </c>
      <c r="AG89">
        <v>13.5</v>
      </c>
      <c r="AH89">
        <v>0</v>
      </c>
      <c r="AI89">
        <v>1</v>
      </c>
      <c r="AJ89">
        <v>12.55</v>
      </c>
      <c r="AK89">
        <v>33.659999999999997</v>
      </c>
      <c r="AL89">
        <v>1</v>
      </c>
      <c r="AM89">
        <v>4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5.0000000000000001E-3</v>
      </c>
      <c r="AU89" t="s">
        <v>17</v>
      </c>
      <c r="AV89">
        <v>0</v>
      </c>
      <c r="AW89">
        <v>2</v>
      </c>
      <c r="AX89">
        <v>145870274</v>
      </c>
      <c r="AY89">
        <v>1</v>
      </c>
      <c r="AZ89">
        <v>0</v>
      </c>
      <c r="BA89">
        <v>98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ROUND(Y89*Source!I65,9)</f>
        <v>1.3749999999999999E-3</v>
      </c>
      <c r="CY89">
        <f>AB89</f>
        <v>392.31</v>
      </c>
      <c r="CZ89">
        <f>AF89</f>
        <v>31.26</v>
      </c>
      <c r="DA89">
        <f>AJ89</f>
        <v>12.55</v>
      </c>
      <c r="DB89">
        <f>ROUND((ROUND(AT89*CZ89,2)*1.25),2)</f>
        <v>0.2</v>
      </c>
      <c r="DC89">
        <f>ROUND((ROUND(AT89*AG89,2)*1.25),2)</f>
        <v>0.09</v>
      </c>
      <c r="DD89" t="s">
        <v>3</v>
      </c>
      <c r="DE89" t="s">
        <v>3</v>
      </c>
      <c r="DF89">
        <f>ROUND(ROUND(AE89,2)*CX89,2)</f>
        <v>0</v>
      </c>
      <c r="DG89">
        <f>ROUND(ROUND(AF89*AJ89,2)*CX89,2)</f>
        <v>0.54</v>
      </c>
      <c r="DH89">
        <f>ROUND(ROUND(AG89*AK89,2)*CX89,2)</f>
        <v>0.62</v>
      </c>
      <c r="DI89">
        <f t="shared" si="22"/>
        <v>0</v>
      </c>
      <c r="DJ89">
        <f>DG89</f>
        <v>0.54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ROW(Source!A65)</f>
        <v>65</v>
      </c>
      <c r="B90">
        <v>145833872</v>
      </c>
      <c r="C90">
        <v>145870271</v>
      </c>
      <c r="D90">
        <v>140923885</v>
      </c>
      <c r="E90">
        <v>1</v>
      </c>
      <c r="F90">
        <v>1</v>
      </c>
      <c r="G90">
        <v>1</v>
      </c>
      <c r="H90">
        <v>2</v>
      </c>
      <c r="I90" t="s">
        <v>681</v>
      </c>
      <c r="J90" t="s">
        <v>682</v>
      </c>
      <c r="K90" t="s">
        <v>683</v>
      </c>
      <c r="L90">
        <v>1367</v>
      </c>
      <c r="N90">
        <v>1011</v>
      </c>
      <c r="O90" t="s">
        <v>666</v>
      </c>
      <c r="P90" t="s">
        <v>666</v>
      </c>
      <c r="Q90">
        <v>1</v>
      </c>
      <c r="W90">
        <v>0</v>
      </c>
      <c r="X90">
        <v>509054691</v>
      </c>
      <c r="Y90">
        <f>(AT90*1.25)</f>
        <v>3.7499999999999999E-2</v>
      </c>
      <c r="AA90">
        <v>0</v>
      </c>
      <c r="AB90">
        <v>824.66</v>
      </c>
      <c r="AC90">
        <v>390.46</v>
      </c>
      <c r="AD90">
        <v>0</v>
      </c>
      <c r="AE90">
        <v>0</v>
      </c>
      <c r="AF90">
        <v>65.709999999999994</v>
      </c>
      <c r="AG90">
        <v>11.6</v>
      </c>
      <c r="AH90">
        <v>0</v>
      </c>
      <c r="AI90">
        <v>1</v>
      </c>
      <c r="AJ90">
        <v>12.55</v>
      </c>
      <c r="AK90">
        <v>33.659999999999997</v>
      </c>
      <c r="AL90">
        <v>1</v>
      </c>
      <c r="AM90">
        <v>4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0.03</v>
      </c>
      <c r="AU90" t="s">
        <v>17</v>
      </c>
      <c r="AV90">
        <v>0</v>
      </c>
      <c r="AW90">
        <v>2</v>
      </c>
      <c r="AX90">
        <v>145870275</v>
      </c>
      <c r="AY90">
        <v>1</v>
      </c>
      <c r="AZ90">
        <v>0</v>
      </c>
      <c r="BA90">
        <v>99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ROUND(Y90*Source!I65,9)</f>
        <v>8.2500000000000004E-3</v>
      </c>
      <c r="CY90">
        <f>AB90</f>
        <v>824.66</v>
      </c>
      <c r="CZ90">
        <f>AF90</f>
        <v>65.709999999999994</v>
      </c>
      <c r="DA90">
        <f>AJ90</f>
        <v>12.55</v>
      </c>
      <c r="DB90">
        <f>ROUND((ROUND(AT90*CZ90,2)*1.25),2)</f>
        <v>2.46</v>
      </c>
      <c r="DC90">
        <f>ROUND((ROUND(AT90*AG90,2)*1.25),2)</f>
        <v>0.44</v>
      </c>
      <c r="DD90" t="s">
        <v>3</v>
      </c>
      <c r="DE90" t="s">
        <v>3</v>
      </c>
      <c r="DF90">
        <f>ROUND(ROUND(AE90,2)*CX90,2)</f>
        <v>0</v>
      </c>
      <c r="DG90">
        <f>ROUND(ROUND(AF90*AJ90,2)*CX90,2)</f>
        <v>6.8</v>
      </c>
      <c r="DH90">
        <f>ROUND(ROUND(AG90*AK90,2)*CX90,2)</f>
        <v>3.22</v>
      </c>
      <c r="DI90">
        <f t="shared" si="22"/>
        <v>0</v>
      </c>
      <c r="DJ90">
        <f>DG90</f>
        <v>6.8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ROW(Source!A65)</f>
        <v>65</v>
      </c>
      <c r="B91">
        <v>145833872</v>
      </c>
      <c r="C91">
        <v>145870271</v>
      </c>
      <c r="D91">
        <v>140775049</v>
      </c>
      <c r="E91">
        <v>1</v>
      </c>
      <c r="F91">
        <v>1</v>
      </c>
      <c r="G91">
        <v>1</v>
      </c>
      <c r="H91">
        <v>3</v>
      </c>
      <c r="I91" t="s">
        <v>745</v>
      </c>
      <c r="J91" t="s">
        <v>746</v>
      </c>
      <c r="K91" t="s">
        <v>747</v>
      </c>
      <c r="L91">
        <v>1425</v>
      </c>
      <c r="N91">
        <v>1013</v>
      </c>
      <c r="O91" t="s">
        <v>26</v>
      </c>
      <c r="P91" t="s">
        <v>26</v>
      </c>
      <c r="Q91">
        <v>1</v>
      </c>
      <c r="W91">
        <v>0</v>
      </c>
      <c r="X91">
        <v>-1109928473</v>
      </c>
      <c r="Y91">
        <f t="shared" ref="Y91:Y97" si="23">AT91</f>
        <v>2.63</v>
      </c>
      <c r="AA91">
        <v>107.76</v>
      </c>
      <c r="AB91">
        <v>0</v>
      </c>
      <c r="AC91">
        <v>0</v>
      </c>
      <c r="AD91">
        <v>0</v>
      </c>
      <c r="AE91">
        <v>12</v>
      </c>
      <c r="AF91">
        <v>0</v>
      </c>
      <c r="AG91">
        <v>0</v>
      </c>
      <c r="AH91">
        <v>0</v>
      </c>
      <c r="AI91">
        <v>8.98</v>
      </c>
      <c r="AJ91">
        <v>1</v>
      </c>
      <c r="AK91">
        <v>1</v>
      </c>
      <c r="AL91">
        <v>1</v>
      </c>
      <c r="AM91">
        <v>4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2.63</v>
      </c>
      <c r="AU91" t="s">
        <v>3</v>
      </c>
      <c r="AV91">
        <v>0</v>
      </c>
      <c r="AW91">
        <v>2</v>
      </c>
      <c r="AX91">
        <v>145870276</v>
      </c>
      <c r="AY91">
        <v>1</v>
      </c>
      <c r="AZ91">
        <v>0</v>
      </c>
      <c r="BA91">
        <v>100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ROUND(Y91*Source!I65,9)</f>
        <v>0.5786</v>
      </c>
      <c r="CY91">
        <f t="shared" ref="CY91:CY97" si="24">AA91</f>
        <v>107.76</v>
      </c>
      <c r="CZ91">
        <f t="shared" ref="CZ91:CZ97" si="25">AE91</f>
        <v>12</v>
      </c>
      <c r="DA91">
        <f t="shared" ref="DA91:DA97" si="26">AI91</f>
        <v>8.98</v>
      </c>
      <c r="DB91">
        <f t="shared" ref="DB91:DB97" si="27">ROUND(ROUND(AT91*CZ91,2),2)</f>
        <v>31.56</v>
      </c>
      <c r="DC91">
        <f t="shared" ref="DC91:DC97" si="28">ROUND(ROUND(AT91*AG91,2),2)</f>
        <v>0</v>
      </c>
      <c r="DD91" t="s">
        <v>3</v>
      </c>
      <c r="DE91" t="s">
        <v>3</v>
      </c>
      <c r="DF91">
        <f t="shared" ref="DF91:DF97" si="29">ROUND(ROUND(AE91*AI91,2)*CX91,2)</f>
        <v>62.35</v>
      </c>
      <c r="DG91">
        <f t="shared" ref="DG91:DG99" si="30">ROUND(ROUND(AF91,2)*CX91,2)</f>
        <v>0</v>
      </c>
      <c r="DH91">
        <f t="shared" ref="DH91:DH98" si="31">ROUND(ROUND(AG91,2)*CX91,2)</f>
        <v>0</v>
      </c>
      <c r="DI91">
        <f t="shared" si="22"/>
        <v>0</v>
      </c>
      <c r="DJ91">
        <f t="shared" ref="DJ91:DJ97" si="32">DF91</f>
        <v>62.35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ROW(Source!A65)</f>
        <v>65</v>
      </c>
      <c r="B92">
        <v>145833872</v>
      </c>
      <c r="C92">
        <v>145870271</v>
      </c>
      <c r="D92">
        <v>140775152</v>
      </c>
      <c r="E92">
        <v>1</v>
      </c>
      <c r="F92">
        <v>1</v>
      </c>
      <c r="G92">
        <v>1</v>
      </c>
      <c r="H92">
        <v>3</v>
      </c>
      <c r="I92" t="s">
        <v>748</v>
      </c>
      <c r="J92" t="s">
        <v>749</v>
      </c>
      <c r="K92" t="s">
        <v>750</v>
      </c>
      <c r="L92">
        <v>1407</v>
      </c>
      <c r="N92">
        <v>1013</v>
      </c>
      <c r="O92" t="s">
        <v>751</v>
      </c>
      <c r="P92" t="s">
        <v>751</v>
      </c>
      <c r="Q92">
        <v>1</v>
      </c>
      <c r="W92">
        <v>0</v>
      </c>
      <c r="X92">
        <v>-739449243</v>
      </c>
      <c r="Y92">
        <f t="shared" si="23"/>
        <v>0.26300000000000001</v>
      </c>
      <c r="AA92">
        <v>1436.8</v>
      </c>
      <c r="AB92">
        <v>0</v>
      </c>
      <c r="AC92">
        <v>0</v>
      </c>
      <c r="AD92">
        <v>0</v>
      </c>
      <c r="AE92">
        <v>160</v>
      </c>
      <c r="AF92">
        <v>0</v>
      </c>
      <c r="AG92">
        <v>0</v>
      </c>
      <c r="AH92">
        <v>0</v>
      </c>
      <c r="AI92">
        <v>8.98</v>
      </c>
      <c r="AJ92">
        <v>1</v>
      </c>
      <c r="AK92">
        <v>1</v>
      </c>
      <c r="AL92">
        <v>1</v>
      </c>
      <c r="AM92">
        <v>4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0.26300000000000001</v>
      </c>
      <c r="AU92" t="s">
        <v>3</v>
      </c>
      <c r="AV92">
        <v>0</v>
      </c>
      <c r="AW92">
        <v>2</v>
      </c>
      <c r="AX92">
        <v>145870277</v>
      </c>
      <c r="AY92">
        <v>1</v>
      </c>
      <c r="AZ92">
        <v>0</v>
      </c>
      <c r="BA92">
        <v>101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ROUND(Y92*Source!I65,9)</f>
        <v>5.7860000000000002E-2</v>
      </c>
      <c r="CY92">
        <f t="shared" si="24"/>
        <v>1436.8</v>
      </c>
      <c r="CZ92">
        <f t="shared" si="25"/>
        <v>160</v>
      </c>
      <c r="DA92">
        <f t="shared" si="26"/>
        <v>8.98</v>
      </c>
      <c r="DB92">
        <f t="shared" si="27"/>
        <v>42.08</v>
      </c>
      <c r="DC92">
        <f t="shared" si="28"/>
        <v>0</v>
      </c>
      <c r="DD92" t="s">
        <v>3</v>
      </c>
      <c r="DE92" t="s">
        <v>3</v>
      </c>
      <c r="DF92">
        <f t="shared" si="29"/>
        <v>83.13</v>
      </c>
      <c r="DG92">
        <f t="shared" si="30"/>
        <v>0</v>
      </c>
      <c r="DH92">
        <f t="shared" si="31"/>
        <v>0</v>
      </c>
      <c r="DI92">
        <f t="shared" si="22"/>
        <v>0</v>
      </c>
      <c r="DJ92">
        <f t="shared" si="32"/>
        <v>83.13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ROW(Source!A65)</f>
        <v>65</v>
      </c>
      <c r="B93">
        <v>145833872</v>
      </c>
      <c r="C93">
        <v>145870271</v>
      </c>
      <c r="D93">
        <v>140798306</v>
      </c>
      <c r="E93">
        <v>1</v>
      </c>
      <c r="F93">
        <v>1</v>
      </c>
      <c r="G93">
        <v>1</v>
      </c>
      <c r="H93">
        <v>3</v>
      </c>
      <c r="I93" t="s">
        <v>215</v>
      </c>
      <c r="J93" t="s">
        <v>217</v>
      </c>
      <c r="K93" t="s">
        <v>216</v>
      </c>
      <c r="L93">
        <v>1425</v>
      </c>
      <c r="N93">
        <v>1013</v>
      </c>
      <c r="O93" t="s">
        <v>26</v>
      </c>
      <c r="P93" t="s">
        <v>26</v>
      </c>
      <c r="Q93">
        <v>1</v>
      </c>
      <c r="W93">
        <v>1</v>
      </c>
      <c r="X93">
        <v>-1281023975</v>
      </c>
      <c r="Y93">
        <f t="shared" si="23"/>
        <v>-0.08</v>
      </c>
      <c r="AA93">
        <v>565.74</v>
      </c>
      <c r="AB93">
        <v>0</v>
      </c>
      <c r="AC93">
        <v>0</v>
      </c>
      <c r="AD93">
        <v>0</v>
      </c>
      <c r="AE93">
        <v>63</v>
      </c>
      <c r="AF93">
        <v>0</v>
      </c>
      <c r="AG93">
        <v>0</v>
      </c>
      <c r="AH93">
        <v>0</v>
      </c>
      <c r="AI93">
        <v>8.98</v>
      </c>
      <c r="AJ93">
        <v>1</v>
      </c>
      <c r="AK93">
        <v>1</v>
      </c>
      <c r="AL93">
        <v>1</v>
      </c>
      <c r="AM93">
        <v>4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-0.08</v>
      </c>
      <c r="AU93" t="s">
        <v>3</v>
      </c>
      <c r="AV93">
        <v>0</v>
      </c>
      <c r="AW93">
        <v>2</v>
      </c>
      <c r="AX93">
        <v>145870279</v>
      </c>
      <c r="AY93">
        <v>1</v>
      </c>
      <c r="AZ93">
        <v>6144</v>
      </c>
      <c r="BA93">
        <v>103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ROUND(Y93*Source!I65,9)</f>
        <v>-1.7600000000000001E-2</v>
      </c>
      <c r="CY93">
        <f t="shared" si="24"/>
        <v>565.74</v>
      </c>
      <c r="CZ93">
        <f t="shared" si="25"/>
        <v>63</v>
      </c>
      <c r="DA93">
        <f t="shared" si="26"/>
        <v>8.98</v>
      </c>
      <c r="DB93">
        <f t="shared" si="27"/>
        <v>-5.04</v>
      </c>
      <c r="DC93">
        <f t="shared" si="28"/>
        <v>0</v>
      </c>
      <c r="DD93" t="s">
        <v>3</v>
      </c>
      <c r="DE93" t="s">
        <v>3</v>
      </c>
      <c r="DF93">
        <f t="shared" si="29"/>
        <v>-9.9600000000000009</v>
      </c>
      <c r="DG93">
        <f t="shared" si="30"/>
        <v>0</v>
      </c>
      <c r="DH93">
        <f t="shared" si="31"/>
        <v>0</v>
      </c>
      <c r="DI93">
        <f t="shared" si="22"/>
        <v>0</v>
      </c>
      <c r="DJ93">
        <f t="shared" si="32"/>
        <v>-9.9600000000000009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ROW(Source!A65)</f>
        <v>65</v>
      </c>
      <c r="B94">
        <v>145833872</v>
      </c>
      <c r="C94">
        <v>145870271</v>
      </c>
      <c r="D94">
        <v>140798308</v>
      </c>
      <c r="E94">
        <v>1</v>
      </c>
      <c r="F94">
        <v>1</v>
      </c>
      <c r="G94">
        <v>1</v>
      </c>
      <c r="H94">
        <v>3</v>
      </c>
      <c r="I94" t="s">
        <v>219</v>
      </c>
      <c r="J94" t="s">
        <v>221</v>
      </c>
      <c r="K94" t="s">
        <v>220</v>
      </c>
      <c r="L94">
        <v>1425</v>
      </c>
      <c r="N94">
        <v>1013</v>
      </c>
      <c r="O94" t="s">
        <v>26</v>
      </c>
      <c r="P94" t="s">
        <v>26</v>
      </c>
      <c r="Q94">
        <v>1</v>
      </c>
      <c r="W94">
        <v>1</v>
      </c>
      <c r="X94">
        <v>-826702841</v>
      </c>
      <c r="Y94">
        <f t="shared" si="23"/>
        <v>-0.08</v>
      </c>
      <c r="AA94">
        <v>565.74</v>
      </c>
      <c r="AB94">
        <v>0</v>
      </c>
      <c r="AC94">
        <v>0</v>
      </c>
      <c r="AD94">
        <v>0</v>
      </c>
      <c r="AE94">
        <v>63</v>
      </c>
      <c r="AF94">
        <v>0</v>
      </c>
      <c r="AG94">
        <v>0</v>
      </c>
      <c r="AH94">
        <v>0</v>
      </c>
      <c r="AI94">
        <v>8.98</v>
      </c>
      <c r="AJ94">
        <v>1</v>
      </c>
      <c r="AK94">
        <v>1</v>
      </c>
      <c r="AL94">
        <v>1</v>
      </c>
      <c r="AM94">
        <v>4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-0.08</v>
      </c>
      <c r="AU94" t="s">
        <v>3</v>
      </c>
      <c r="AV94">
        <v>0</v>
      </c>
      <c r="AW94">
        <v>2</v>
      </c>
      <c r="AX94">
        <v>145870280</v>
      </c>
      <c r="AY94">
        <v>1</v>
      </c>
      <c r="AZ94">
        <v>6144</v>
      </c>
      <c r="BA94">
        <v>104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ROUND(Y94*Source!I65,9)</f>
        <v>-1.7600000000000001E-2</v>
      </c>
      <c r="CY94">
        <f t="shared" si="24"/>
        <v>565.74</v>
      </c>
      <c r="CZ94">
        <f t="shared" si="25"/>
        <v>63</v>
      </c>
      <c r="DA94">
        <f t="shared" si="26"/>
        <v>8.98</v>
      </c>
      <c r="DB94">
        <f t="shared" si="27"/>
        <v>-5.04</v>
      </c>
      <c r="DC94">
        <f t="shared" si="28"/>
        <v>0</v>
      </c>
      <c r="DD94" t="s">
        <v>3</v>
      </c>
      <c r="DE94" t="s">
        <v>3</v>
      </c>
      <c r="DF94">
        <f t="shared" si="29"/>
        <v>-9.9600000000000009</v>
      </c>
      <c r="DG94">
        <f t="shared" si="30"/>
        <v>0</v>
      </c>
      <c r="DH94">
        <f t="shared" si="31"/>
        <v>0</v>
      </c>
      <c r="DI94">
        <f t="shared" si="22"/>
        <v>0</v>
      </c>
      <c r="DJ94">
        <f t="shared" si="32"/>
        <v>-9.9600000000000009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ROW(Source!A65)</f>
        <v>65</v>
      </c>
      <c r="B95">
        <v>145833872</v>
      </c>
      <c r="C95">
        <v>145870271</v>
      </c>
      <c r="D95">
        <v>140798310</v>
      </c>
      <c r="E95">
        <v>1</v>
      </c>
      <c r="F95">
        <v>1</v>
      </c>
      <c r="G95">
        <v>1</v>
      </c>
      <c r="H95">
        <v>3</v>
      </c>
      <c r="I95" t="s">
        <v>223</v>
      </c>
      <c r="J95" t="s">
        <v>225</v>
      </c>
      <c r="K95" t="s">
        <v>224</v>
      </c>
      <c r="L95">
        <v>1425</v>
      </c>
      <c r="N95">
        <v>1013</v>
      </c>
      <c r="O95" t="s">
        <v>26</v>
      </c>
      <c r="P95" t="s">
        <v>26</v>
      </c>
      <c r="Q95">
        <v>1</v>
      </c>
      <c r="W95">
        <v>1</v>
      </c>
      <c r="X95">
        <v>1664877770</v>
      </c>
      <c r="Y95">
        <f t="shared" si="23"/>
        <v>-0.4</v>
      </c>
      <c r="AA95">
        <v>1149.44</v>
      </c>
      <c r="AB95">
        <v>0</v>
      </c>
      <c r="AC95">
        <v>0</v>
      </c>
      <c r="AD95">
        <v>0</v>
      </c>
      <c r="AE95">
        <v>128</v>
      </c>
      <c r="AF95">
        <v>0</v>
      </c>
      <c r="AG95">
        <v>0</v>
      </c>
      <c r="AH95">
        <v>0</v>
      </c>
      <c r="AI95">
        <v>8.98</v>
      </c>
      <c r="AJ95">
        <v>1</v>
      </c>
      <c r="AK95">
        <v>1</v>
      </c>
      <c r="AL95">
        <v>1</v>
      </c>
      <c r="AM95">
        <v>4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-0.4</v>
      </c>
      <c r="AU95" t="s">
        <v>3</v>
      </c>
      <c r="AV95">
        <v>0</v>
      </c>
      <c r="AW95">
        <v>2</v>
      </c>
      <c r="AX95">
        <v>145870281</v>
      </c>
      <c r="AY95">
        <v>1</v>
      </c>
      <c r="AZ95">
        <v>6144</v>
      </c>
      <c r="BA95">
        <v>105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ROUND(Y95*Source!I65,9)</f>
        <v>-8.7999999999999995E-2</v>
      </c>
      <c r="CY95">
        <f t="shared" si="24"/>
        <v>1149.44</v>
      </c>
      <c r="CZ95">
        <f t="shared" si="25"/>
        <v>128</v>
      </c>
      <c r="DA95">
        <f t="shared" si="26"/>
        <v>8.98</v>
      </c>
      <c r="DB95">
        <f t="shared" si="27"/>
        <v>-51.2</v>
      </c>
      <c r="DC95">
        <f t="shared" si="28"/>
        <v>0</v>
      </c>
      <c r="DD95" t="s">
        <v>3</v>
      </c>
      <c r="DE95" t="s">
        <v>3</v>
      </c>
      <c r="DF95">
        <f t="shared" si="29"/>
        <v>-101.15</v>
      </c>
      <c r="DG95">
        <f t="shared" si="30"/>
        <v>0</v>
      </c>
      <c r="DH95">
        <f t="shared" si="31"/>
        <v>0</v>
      </c>
      <c r="DI95">
        <f t="shared" si="22"/>
        <v>0</v>
      </c>
      <c r="DJ95">
        <f t="shared" si="32"/>
        <v>-101.15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ROW(Source!A65)</f>
        <v>65</v>
      </c>
      <c r="B96">
        <v>145833872</v>
      </c>
      <c r="C96">
        <v>145870271</v>
      </c>
      <c r="D96">
        <v>140798312</v>
      </c>
      <c r="E96">
        <v>1</v>
      </c>
      <c r="F96">
        <v>1</v>
      </c>
      <c r="G96">
        <v>1</v>
      </c>
      <c r="H96">
        <v>3</v>
      </c>
      <c r="I96" t="s">
        <v>227</v>
      </c>
      <c r="J96" t="s">
        <v>229</v>
      </c>
      <c r="K96" t="s">
        <v>228</v>
      </c>
      <c r="L96">
        <v>1425</v>
      </c>
      <c r="N96">
        <v>1013</v>
      </c>
      <c r="O96" t="s">
        <v>26</v>
      </c>
      <c r="P96" t="s">
        <v>26</v>
      </c>
      <c r="Q96">
        <v>1</v>
      </c>
      <c r="W96">
        <v>1</v>
      </c>
      <c r="X96">
        <v>1331567160</v>
      </c>
      <c r="Y96">
        <f t="shared" si="23"/>
        <v>-7.0000000000000007E-2</v>
      </c>
      <c r="AA96">
        <v>1149.44</v>
      </c>
      <c r="AB96">
        <v>0</v>
      </c>
      <c r="AC96">
        <v>0</v>
      </c>
      <c r="AD96">
        <v>0</v>
      </c>
      <c r="AE96">
        <v>128</v>
      </c>
      <c r="AF96">
        <v>0</v>
      </c>
      <c r="AG96">
        <v>0</v>
      </c>
      <c r="AH96">
        <v>0</v>
      </c>
      <c r="AI96">
        <v>8.98</v>
      </c>
      <c r="AJ96">
        <v>1</v>
      </c>
      <c r="AK96">
        <v>1</v>
      </c>
      <c r="AL96">
        <v>1</v>
      </c>
      <c r="AM96">
        <v>4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-7.0000000000000007E-2</v>
      </c>
      <c r="AU96" t="s">
        <v>3</v>
      </c>
      <c r="AV96">
        <v>0</v>
      </c>
      <c r="AW96">
        <v>2</v>
      </c>
      <c r="AX96">
        <v>145870282</v>
      </c>
      <c r="AY96">
        <v>1</v>
      </c>
      <c r="AZ96">
        <v>6144</v>
      </c>
      <c r="BA96">
        <v>106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ROUND(Y96*Source!I65,9)</f>
        <v>-1.54E-2</v>
      </c>
      <c r="CY96">
        <f t="shared" si="24"/>
        <v>1149.44</v>
      </c>
      <c r="CZ96">
        <f t="shared" si="25"/>
        <v>128</v>
      </c>
      <c r="DA96">
        <f t="shared" si="26"/>
        <v>8.98</v>
      </c>
      <c r="DB96">
        <f t="shared" si="27"/>
        <v>-8.9600000000000009</v>
      </c>
      <c r="DC96">
        <f t="shared" si="28"/>
        <v>0</v>
      </c>
      <c r="DD96" t="s">
        <v>3</v>
      </c>
      <c r="DE96" t="s">
        <v>3</v>
      </c>
      <c r="DF96">
        <f t="shared" si="29"/>
        <v>-17.7</v>
      </c>
      <c r="DG96">
        <f t="shared" si="30"/>
        <v>0</v>
      </c>
      <c r="DH96">
        <f t="shared" si="31"/>
        <v>0</v>
      </c>
      <c r="DI96">
        <f t="shared" si="22"/>
        <v>0</v>
      </c>
      <c r="DJ96">
        <f t="shared" si="32"/>
        <v>-17.7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ROW(Source!A65)</f>
        <v>65</v>
      </c>
      <c r="B97">
        <v>145833872</v>
      </c>
      <c r="C97">
        <v>145870271</v>
      </c>
      <c r="D97">
        <v>140798314</v>
      </c>
      <c r="E97">
        <v>1</v>
      </c>
      <c r="F97">
        <v>1</v>
      </c>
      <c r="G97">
        <v>1</v>
      </c>
      <c r="H97">
        <v>3</v>
      </c>
      <c r="I97" t="s">
        <v>231</v>
      </c>
      <c r="J97" t="s">
        <v>233</v>
      </c>
      <c r="K97" t="s">
        <v>232</v>
      </c>
      <c r="L97">
        <v>1425</v>
      </c>
      <c r="N97">
        <v>1013</v>
      </c>
      <c r="O97" t="s">
        <v>26</v>
      </c>
      <c r="P97" t="s">
        <v>26</v>
      </c>
      <c r="Q97">
        <v>1</v>
      </c>
      <c r="W97">
        <v>1</v>
      </c>
      <c r="X97">
        <v>-128047084</v>
      </c>
      <c r="Y97">
        <f t="shared" si="23"/>
        <v>-7.0000000000000007E-2</v>
      </c>
      <c r="AA97">
        <v>1149.44</v>
      </c>
      <c r="AB97">
        <v>0</v>
      </c>
      <c r="AC97">
        <v>0</v>
      </c>
      <c r="AD97">
        <v>0</v>
      </c>
      <c r="AE97">
        <v>128</v>
      </c>
      <c r="AF97">
        <v>0</v>
      </c>
      <c r="AG97">
        <v>0</v>
      </c>
      <c r="AH97">
        <v>0</v>
      </c>
      <c r="AI97">
        <v>8.98</v>
      </c>
      <c r="AJ97">
        <v>1</v>
      </c>
      <c r="AK97">
        <v>1</v>
      </c>
      <c r="AL97">
        <v>1</v>
      </c>
      <c r="AM97">
        <v>4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-7.0000000000000007E-2</v>
      </c>
      <c r="AU97" t="s">
        <v>3</v>
      </c>
      <c r="AV97">
        <v>0</v>
      </c>
      <c r="AW97">
        <v>2</v>
      </c>
      <c r="AX97">
        <v>145870283</v>
      </c>
      <c r="AY97">
        <v>1</v>
      </c>
      <c r="AZ97">
        <v>6144</v>
      </c>
      <c r="BA97">
        <v>107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ROUND(Y97*Source!I65,9)</f>
        <v>-1.54E-2</v>
      </c>
      <c r="CY97">
        <f t="shared" si="24"/>
        <v>1149.44</v>
      </c>
      <c r="CZ97">
        <f t="shared" si="25"/>
        <v>128</v>
      </c>
      <c r="DA97">
        <f t="shared" si="26"/>
        <v>8.98</v>
      </c>
      <c r="DB97">
        <f t="shared" si="27"/>
        <v>-8.9600000000000009</v>
      </c>
      <c r="DC97">
        <f t="shared" si="28"/>
        <v>0</v>
      </c>
      <c r="DD97" t="s">
        <v>3</v>
      </c>
      <c r="DE97" t="s">
        <v>3</v>
      </c>
      <c r="DF97">
        <f t="shared" si="29"/>
        <v>-17.7</v>
      </c>
      <c r="DG97">
        <f t="shared" si="30"/>
        <v>0</v>
      </c>
      <c r="DH97">
        <f t="shared" si="31"/>
        <v>0</v>
      </c>
      <c r="DI97">
        <f t="shared" si="22"/>
        <v>0</v>
      </c>
      <c r="DJ97">
        <f t="shared" si="32"/>
        <v>-17.7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ROW(Source!A72)</f>
        <v>72</v>
      </c>
      <c r="B98">
        <v>145833872</v>
      </c>
      <c r="C98">
        <v>145870563</v>
      </c>
      <c r="D98">
        <v>140760022</v>
      </c>
      <c r="E98">
        <v>70</v>
      </c>
      <c r="F98">
        <v>1</v>
      </c>
      <c r="G98">
        <v>1</v>
      </c>
      <c r="H98">
        <v>1</v>
      </c>
      <c r="I98" t="s">
        <v>752</v>
      </c>
      <c r="J98" t="s">
        <v>3</v>
      </c>
      <c r="K98" t="s">
        <v>753</v>
      </c>
      <c r="L98">
        <v>1191</v>
      </c>
      <c r="N98">
        <v>1013</v>
      </c>
      <c r="O98" t="s">
        <v>660</v>
      </c>
      <c r="P98" t="s">
        <v>660</v>
      </c>
      <c r="Q98">
        <v>1</v>
      </c>
      <c r="W98">
        <v>0</v>
      </c>
      <c r="X98">
        <v>-2012709214</v>
      </c>
      <c r="Y98">
        <f>(AT98*1.15)</f>
        <v>117.82899999999998</v>
      </c>
      <c r="AA98">
        <v>0</v>
      </c>
      <c r="AB98">
        <v>0</v>
      </c>
      <c r="AC98">
        <v>0</v>
      </c>
      <c r="AD98">
        <v>316.39999999999998</v>
      </c>
      <c r="AE98">
        <v>0</v>
      </c>
      <c r="AF98">
        <v>0</v>
      </c>
      <c r="AG98">
        <v>0</v>
      </c>
      <c r="AH98">
        <v>9.4</v>
      </c>
      <c r="AI98">
        <v>1</v>
      </c>
      <c r="AJ98">
        <v>1</v>
      </c>
      <c r="AK98">
        <v>1</v>
      </c>
      <c r="AL98">
        <v>33.659999999999997</v>
      </c>
      <c r="AM98">
        <v>4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102.46</v>
      </c>
      <c r="AU98" t="s">
        <v>18</v>
      </c>
      <c r="AV98">
        <v>1</v>
      </c>
      <c r="AW98">
        <v>2</v>
      </c>
      <c r="AX98">
        <v>145870564</v>
      </c>
      <c r="AY98">
        <v>1</v>
      </c>
      <c r="AZ98">
        <v>0</v>
      </c>
      <c r="BA98">
        <v>108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ROUND(Y98*Source!I72,9)</f>
        <v>53.965682000000001</v>
      </c>
      <c r="CY98">
        <f>AD98</f>
        <v>316.39999999999998</v>
      </c>
      <c r="CZ98">
        <f>AH98</f>
        <v>9.4</v>
      </c>
      <c r="DA98">
        <f>AL98</f>
        <v>33.659999999999997</v>
      </c>
      <c r="DB98">
        <f>ROUND((ROUND(AT98*CZ98,2)*1.15),2)</f>
        <v>1107.5899999999999</v>
      </c>
      <c r="DC98">
        <f>ROUND((ROUND(AT98*AG98,2)*1.15),2)</f>
        <v>0</v>
      </c>
      <c r="DD98" t="s">
        <v>3</v>
      </c>
      <c r="DE98" t="s">
        <v>3</v>
      </c>
      <c r="DF98">
        <f>ROUND(ROUND(AE98,2)*CX98,2)</f>
        <v>0</v>
      </c>
      <c r="DG98">
        <f t="shared" si="30"/>
        <v>0</v>
      </c>
      <c r="DH98">
        <f t="shared" si="31"/>
        <v>0</v>
      </c>
      <c r="DI98">
        <f>ROUND(ROUND(AH98*AL98,2)*CX98,2)</f>
        <v>17074.740000000002</v>
      </c>
      <c r="DJ98">
        <f>DI98</f>
        <v>17074.740000000002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ROW(Source!A72)</f>
        <v>72</v>
      </c>
      <c r="B99">
        <v>145833872</v>
      </c>
      <c r="C99">
        <v>145870563</v>
      </c>
      <c r="D99">
        <v>140760225</v>
      </c>
      <c r="E99">
        <v>70</v>
      </c>
      <c r="F99">
        <v>1</v>
      </c>
      <c r="G99">
        <v>1</v>
      </c>
      <c r="H99">
        <v>1</v>
      </c>
      <c r="I99" t="s">
        <v>661</v>
      </c>
      <c r="J99" t="s">
        <v>3</v>
      </c>
      <c r="K99" t="s">
        <v>662</v>
      </c>
      <c r="L99">
        <v>1191</v>
      </c>
      <c r="N99">
        <v>1013</v>
      </c>
      <c r="O99" t="s">
        <v>660</v>
      </c>
      <c r="P99" t="s">
        <v>660</v>
      </c>
      <c r="Q99">
        <v>1</v>
      </c>
      <c r="W99">
        <v>0</v>
      </c>
      <c r="X99">
        <v>-1417349443</v>
      </c>
      <c r="Y99">
        <f>(AT99*1.25)</f>
        <v>6.6749999999999998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33.659999999999997</v>
      </c>
      <c r="AL99">
        <v>1</v>
      </c>
      <c r="AM99">
        <v>4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5.34</v>
      </c>
      <c r="AU99" t="s">
        <v>17</v>
      </c>
      <c r="AV99">
        <v>2</v>
      </c>
      <c r="AW99">
        <v>2</v>
      </c>
      <c r="AX99">
        <v>145870565</v>
      </c>
      <c r="AY99">
        <v>1</v>
      </c>
      <c r="AZ99">
        <v>0</v>
      </c>
      <c r="BA99">
        <v>109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ROUND(Y99*Source!I72,9)</f>
        <v>3.05715</v>
      </c>
      <c r="CY99">
        <f>AD99</f>
        <v>0</v>
      </c>
      <c r="CZ99">
        <f>AH99</f>
        <v>0</v>
      </c>
      <c r="DA99">
        <f>AL99</f>
        <v>1</v>
      </c>
      <c r="DB99">
        <f>ROUND((ROUND(AT99*CZ99,2)*1.25),2)</f>
        <v>0</v>
      </c>
      <c r="DC99">
        <f>ROUND((ROUND(AT99*AG99,2)*1.25),2)</f>
        <v>0</v>
      </c>
      <c r="DD99" t="s">
        <v>3</v>
      </c>
      <c r="DE99" t="s">
        <v>3</v>
      </c>
      <c r="DF99">
        <f>ROUND(ROUND(AE99,2)*CX99,2)</f>
        <v>0</v>
      </c>
      <c r="DG99">
        <f t="shared" si="30"/>
        <v>0</v>
      </c>
      <c r="DH99">
        <f>ROUND(ROUND(AG99*AK99,2)*CX99,2)</f>
        <v>0</v>
      </c>
      <c r="DI99">
        <f>ROUND(ROUND(AH99,2)*CX99,2)</f>
        <v>0</v>
      </c>
      <c r="DJ99">
        <f>DI99</f>
        <v>0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ROW(Source!A72)</f>
        <v>72</v>
      </c>
      <c r="B100">
        <v>145833872</v>
      </c>
      <c r="C100">
        <v>145870563</v>
      </c>
      <c r="D100">
        <v>140923145</v>
      </c>
      <c r="E100">
        <v>1</v>
      </c>
      <c r="F100">
        <v>1</v>
      </c>
      <c r="G100">
        <v>1</v>
      </c>
      <c r="H100">
        <v>2</v>
      </c>
      <c r="I100" t="s">
        <v>663</v>
      </c>
      <c r="J100" t="s">
        <v>664</v>
      </c>
      <c r="K100" t="s">
        <v>665</v>
      </c>
      <c r="L100">
        <v>1367</v>
      </c>
      <c r="N100">
        <v>1011</v>
      </c>
      <c r="O100" t="s">
        <v>666</v>
      </c>
      <c r="P100" t="s">
        <v>666</v>
      </c>
      <c r="Q100">
        <v>1</v>
      </c>
      <c r="W100">
        <v>0</v>
      </c>
      <c r="X100">
        <v>1232162608</v>
      </c>
      <c r="Y100">
        <f>(AT100*1.25)</f>
        <v>0.95</v>
      </c>
      <c r="AA100">
        <v>0</v>
      </c>
      <c r="AB100">
        <v>392.31</v>
      </c>
      <c r="AC100">
        <v>454.41</v>
      </c>
      <c r="AD100">
        <v>0</v>
      </c>
      <c r="AE100">
        <v>0</v>
      </c>
      <c r="AF100">
        <v>31.26</v>
      </c>
      <c r="AG100">
        <v>13.5</v>
      </c>
      <c r="AH100">
        <v>0</v>
      </c>
      <c r="AI100">
        <v>1</v>
      </c>
      <c r="AJ100">
        <v>12.55</v>
      </c>
      <c r="AK100">
        <v>33.659999999999997</v>
      </c>
      <c r="AL100">
        <v>1</v>
      </c>
      <c r="AM100">
        <v>4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0.76</v>
      </c>
      <c r="AU100" t="s">
        <v>17</v>
      </c>
      <c r="AV100">
        <v>0</v>
      </c>
      <c r="AW100">
        <v>2</v>
      </c>
      <c r="AX100">
        <v>145870566</v>
      </c>
      <c r="AY100">
        <v>1</v>
      </c>
      <c r="AZ100">
        <v>0</v>
      </c>
      <c r="BA100">
        <v>110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ROUND(Y100*Source!I72,9)</f>
        <v>0.43509999999999999</v>
      </c>
      <c r="CY100">
        <f>AB100</f>
        <v>392.31</v>
      </c>
      <c r="CZ100">
        <f>AF100</f>
        <v>31.26</v>
      </c>
      <c r="DA100">
        <f>AJ100</f>
        <v>12.55</v>
      </c>
      <c r="DB100">
        <f>ROUND((ROUND(AT100*CZ100,2)*1.25),2)</f>
        <v>29.7</v>
      </c>
      <c r="DC100">
        <f>ROUND((ROUND(AT100*AG100,2)*1.25),2)</f>
        <v>12.83</v>
      </c>
      <c r="DD100" t="s">
        <v>3</v>
      </c>
      <c r="DE100" t="s">
        <v>3</v>
      </c>
      <c r="DF100">
        <f>ROUND(ROUND(AE100,2)*CX100,2)</f>
        <v>0</v>
      </c>
      <c r="DG100">
        <f>ROUND(ROUND(AF100*AJ100,2)*CX100,2)</f>
        <v>170.69</v>
      </c>
      <c r="DH100">
        <f>ROUND(ROUND(AG100*AK100,2)*CX100,2)</f>
        <v>197.71</v>
      </c>
      <c r="DI100">
        <f>ROUND(ROUND(AH100,2)*CX100,2)</f>
        <v>0</v>
      </c>
      <c r="DJ100">
        <f>DG100</f>
        <v>170.69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ROW(Source!A72)</f>
        <v>72</v>
      </c>
      <c r="B101">
        <v>145833872</v>
      </c>
      <c r="C101">
        <v>145870563</v>
      </c>
      <c r="D101">
        <v>140923885</v>
      </c>
      <c r="E101">
        <v>1</v>
      </c>
      <c r="F101">
        <v>1</v>
      </c>
      <c r="G101">
        <v>1</v>
      </c>
      <c r="H101">
        <v>2</v>
      </c>
      <c r="I101" t="s">
        <v>681</v>
      </c>
      <c r="J101" t="s">
        <v>682</v>
      </c>
      <c r="K101" t="s">
        <v>683</v>
      </c>
      <c r="L101">
        <v>1367</v>
      </c>
      <c r="N101">
        <v>1011</v>
      </c>
      <c r="O101" t="s">
        <v>666</v>
      </c>
      <c r="P101" t="s">
        <v>666</v>
      </c>
      <c r="Q101">
        <v>1</v>
      </c>
      <c r="W101">
        <v>0</v>
      </c>
      <c r="X101">
        <v>509054691</v>
      </c>
      <c r="Y101">
        <f>(AT101*1.25)</f>
        <v>5.7249999999999996</v>
      </c>
      <c r="AA101">
        <v>0</v>
      </c>
      <c r="AB101">
        <v>824.66</v>
      </c>
      <c r="AC101">
        <v>390.46</v>
      </c>
      <c r="AD101">
        <v>0</v>
      </c>
      <c r="AE101">
        <v>0</v>
      </c>
      <c r="AF101">
        <v>65.709999999999994</v>
      </c>
      <c r="AG101">
        <v>11.6</v>
      </c>
      <c r="AH101">
        <v>0</v>
      </c>
      <c r="AI101">
        <v>1</v>
      </c>
      <c r="AJ101">
        <v>12.55</v>
      </c>
      <c r="AK101">
        <v>33.659999999999997</v>
      </c>
      <c r="AL101">
        <v>1</v>
      </c>
      <c r="AM101">
        <v>4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4.58</v>
      </c>
      <c r="AU101" t="s">
        <v>17</v>
      </c>
      <c r="AV101">
        <v>0</v>
      </c>
      <c r="AW101">
        <v>2</v>
      </c>
      <c r="AX101">
        <v>145870567</v>
      </c>
      <c r="AY101">
        <v>1</v>
      </c>
      <c r="AZ101">
        <v>0</v>
      </c>
      <c r="BA101">
        <v>111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ROUND(Y101*Source!I72,9)</f>
        <v>2.6220500000000002</v>
      </c>
      <c r="CY101">
        <f>AB101</f>
        <v>824.66</v>
      </c>
      <c r="CZ101">
        <f>AF101</f>
        <v>65.709999999999994</v>
      </c>
      <c r="DA101">
        <f>AJ101</f>
        <v>12.55</v>
      </c>
      <c r="DB101">
        <f>ROUND((ROUND(AT101*CZ101,2)*1.25),2)</f>
        <v>376.19</v>
      </c>
      <c r="DC101">
        <f>ROUND((ROUND(AT101*AG101,2)*1.25),2)</f>
        <v>66.41</v>
      </c>
      <c r="DD101" t="s">
        <v>3</v>
      </c>
      <c r="DE101" t="s">
        <v>3</v>
      </c>
      <c r="DF101">
        <f>ROUND(ROUND(AE101,2)*CX101,2)</f>
        <v>0</v>
      </c>
      <c r="DG101">
        <f>ROUND(ROUND(AF101*AJ101,2)*CX101,2)</f>
        <v>2162.3000000000002</v>
      </c>
      <c r="DH101">
        <f>ROUND(ROUND(AG101*AK101,2)*CX101,2)</f>
        <v>1023.81</v>
      </c>
      <c r="DI101">
        <f>ROUND(ROUND(AH101,2)*CX101,2)</f>
        <v>0</v>
      </c>
      <c r="DJ101">
        <f>DG101</f>
        <v>2162.3000000000002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ROW(Source!A72)</f>
        <v>72</v>
      </c>
      <c r="B102">
        <v>145833872</v>
      </c>
      <c r="C102">
        <v>145870563</v>
      </c>
      <c r="D102">
        <v>140772542</v>
      </c>
      <c r="E102">
        <v>1</v>
      </c>
      <c r="F102">
        <v>1</v>
      </c>
      <c r="G102">
        <v>1</v>
      </c>
      <c r="H102">
        <v>3</v>
      </c>
      <c r="I102" t="s">
        <v>242</v>
      </c>
      <c r="J102" t="s">
        <v>244</v>
      </c>
      <c r="K102" t="s">
        <v>243</v>
      </c>
      <c r="L102">
        <v>1327</v>
      </c>
      <c r="N102">
        <v>1005</v>
      </c>
      <c r="O102" t="s">
        <v>76</v>
      </c>
      <c r="P102" t="s">
        <v>76</v>
      </c>
      <c r="Q102">
        <v>1</v>
      </c>
      <c r="W102">
        <v>1</v>
      </c>
      <c r="X102">
        <v>-952132946</v>
      </c>
      <c r="Y102">
        <f t="shared" ref="Y102:Y133" si="33">AT102</f>
        <v>-103</v>
      </c>
      <c r="AA102">
        <v>465.16</v>
      </c>
      <c r="AB102">
        <v>0</v>
      </c>
      <c r="AC102">
        <v>0</v>
      </c>
      <c r="AD102">
        <v>0</v>
      </c>
      <c r="AE102">
        <v>51.8</v>
      </c>
      <c r="AF102">
        <v>0</v>
      </c>
      <c r="AG102">
        <v>0</v>
      </c>
      <c r="AH102">
        <v>0</v>
      </c>
      <c r="AI102">
        <v>8.98</v>
      </c>
      <c r="AJ102">
        <v>1</v>
      </c>
      <c r="AK102">
        <v>1</v>
      </c>
      <c r="AL102">
        <v>1</v>
      </c>
      <c r="AM102">
        <v>4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-103</v>
      </c>
      <c r="AU102" t="s">
        <v>3</v>
      </c>
      <c r="AV102">
        <v>0</v>
      </c>
      <c r="AW102">
        <v>2</v>
      </c>
      <c r="AX102">
        <v>145870568</v>
      </c>
      <c r="AY102">
        <v>1</v>
      </c>
      <c r="AZ102">
        <v>6144</v>
      </c>
      <c r="BA102">
        <v>112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ROUND(Y102*Source!I72,9)</f>
        <v>-47.173999999999999</v>
      </c>
      <c r="CY102">
        <f>AA102</f>
        <v>465.16</v>
      </c>
      <c r="CZ102">
        <f>AE102</f>
        <v>51.8</v>
      </c>
      <c r="DA102">
        <f>AI102</f>
        <v>8.98</v>
      </c>
      <c r="DB102">
        <f t="shared" ref="DB102:DB133" si="34">ROUND(ROUND(AT102*CZ102,2),2)</f>
        <v>-5335.4</v>
      </c>
      <c r="DC102">
        <f t="shared" ref="DC102:DC133" si="35">ROUND(ROUND(AT102*AG102,2),2)</f>
        <v>0</v>
      </c>
      <c r="DD102" t="s">
        <v>3</v>
      </c>
      <c r="DE102" t="s">
        <v>3</v>
      </c>
      <c r="DF102">
        <f>ROUND(ROUND(AE102*AI102,2)*CX102,2)</f>
        <v>-21943.46</v>
      </c>
      <c r="DG102">
        <f>ROUND(ROUND(AF102,2)*CX102,2)</f>
        <v>0</v>
      </c>
      <c r="DH102">
        <f>ROUND(ROUND(AG102,2)*CX102,2)</f>
        <v>0</v>
      </c>
      <c r="DI102">
        <f>ROUND(ROUND(AH102,2)*CX102,2)</f>
        <v>0</v>
      </c>
      <c r="DJ102">
        <f>DF102</f>
        <v>-21943.46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ROW(Source!A75)</f>
        <v>75</v>
      </c>
      <c r="B103">
        <v>145833872</v>
      </c>
      <c r="C103">
        <v>145870571</v>
      </c>
      <c r="D103">
        <v>140760043</v>
      </c>
      <c r="E103">
        <v>70</v>
      </c>
      <c r="F103">
        <v>1</v>
      </c>
      <c r="G103">
        <v>1</v>
      </c>
      <c r="H103">
        <v>1</v>
      </c>
      <c r="I103" t="s">
        <v>754</v>
      </c>
      <c r="J103" t="s">
        <v>3</v>
      </c>
      <c r="K103" t="s">
        <v>755</v>
      </c>
      <c r="L103">
        <v>1191</v>
      </c>
      <c r="N103">
        <v>1013</v>
      </c>
      <c r="O103" t="s">
        <v>660</v>
      </c>
      <c r="P103" t="s">
        <v>660</v>
      </c>
      <c r="Q103">
        <v>1</v>
      </c>
      <c r="W103">
        <v>0</v>
      </c>
      <c r="X103">
        <v>-1936699058</v>
      </c>
      <c r="Y103">
        <f t="shared" si="33"/>
        <v>94.4</v>
      </c>
      <c r="AA103">
        <v>0</v>
      </c>
      <c r="AB103">
        <v>0</v>
      </c>
      <c r="AC103">
        <v>0</v>
      </c>
      <c r="AD103">
        <v>333.91</v>
      </c>
      <c r="AE103">
        <v>0</v>
      </c>
      <c r="AF103">
        <v>0</v>
      </c>
      <c r="AG103">
        <v>0</v>
      </c>
      <c r="AH103">
        <v>9.92</v>
      </c>
      <c r="AI103">
        <v>1</v>
      </c>
      <c r="AJ103">
        <v>1</v>
      </c>
      <c r="AK103">
        <v>1</v>
      </c>
      <c r="AL103">
        <v>33.659999999999997</v>
      </c>
      <c r="AM103">
        <v>4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94.4</v>
      </c>
      <c r="AU103" t="s">
        <v>3</v>
      </c>
      <c r="AV103">
        <v>1</v>
      </c>
      <c r="AW103">
        <v>2</v>
      </c>
      <c r="AX103">
        <v>145870572</v>
      </c>
      <c r="AY103">
        <v>1</v>
      </c>
      <c r="AZ103">
        <v>0</v>
      </c>
      <c r="BA103">
        <v>113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ROUND(Y103*Source!I75,9)</f>
        <v>9.44</v>
      </c>
      <c r="CY103">
        <f>AD103</f>
        <v>333.91</v>
      </c>
      <c r="CZ103">
        <f>AH103</f>
        <v>9.92</v>
      </c>
      <c r="DA103">
        <f>AL103</f>
        <v>33.659999999999997</v>
      </c>
      <c r="DB103">
        <f t="shared" si="34"/>
        <v>936.45</v>
      </c>
      <c r="DC103">
        <f t="shared" si="35"/>
        <v>0</v>
      </c>
      <c r="DD103" t="s">
        <v>3</v>
      </c>
      <c r="DE103" t="s">
        <v>3</v>
      </c>
      <c r="DF103">
        <f>ROUND(ROUND(AE103,2)*CX103,2)</f>
        <v>0</v>
      </c>
      <c r="DG103">
        <f>ROUND(ROUND(AF103,2)*CX103,2)</f>
        <v>0</v>
      </c>
      <c r="DH103">
        <f>ROUND(ROUND(AG103,2)*CX103,2)</f>
        <v>0</v>
      </c>
      <c r="DI103">
        <f>ROUND(ROUND(AH103*AL103,2)*CX103,2)</f>
        <v>3152.11</v>
      </c>
      <c r="DJ103">
        <f>DI103</f>
        <v>3152.11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ROW(Source!A75)</f>
        <v>75</v>
      </c>
      <c r="B104">
        <v>145833872</v>
      </c>
      <c r="C104">
        <v>145870571</v>
      </c>
      <c r="D104">
        <v>140760225</v>
      </c>
      <c r="E104">
        <v>70</v>
      </c>
      <c r="F104">
        <v>1</v>
      </c>
      <c r="G104">
        <v>1</v>
      </c>
      <c r="H104">
        <v>1</v>
      </c>
      <c r="I104" t="s">
        <v>661</v>
      </c>
      <c r="J104" t="s">
        <v>3</v>
      </c>
      <c r="K104" t="s">
        <v>662</v>
      </c>
      <c r="L104">
        <v>1191</v>
      </c>
      <c r="N104">
        <v>1013</v>
      </c>
      <c r="O104" t="s">
        <v>660</v>
      </c>
      <c r="P104" t="s">
        <v>660</v>
      </c>
      <c r="Q104">
        <v>1</v>
      </c>
      <c r="W104">
        <v>0</v>
      </c>
      <c r="X104">
        <v>-1417349443</v>
      </c>
      <c r="Y104">
        <f t="shared" si="33"/>
        <v>0.4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1</v>
      </c>
      <c r="AK104">
        <v>33.659999999999997</v>
      </c>
      <c r="AL104">
        <v>1</v>
      </c>
      <c r="AM104">
        <v>4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0.4</v>
      </c>
      <c r="AU104" t="s">
        <v>3</v>
      </c>
      <c r="AV104">
        <v>2</v>
      </c>
      <c r="AW104">
        <v>2</v>
      </c>
      <c r="AX104">
        <v>145870573</v>
      </c>
      <c r="AY104">
        <v>1</v>
      </c>
      <c r="AZ104">
        <v>0</v>
      </c>
      <c r="BA104">
        <v>114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ROUND(Y104*Source!I75,9)</f>
        <v>0.04</v>
      </c>
      <c r="CY104">
        <f>AD104</f>
        <v>0</v>
      </c>
      <c r="CZ104">
        <f>AH104</f>
        <v>0</v>
      </c>
      <c r="DA104">
        <f>AL104</f>
        <v>1</v>
      </c>
      <c r="DB104">
        <f t="shared" si="34"/>
        <v>0</v>
      </c>
      <c r="DC104">
        <f t="shared" si="35"/>
        <v>0</v>
      </c>
      <c r="DD104" t="s">
        <v>3</v>
      </c>
      <c r="DE104" t="s">
        <v>3</v>
      </c>
      <c r="DF104">
        <f>ROUND(ROUND(AE104,2)*CX104,2)</f>
        <v>0</v>
      </c>
      <c r="DG104">
        <f>ROUND(ROUND(AF104,2)*CX104,2)</f>
        <v>0</v>
      </c>
      <c r="DH104">
        <f>ROUND(ROUND(AG104*AK104,2)*CX104,2)</f>
        <v>0</v>
      </c>
      <c r="DI104">
        <f>ROUND(ROUND(AH104,2)*CX104,2)</f>
        <v>0</v>
      </c>
      <c r="DJ104">
        <f>DI104</f>
        <v>0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ROW(Source!A75)</f>
        <v>75</v>
      </c>
      <c r="B105">
        <v>145833872</v>
      </c>
      <c r="C105">
        <v>145870571</v>
      </c>
      <c r="D105">
        <v>140922951</v>
      </c>
      <c r="E105">
        <v>1</v>
      </c>
      <c r="F105">
        <v>1</v>
      </c>
      <c r="G105">
        <v>1</v>
      </c>
      <c r="H105">
        <v>2</v>
      </c>
      <c r="I105" t="s">
        <v>756</v>
      </c>
      <c r="J105" t="s">
        <v>757</v>
      </c>
      <c r="K105" t="s">
        <v>758</v>
      </c>
      <c r="L105">
        <v>1367</v>
      </c>
      <c r="N105">
        <v>1011</v>
      </c>
      <c r="O105" t="s">
        <v>666</v>
      </c>
      <c r="P105" t="s">
        <v>666</v>
      </c>
      <c r="Q105">
        <v>1</v>
      </c>
      <c r="W105">
        <v>0</v>
      </c>
      <c r="X105">
        <v>-430484415</v>
      </c>
      <c r="Y105">
        <f t="shared" si="33"/>
        <v>0.2</v>
      </c>
      <c r="AA105">
        <v>0</v>
      </c>
      <c r="AB105">
        <v>1448.27</v>
      </c>
      <c r="AC105">
        <v>454.41</v>
      </c>
      <c r="AD105">
        <v>0</v>
      </c>
      <c r="AE105">
        <v>0</v>
      </c>
      <c r="AF105">
        <v>115.4</v>
      </c>
      <c r="AG105">
        <v>13.5</v>
      </c>
      <c r="AH105">
        <v>0</v>
      </c>
      <c r="AI105">
        <v>1</v>
      </c>
      <c r="AJ105">
        <v>12.55</v>
      </c>
      <c r="AK105">
        <v>33.659999999999997</v>
      </c>
      <c r="AL105">
        <v>1</v>
      </c>
      <c r="AM105">
        <v>4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0.2</v>
      </c>
      <c r="AU105" t="s">
        <v>3</v>
      </c>
      <c r="AV105">
        <v>0</v>
      </c>
      <c r="AW105">
        <v>2</v>
      </c>
      <c r="AX105">
        <v>145870574</v>
      </c>
      <c r="AY105">
        <v>1</v>
      </c>
      <c r="AZ105">
        <v>0</v>
      </c>
      <c r="BA105">
        <v>115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ROUND(Y105*Source!I75,9)</f>
        <v>0.02</v>
      </c>
      <c r="CY105">
        <f>AB105</f>
        <v>1448.27</v>
      </c>
      <c r="CZ105">
        <f>AF105</f>
        <v>115.4</v>
      </c>
      <c r="DA105">
        <f>AJ105</f>
        <v>12.55</v>
      </c>
      <c r="DB105">
        <f t="shared" si="34"/>
        <v>23.08</v>
      </c>
      <c r="DC105">
        <f t="shared" si="35"/>
        <v>2.7</v>
      </c>
      <c r="DD105" t="s">
        <v>3</v>
      </c>
      <c r="DE105" t="s">
        <v>3</v>
      </c>
      <c r="DF105">
        <f>ROUND(ROUND(AE105,2)*CX105,2)</f>
        <v>0</v>
      </c>
      <c r="DG105">
        <f>ROUND(ROUND(AF105*AJ105,2)*CX105,2)</f>
        <v>28.97</v>
      </c>
      <c r="DH105">
        <f>ROUND(ROUND(AG105*AK105,2)*CX105,2)</f>
        <v>9.09</v>
      </c>
      <c r="DI105">
        <f>ROUND(ROUND(AH105,2)*CX105,2)</f>
        <v>0</v>
      </c>
      <c r="DJ105">
        <f>DG105</f>
        <v>28.97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ROW(Source!A75)</f>
        <v>75</v>
      </c>
      <c r="B106">
        <v>145833872</v>
      </c>
      <c r="C106">
        <v>145870571</v>
      </c>
      <c r="D106">
        <v>140923885</v>
      </c>
      <c r="E106">
        <v>1</v>
      </c>
      <c r="F106">
        <v>1</v>
      </c>
      <c r="G106">
        <v>1</v>
      </c>
      <c r="H106">
        <v>2</v>
      </c>
      <c r="I106" t="s">
        <v>681</v>
      </c>
      <c r="J106" t="s">
        <v>682</v>
      </c>
      <c r="K106" t="s">
        <v>683</v>
      </c>
      <c r="L106">
        <v>1367</v>
      </c>
      <c r="N106">
        <v>1011</v>
      </c>
      <c r="O106" t="s">
        <v>666</v>
      </c>
      <c r="P106" t="s">
        <v>666</v>
      </c>
      <c r="Q106">
        <v>1</v>
      </c>
      <c r="W106">
        <v>0</v>
      </c>
      <c r="X106">
        <v>509054691</v>
      </c>
      <c r="Y106">
        <f t="shared" si="33"/>
        <v>0.2</v>
      </c>
      <c r="AA106">
        <v>0</v>
      </c>
      <c r="AB106">
        <v>824.66</v>
      </c>
      <c r="AC106">
        <v>390.46</v>
      </c>
      <c r="AD106">
        <v>0</v>
      </c>
      <c r="AE106">
        <v>0</v>
      </c>
      <c r="AF106">
        <v>65.709999999999994</v>
      </c>
      <c r="AG106">
        <v>11.6</v>
      </c>
      <c r="AH106">
        <v>0</v>
      </c>
      <c r="AI106">
        <v>1</v>
      </c>
      <c r="AJ106">
        <v>12.55</v>
      </c>
      <c r="AK106">
        <v>33.659999999999997</v>
      </c>
      <c r="AL106">
        <v>1</v>
      </c>
      <c r="AM106">
        <v>4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0.2</v>
      </c>
      <c r="AU106" t="s">
        <v>3</v>
      </c>
      <c r="AV106">
        <v>0</v>
      </c>
      <c r="AW106">
        <v>2</v>
      </c>
      <c r="AX106">
        <v>145870575</v>
      </c>
      <c r="AY106">
        <v>1</v>
      </c>
      <c r="AZ106">
        <v>0</v>
      </c>
      <c r="BA106">
        <v>116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ROUND(Y106*Source!I75,9)</f>
        <v>0.02</v>
      </c>
      <c r="CY106">
        <f>AB106</f>
        <v>824.66</v>
      </c>
      <c r="CZ106">
        <f>AF106</f>
        <v>65.709999999999994</v>
      </c>
      <c r="DA106">
        <f>AJ106</f>
        <v>12.55</v>
      </c>
      <c r="DB106">
        <f t="shared" si="34"/>
        <v>13.14</v>
      </c>
      <c r="DC106">
        <f t="shared" si="35"/>
        <v>2.3199999999999998</v>
      </c>
      <c r="DD106" t="s">
        <v>3</v>
      </c>
      <c r="DE106" t="s">
        <v>3</v>
      </c>
      <c r="DF106">
        <f>ROUND(ROUND(AE106,2)*CX106,2)</f>
        <v>0</v>
      </c>
      <c r="DG106">
        <f>ROUND(ROUND(AF106*AJ106,2)*CX106,2)</f>
        <v>16.489999999999998</v>
      </c>
      <c r="DH106">
        <f>ROUND(ROUND(AG106*AK106,2)*CX106,2)</f>
        <v>7.81</v>
      </c>
      <c r="DI106">
        <f>ROUND(ROUND(AH106,2)*CX106,2)</f>
        <v>0</v>
      </c>
      <c r="DJ106">
        <f>DG106</f>
        <v>16.489999999999998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ROW(Source!A75)</f>
        <v>75</v>
      </c>
      <c r="B107">
        <v>145833872</v>
      </c>
      <c r="C107">
        <v>145870571</v>
      </c>
      <c r="D107">
        <v>140821498</v>
      </c>
      <c r="E107">
        <v>1</v>
      </c>
      <c r="F107">
        <v>1</v>
      </c>
      <c r="G107">
        <v>1</v>
      </c>
      <c r="H107">
        <v>3</v>
      </c>
      <c r="I107" t="s">
        <v>759</v>
      </c>
      <c r="J107" t="s">
        <v>760</v>
      </c>
      <c r="K107" t="s">
        <v>761</v>
      </c>
      <c r="L107">
        <v>1425</v>
      </c>
      <c r="N107">
        <v>1013</v>
      </c>
      <c r="O107" t="s">
        <v>26</v>
      </c>
      <c r="P107" t="s">
        <v>26</v>
      </c>
      <c r="Q107">
        <v>1</v>
      </c>
      <c r="W107">
        <v>0</v>
      </c>
      <c r="X107">
        <v>1355990276</v>
      </c>
      <c r="Y107">
        <f t="shared" si="33"/>
        <v>1.02</v>
      </c>
      <c r="AA107">
        <v>898</v>
      </c>
      <c r="AB107">
        <v>0</v>
      </c>
      <c r="AC107">
        <v>0</v>
      </c>
      <c r="AD107">
        <v>0</v>
      </c>
      <c r="AE107">
        <v>100</v>
      </c>
      <c r="AF107">
        <v>0</v>
      </c>
      <c r="AG107">
        <v>0</v>
      </c>
      <c r="AH107">
        <v>0</v>
      </c>
      <c r="AI107">
        <v>8.98</v>
      </c>
      <c r="AJ107">
        <v>1</v>
      </c>
      <c r="AK107">
        <v>1</v>
      </c>
      <c r="AL107">
        <v>1</v>
      </c>
      <c r="AM107">
        <v>4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1.02</v>
      </c>
      <c r="AU107" t="s">
        <v>3</v>
      </c>
      <c r="AV107">
        <v>0</v>
      </c>
      <c r="AW107">
        <v>2</v>
      </c>
      <c r="AX107">
        <v>145870576</v>
      </c>
      <c r="AY107">
        <v>1</v>
      </c>
      <c r="AZ107">
        <v>0</v>
      </c>
      <c r="BA107">
        <v>117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ROUND(Y107*Source!I75,9)</f>
        <v>0.10199999999999999</v>
      </c>
      <c r="CY107">
        <f>AA107</f>
        <v>898</v>
      </c>
      <c r="CZ107">
        <f>AE107</f>
        <v>100</v>
      </c>
      <c r="DA107">
        <f>AI107</f>
        <v>8.98</v>
      </c>
      <c r="DB107">
        <f t="shared" si="34"/>
        <v>102</v>
      </c>
      <c r="DC107">
        <f t="shared" si="35"/>
        <v>0</v>
      </c>
      <c r="DD107" t="s">
        <v>3</v>
      </c>
      <c r="DE107" t="s">
        <v>3</v>
      </c>
      <c r="DF107">
        <f>ROUND(ROUND(AE107*AI107,2)*CX107,2)</f>
        <v>91.6</v>
      </c>
      <c r="DG107">
        <f t="shared" ref="DG107:DG113" si="36">ROUND(ROUND(AF107,2)*CX107,2)</f>
        <v>0</v>
      </c>
      <c r="DH107">
        <f t="shared" ref="DH107:DH112" si="37">ROUND(ROUND(AG107,2)*CX107,2)</f>
        <v>0</v>
      </c>
      <c r="DI107">
        <f>ROUND(ROUND(AH107,2)*CX107,2)</f>
        <v>0</v>
      </c>
      <c r="DJ107">
        <f>DF107</f>
        <v>91.6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ROW(Source!A75)</f>
        <v>75</v>
      </c>
      <c r="B108">
        <v>145833872</v>
      </c>
      <c r="C108">
        <v>145870571</v>
      </c>
      <c r="D108">
        <v>140765022</v>
      </c>
      <c r="E108">
        <v>70</v>
      </c>
      <c r="F108">
        <v>1</v>
      </c>
      <c r="G108">
        <v>1</v>
      </c>
      <c r="H108">
        <v>3</v>
      </c>
      <c r="I108" t="s">
        <v>762</v>
      </c>
      <c r="J108" t="s">
        <v>3</v>
      </c>
      <c r="K108" t="s">
        <v>763</v>
      </c>
      <c r="L108">
        <v>1374</v>
      </c>
      <c r="N108">
        <v>1013</v>
      </c>
      <c r="O108" t="s">
        <v>764</v>
      </c>
      <c r="P108" t="s">
        <v>764</v>
      </c>
      <c r="Q108">
        <v>1</v>
      </c>
      <c r="W108">
        <v>0</v>
      </c>
      <c r="X108">
        <v>-1731369543</v>
      </c>
      <c r="Y108">
        <f t="shared" si="33"/>
        <v>18.73</v>
      </c>
      <c r="AA108">
        <v>8.98</v>
      </c>
      <c r="AB108">
        <v>0</v>
      </c>
      <c r="AC108">
        <v>0</v>
      </c>
      <c r="AD108">
        <v>0</v>
      </c>
      <c r="AE108">
        <v>1</v>
      </c>
      <c r="AF108">
        <v>0</v>
      </c>
      <c r="AG108">
        <v>0</v>
      </c>
      <c r="AH108">
        <v>0</v>
      </c>
      <c r="AI108">
        <v>8.98</v>
      </c>
      <c r="AJ108">
        <v>1</v>
      </c>
      <c r="AK108">
        <v>1</v>
      </c>
      <c r="AL108">
        <v>1</v>
      </c>
      <c r="AM108">
        <v>4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18.73</v>
      </c>
      <c r="AU108" t="s">
        <v>3</v>
      </c>
      <c r="AV108">
        <v>0</v>
      </c>
      <c r="AW108">
        <v>2</v>
      </c>
      <c r="AX108">
        <v>145870577</v>
      </c>
      <c r="AY108">
        <v>1</v>
      </c>
      <c r="AZ108">
        <v>0</v>
      </c>
      <c r="BA108">
        <v>118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ROUND(Y108*Source!I75,9)</f>
        <v>1.873</v>
      </c>
      <c r="CY108">
        <f>AA108</f>
        <v>8.98</v>
      </c>
      <c r="CZ108">
        <f>AE108</f>
        <v>1</v>
      </c>
      <c r="DA108">
        <f>AI108</f>
        <v>8.98</v>
      </c>
      <c r="DB108">
        <f t="shared" si="34"/>
        <v>18.73</v>
      </c>
      <c r="DC108">
        <f t="shared" si="35"/>
        <v>0</v>
      </c>
      <c r="DD108" t="s">
        <v>3</v>
      </c>
      <c r="DE108" t="s">
        <v>3</v>
      </c>
      <c r="DF108">
        <f>ROUND(ROUND(AE108*AI108,2)*CX108,2)</f>
        <v>16.82</v>
      </c>
      <c r="DG108">
        <f t="shared" si="36"/>
        <v>0</v>
      </c>
      <c r="DH108">
        <f t="shared" si="37"/>
        <v>0</v>
      </c>
      <c r="DI108">
        <f>ROUND(ROUND(AH108,2)*CX108,2)</f>
        <v>0</v>
      </c>
      <c r="DJ108">
        <f>DF108</f>
        <v>16.82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ROW(Source!A77)</f>
        <v>77</v>
      </c>
      <c r="B109">
        <v>145833872</v>
      </c>
      <c r="C109">
        <v>145870578</v>
      </c>
      <c r="D109">
        <v>140760008</v>
      </c>
      <c r="E109">
        <v>70</v>
      </c>
      <c r="F109">
        <v>1</v>
      </c>
      <c r="G109">
        <v>1</v>
      </c>
      <c r="H109">
        <v>1</v>
      </c>
      <c r="I109" t="s">
        <v>743</v>
      </c>
      <c r="J109" t="s">
        <v>3</v>
      </c>
      <c r="K109" t="s">
        <v>744</v>
      </c>
      <c r="L109">
        <v>1191</v>
      </c>
      <c r="N109">
        <v>1013</v>
      </c>
      <c r="O109" t="s">
        <v>660</v>
      </c>
      <c r="P109" t="s">
        <v>660</v>
      </c>
      <c r="Q109">
        <v>1</v>
      </c>
      <c r="W109">
        <v>0</v>
      </c>
      <c r="X109">
        <v>-1810713292</v>
      </c>
      <c r="Y109">
        <f t="shared" si="33"/>
        <v>15.2</v>
      </c>
      <c r="AA109">
        <v>0</v>
      </c>
      <c r="AB109">
        <v>0</v>
      </c>
      <c r="AC109">
        <v>0</v>
      </c>
      <c r="AD109">
        <v>309</v>
      </c>
      <c r="AE109">
        <v>0</v>
      </c>
      <c r="AF109">
        <v>0</v>
      </c>
      <c r="AG109">
        <v>0</v>
      </c>
      <c r="AH109">
        <v>9.18</v>
      </c>
      <c r="AI109">
        <v>1</v>
      </c>
      <c r="AJ109">
        <v>1</v>
      </c>
      <c r="AK109">
        <v>1</v>
      </c>
      <c r="AL109">
        <v>33.659999999999997</v>
      </c>
      <c r="AM109">
        <v>4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15.2</v>
      </c>
      <c r="AU109" t="s">
        <v>3</v>
      </c>
      <c r="AV109">
        <v>1</v>
      </c>
      <c r="AW109">
        <v>2</v>
      </c>
      <c r="AX109">
        <v>145870579</v>
      </c>
      <c r="AY109">
        <v>1</v>
      </c>
      <c r="AZ109">
        <v>0</v>
      </c>
      <c r="BA109">
        <v>119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ROUND(Y109*Source!I77,9)</f>
        <v>4.5599999999999996</v>
      </c>
      <c r="CY109">
        <f>AD109</f>
        <v>309</v>
      </c>
      <c r="CZ109">
        <f>AH109</f>
        <v>9.18</v>
      </c>
      <c r="DA109">
        <f>AL109</f>
        <v>33.659999999999997</v>
      </c>
      <c r="DB109">
        <f t="shared" si="34"/>
        <v>139.54</v>
      </c>
      <c r="DC109">
        <f t="shared" si="35"/>
        <v>0</v>
      </c>
      <c r="DD109" t="s">
        <v>3</v>
      </c>
      <c r="DE109" t="s">
        <v>3</v>
      </c>
      <c r="DF109">
        <f>ROUND(ROUND(AE109,2)*CX109,2)</f>
        <v>0</v>
      </c>
      <c r="DG109">
        <f t="shared" si="36"/>
        <v>0</v>
      </c>
      <c r="DH109">
        <f t="shared" si="37"/>
        <v>0</v>
      </c>
      <c r="DI109">
        <f>ROUND(ROUND(AH109*AL109,2)*CX109,2)</f>
        <v>1409.04</v>
      </c>
      <c r="DJ109">
        <f>DI109</f>
        <v>1409.04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ROW(Source!A77)</f>
        <v>77</v>
      </c>
      <c r="B110">
        <v>145833872</v>
      </c>
      <c r="C110">
        <v>145870578</v>
      </c>
      <c r="D110">
        <v>140775228</v>
      </c>
      <c r="E110">
        <v>1</v>
      </c>
      <c r="F110">
        <v>1</v>
      </c>
      <c r="G110">
        <v>1</v>
      </c>
      <c r="H110">
        <v>3</v>
      </c>
      <c r="I110" t="s">
        <v>765</v>
      </c>
      <c r="J110" t="s">
        <v>766</v>
      </c>
      <c r="K110" t="s">
        <v>767</v>
      </c>
      <c r="L110">
        <v>1425</v>
      </c>
      <c r="N110">
        <v>1013</v>
      </c>
      <c r="O110" t="s">
        <v>26</v>
      </c>
      <c r="P110" t="s">
        <v>26</v>
      </c>
      <c r="Q110">
        <v>1</v>
      </c>
      <c r="W110">
        <v>0</v>
      </c>
      <c r="X110">
        <v>1343353334</v>
      </c>
      <c r="Y110">
        <f t="shared" si="33"/>
        <v>1.75</v>
      </c>
      <c r="AA110">
        <v>71.84</v>
      </c>
      <c r="AB110">
        <v>0</v>
      </c>
      <c r="AC110">
        <v>0</v>
      </c>
      <c r="AD110">
        <v>0</v>
      </c>
      <c r="AE110">
        <v>8</v>
      </c>
      <c r="AF110">
        <v>0</v>
      </c>
      <c r="AG110">
        <v>0</v>
      </c>
      <c r="AH110">
        <v>0</v>
      </c>
      <c r="AI110">
        <v>8.98</v>
      </c>
      <c r="AJ110">
        <v>1</v>
      </c>
      <c r="AK110">
        <v>1</v>
      </c>
      <c r="AL110">
        <v>1</v>
      </c>
      <c r="AM110">
        <v>4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3</v>
      </c>
      <c r="AT110">
        <v>1.75</v>
      </c>
      <c r="AU110" t="s">
        <v>3</v>
      </c>
      <c r="AV110">
        <v>0</v>
      </c>
      <c r="AW110">
        <v>2</v>
      </c>
      <c r="AX110">
        <v>145870580</v>
      </c>
      <c r="AY110">
        <v>1</v>
      </c>
      <c r="AZ110">
        <v>0</v>
      </c>
      <c r="BA110">
        <v>120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ROUND(Y110*Source!I77,9)</f>
        <v>0.52500000000000002</v>
      </c>
      <c r="CY110">
        <f>AA110</f>
        <v>71.84</v>
      </c>
      <c r="CZ110">
        <f>AE110</f>
        <v>8</v>
      </c>
      <c r="DA110">
        <f>AI110</f>
        <v>8.98</v>
      </c>
      <c r="DB110">
        <f t="shared" si="34"/>
        <v>14</v>
      </c>
      <c r="DC110">
        <f t="shared" si="35"/>
        <v>0</v>
      </c>
      <c r="DD110" t="s">
        <v>3</v>
      </c>
      <c r="DE110" t="s">
        <v>3</v>
      </c>
      <c r="DF110">
        <f>ROUND(ROUND(AE110*AI110,2)*CX110,2)</f>
        <v>37.72</v>
      </c>
      <c r="DG110">
        <f t="shared" si="36"/>
        <v>0</v>
      </c>
      <c r="DH110">
        <f t="shared" si="37"/>
        <v>0</v>
      </c>
      <c r="DI110">
        <f>ROUND(ROUND(AH110,2)*CX110,2)</f>
        <v>0</v>
      </c>
      <c r="DJ110">
        <f>DF110</f>
        <v>37.72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ROW(Source!A77)</f>
        <v>77</v>
      </c>
      <c r="B111">
        <v>145833872</v>
      </c>
      <c r="C111">
        <v>145870578</v>
      </c>
      <c r="D111">
        <v>140765022</v>
      </c>
      <c r="E111">
        <v>70</v>
      </c>
      <c r="F111">
        <v>1</v>
      </c>
      <c r="G111">
        <v>1</v>
      </c>
      <c r="H111">
        <v>3</v>
      </c>
      <c r="I111" t="s">
        <v>762</v>
      </c>
      <c r="J111" t="s">
        <v>3</v>
      </c>
      <c r="K111" t="s">
        <v>763</v>
      </c>
      <c r="L111">
        <v>1374</v>
      </c>
      <c r="N111">
        <v>1013</v>
      </c>
      <c r="O111" t="s">
        <v>764</v>
      </c>
      <c r="P111" t="s">
        <v>764</v>
      </c>
      <c r="Q111">
        <v>1</v>
      </c>
      <c r="W111">
        <v>0</v>
      </c>
      <c r="X111">
        <v>-1731369543</v>
      </c>
      <c r="Y111">
        <f t="shared" si="33"/>
        <v>2.79</v>
      </c>
      <c r="AA111">
        <v>8.98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8.98</v>
      </c>
      <c r="AJ111">
        <v>1</v>
      </c>
      <c r="AK111">
        <v>1</v>
      </c>
      <c r="AL111">
        <v>1</v>
      </c>
      <c r="AM111">
        <v>4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2.79</v>
      </c>
      <c r="AU111" t="s">
        <v>3</v>
      </c>
      <c r="AV111">
        <v>0</v>
      </c>
      <c r="AW111">
        <v>2</v>
      </c>
      <c r="AX111">
        <v>145870581</v>
      </c>
      <c r="AY111">
        <v>1</v>
      </c>
      <c r="AZ111">
        <v>0</v>
      </c>
      <c r="BA111">
        <v>121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ROUND(Y111*Source!I77,9)</f>
        <v>0.83699999999999997</v>
      </c>
      <c r="CY111">
        <f>AA111</f>
        <v>8.98</v>
      </c>
      <c r="CZ111">
        <f>AE111</f>
        <v>1</v>
      </c>
      <c r="DA111">
        <f>AI111</f>
        <v>8.98</v>
      </c>
      <c r="DB111">
        <f t="shared" si="34"/>
        <v>2.79</v>
      </c>
      <c r="DC111">
        <f t="shared" si="35"/>
        <v>0</v>
      </c>
      <c r="DD111" t="s">
        <v>3</v>
      </c>
      <c r="DE111" t="s">
        <v>3</v>
      </c>
      <c r="DF111">
        <f>ROUND(ROUND(AE111*AI111,2)*CX111,2)</f>
        <v>7.52</v>
      </c>
      <c r="DG111">
        <f t="shared" si="36"/>
        <v>0</v>
      </c>
      <c r="DH111">
        <f t="shared" si="37"/>
        <v>0</v>
      </c>
      <c r="DI111">
        <f>ROUND(ROUND(AH111,2)*CX111,2)</f>
        <v>0</v>
      </c>
      <c r="DJ111">
        <f>DF111</f>
        <v>7.52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ROW(Source!A79)</f>
        <v>79</v>
      </c>
      <c r="B112">
        <v>145833872</v>
      </c>
      <c r="C112">
        <v>145870582</v>
      </c>
      <c r="D112">
        <v>140760022</v>
      </c>
      <c r="E112">
        <v>70</v>
      </c>
      <c r="F112">
        <v>1</v>
      </c>
      <c r="G112">
        <v>1</v>
      </c>
      <c r="H112">
        <v>1</v>
      </c>
      <c r="I112" t="s">
        <v>752</v>
      </c>
      <c r="J112" t="s">
        <v>3</v>
      </c>
      <c r="K112" t="s">
        <v>753</v>
      </c>
      <c r="L112">
        <v>1191</v>
      </c>
      <c r="N112">
        <v>1013</v>
      </c>
      <c r="O112" t="s">
        <v>660</v>
      </c>
      <c r="P112" t="s">
        <v>660</v>
      </c>
      <c r="Q112">
        <v>1</v>
      </c>
      <c r="W112">
        <v>0</v>
      </c>
      <c r="X112">
        <v>-2012709214</v>
      </c>
      <c r="Y112">
        <f t="shared" si="33"/>
        <v>5.39</v>
      </c>
      <c r="AA112">
        <v>0</v>
      </c>
      <c r="AB112">
        <v>0</v>
      </c>
      <c r="AC112">
        <v>0</v>
      </c>
      <c r="AD112">
        <v>316.39999999999998</v>
      </c>
      <c r="AE112">
        <v>0</v>
      </c>
      <c r="AF112">
        <v>0</v>
      </c>
      <c r="AG112">
        <v>0</v>
      </c>
      <c r="AH112">
        <v>9.4</v>
      </c>
      <c r="AI112">
        <v>1</v>
      </c>
      <c r="AJ112">
        <v>1</v>
      </c>
      <c r="AK112">
        <v>1</v>
      </c>
      <c r="AL112">
        <v>33.659999999999997</v>
      </c>
      <c r="AM112">
        <v>4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5.39</v>
      </c>
      <c r="AU112" t="s">
        <v>3</v>
      </c>
      <c r="AV112">
        <v>1</v>
      </c>
      <c r="AW112">
        <v>2</v>
      </c>
      <c r="AX112">
        <v>145870583</v>
      </c>
      <c r="AY112">
        <v>1</v>
      </c>
      <c r="AZ112">
        <v>0</v>
      </c>
      <c r="BA112">
        <v>122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ROUND(Y112*Source!I79,9)</f>
        <v>1.617</v>
      </c>
      <c r="CY112">
        <f>AD112</f>
        <v>316.39999999999998</v>
      </c>
      <c r="CZ112">
        <f>AH112</f>
        <v>9.4</v>
      </c>
      <c r="DA112">
        <f>AL112</f>
        <v>33.659999999999997</v>
      </c>
      <c r="DB112">
        <f t="shared" si="34"/>
        <v>50.67</v>
      </c>
      <c r="DC112">
        <f t="shared" si="35"/>
        <v>0</v>
      </c>
      <c r="DD112" t="s">
        <v>3</v>
      </c>
      <c r="DE112" t="s">
        <v>3</v>
      </c>
      <c r="DF112">
        <f>ROUND(ROUND(AE112,2)*CX112,2)</f>
        <v>0</v>
      </c>
      <c r="DG112">
        <f t="shared" si="36"/>
        <v>0</v>
      </c>
      <c r="DH112">
        <f t="shared" si="37"/>
        <v>0</v>
      </c>
      <c r="DI112">
        <f>ROUND(ROUND(AH112*AL112,2)*CX112,2)</f>
        <v>511.62</v>
      </c>
      <c r="DJ112">
        <f>DI112</f>
        <v>511.62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ROW(Source!A79)</f>
        <v>79</v>
      </c>
      <c r="B113">
        <v>145833872</v>
      </c>
      <c r="C113">
        <v>145870582</v>
      </c>
      <c r="D113">
        <v>140760225</v>
      </c>
      <c r="E113">
        <v>70</v>
      </c>
      <c r="F113">
        <v>1</v>
      </c>
      <c r="G113">
        <v>1</v>
      </c>
      <c r="H113">
        <v>1</v>
      </c>
      <c r="I113" t="s">
        <v>661</v>
      </c>
      <c r="J113" t="s">
        <v>3</v>
      </c>
      <c r="K113" t="s">
        <v>662</v>
      </c>
      <c r="L113">
        <v>1191</v>
      </c>
      <c r="N113">
        <v>1013</v>
      </c>
      <c r="O113" t="s">
        <v>660</v>
      </c>
      <c r="P113" t="s">
        <v>660</v>
      </c>
      <c r="Q113">
        <v>1</v>
      </c>
      <c r="W113">
        <v>0</v>
      </c>
      <c r="X113">
        <v>-1417349443</v>
      </c>
      <c r="Y113">
        <f t="shared" si="33"/>
        <v>0.04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1</v>
      </c>
      <c r="AJ113">
        <v>1</v>
      </c>
      <c r="AK113">
        <v>33.659999999999997</v>
      </c>
      <c r="AL113">
        <v>1</v>
      </c>
      <c r="AM113">
        <v>4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0.04</v>
      </c>
      <c r="AU113" t="s">
        <v>3</v>
      </c>
      <c r="AV113">
        <v>2</v>
      </c>
      <c r="AW113">
        <v>2</v>
      </c>
      <c r="AX113">
        <v>145870584</v>
      </c>
      <c r="AY113">
        <v>1</v>
      </c>
      <c r="AZ113">
        <v>0</v>
      </c>
      <c r="BA113">
        <v>123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ROUND(Y113*Source!I79,9)</f>
        <v>1.2E-2</v>
      </c>
      <c r="CY113">
        <f>AD113</f>
        <v>0</v>
      </c>
      <c r="CZ113">
        <f>AH113</f>
        <v>0</v>
      </c>
      <c r="DA113">
        <f>AL113</f>
        <v>1</v>
      </c>
      <c r="DB113">
        <f t="shared" si="34"/>
        <v>0</v>
      </c>
      <c r="DC113">
        <f t="shared" si="35"/>
        <v>0</v>
      </c>
      <c r="DD113" t="s">
        <v>3</v>
      </c>
      <c r="DE113" t="s">
        <v>3</v>
      </c>
      <c r="DF113">
        <f>ROUND(ROUND(AE113,2)*CX113,2)</f>
        <v>0</v>
      </c>
      <c r="DG113">
        <f t="shared" si="36"/>
        <v>0</v>
      </c>
      <c r="DH113">
        <f>ROUND(ROUND(AG113*AK113,2)*CX113,2)</f>
        <v>0</v>
      </c>
      <c r="DI113">
        <f t="shared" ref="DI113:DI121" si="38">ROUND(ROUND(AH113,2)*CX113,2)</f>
        <v>0</v>
      </c>
      <c r="DJ113">
        <f>DI113</f>
        <v>0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ROW(Source!A79)</f>
        <v>79</v>
      </c>
      <c r="B114">
        <v>145833872</v>
      </c>
      <c r="C114">
        <v>145870582</v>
      </c>
      <c r="D114">
        <v>140922951</v>
      </c>
      <c r="E114">
        <v>1</v>
      </c>
      <c r="F114">
        <v>1</v>
      </c>
      <c r="G114">
        <v>1</v>
      </c>
      <c r="H114">
        <v>2</v>
      </c>
      <c r="I114" t="s">
        <v>756</v>
      </c>
      <c r="J114" t="s">
        <v>757</v>
      </c>
      <c r="K114" t="s">
        <v>758</v>
      </c>
      <c r="L114">
        <v>1367</v>
      </c>
      <c r="N114">
        <v>1011</v>
      </c>
      <c r="O114" t="s">
        <v>666</v>
      </c>
      <c r="P114" t="s">
        <v>666</v>
      </c>
      <c r="Q114">
        <v>1</v>
      </c>
      <c r="W114">
        <v>0</v>
      </c>
      <c r="X114">
        <v>-430484415</v>
      </c>
      <c r="Y114">
        <f t="shared" si="33"/>
        <v>0.02</v>
      </c>
      <c r="AA114">
        <v>0</v>
      </c>
      <c r="AB114">
        <v>1448.27</v>
      </c>
      <c r="AC114">
        <v>454.41</v>
      </c>
      <c r="AD114">
        <v>0</v>
      </c>
      <c r="AE114">
        <v>0</v>
      </c>
      <c r="AF114">
        <v>115.4</v>
      </c>
      <c r="AG114">
        <v>13.5</v>
      </c>
      <c r="AH114">
        <v>0</v>
      </c>
      <c r="AI114">
        <v>1</v>
      </c>
      <c r="AJ114">
        <v>12.55</v>
      </c>
      <c r="AK114">
        <v>33.659999999999997</v>
      </c>
      <c r="AL114">
        <v>1</v>
      </c>
      <c r="AM114">
        <v>4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0.02</v>
      </c>
      <c r="AU114" t="s">
        <v>3</v>
      </c>
      <c r="AV114">
        <v>0</v>
      </c>
      <c r="AW114">
        <v>2</v>
      </c>
      <c r="AX114">
        <v>145870585</v>
      </c>
      <c r="AY114">
        <v>1</v>
      </c>
      <c r="AZ114">
        <v>0</v>
      </c>
      <c r="BA114">
        <v>124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ROUND(Y114*Source!I79,9)</f>
        <v>6.0000000000000001E-3</v>
      </c>
      <c r="CY114">
        <f>AB114</f>
        <v>1448.27</v>
      </c>
      <c r="CZ114">
        <f>AF114</f>
        <v>115.4</v>
      </c>
      <c r="DA114">
        <f>AJ114</f>
        <v>12.55</v>
      </c>
      <c r="DB114">
        <f t="shared" si="34"/>
        <v>2.31</v>
      </c>
      <c r="DC114">
        <f t="shared" si="35"/>
        <v>0.27</v>
      </c>
      <c r="DD114" t="s">
        <v>3</v>
      </c>
      <c r="DE114" t="s">
        <v>3</v>
      </c>
      <c r="DF114">
        <f>ROUND(ROUND(AE114,2)*CX114,2)</f>
        <v>0</v>
      </c>
      <c r="DG114">
        <f>ROUND(ROUND(AF114*AJ114,2)*CX114,2)</f>
        <v>8.69</v>
      </c>
      <c r="DH114">
        <f>ROUND(ROUND(AG114*AK114,2)*CX114,2)</f>
        <v>2.73</v>
      </c>
      <c r="DI114">
        <f t="shared" si="38"/>
        <v>0</v>
      </c>
      <c r="DJ114">
        <f>DG114</f>
        <v>8.69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ROW(Source!A79)</f>
        <v>79</v>
      </c>
      <c r="B115">
        <v>145833872</v>
      </c>
      <c r="C115">
        <v>145870582</v>
      </c>
      <c r="D115">
        <v>140923885</v>
      </c>
      <c r="E115">
        <v>1</v>
      </c>
      <c r="F115">
        <v>1</v>
      </c>
      <c r="G115">
        <v>1</v>
      </c>
      <c r="H115">
        <v>2</v>
      </c>
      <c r="I115" t="s">
        <v>681</v>
      </c>
      <c r="J115" t="s">
        <v>682</v>
      </c>
      <c r="K115" t="s">
        <v>683</v>
      </c>
      <c r="L115">
        <v>1367</v>
      </c>
      <c r="N115">
        <v>1011</v>
      </c>
      <c r="O115" t="s">
        <v>666</v>
      </c>
      <c r="P115" t="s">
        <v>666</v>
      </c>
      <c r="Q115">
        <v>1</v>
      </c>
      <c r="W115">
        <v>0</v>
      </c>
      <c r="X115">
        <v>509054691</v>
      </c>
      <c r="Y115">
        <f t="shared" si="33"/>
        <v>0.02</v>
      </c>
      <c r="AA115">
        <v>0</v>
      </c>
      <c r="AB115">
        <v>824.66</v>
      </c>
      <c r="AC115">
        <v>390.46</v>
      </c>
      <c r="AD115">
        <v>0</v>
      </c>
      <c r="AE115">
        <v>0</v>
      </c>
      <c r="AF115">
        <v>65.709999999999994</v>
      </c>
      <c r="AG115">
        <v>11.6</v>
      </c>
      <c r="AH115">
        <v>0</v>
      </c>
      <c r="AI115">
        <v>1</v>
      </c>
      <c r="AJ115">
        <v>12.55</v>
      </c>
      <c r="AK115">
        <v>33.659999999999997</v>
      </c>
      <c r="AL115">
        <v>1</v>
      </c>
      <c r="AM115">
        <v>4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0.02</v>
      </c>
      <c r="AU115" t="s">
        <v>3</v>
      </c>
      <c r="AV115">
        <v>0</v>
      </c>
      <c r="AW115">
        <v>2</v>
      </c>
      <c r="AX115">
        <v>145870586</v>
      </c>
      <c r="AY115">
        <v>1</v>
      </c>
      <c r="AZ115">
        <v>0</v>
      </c>
      <c r="BA115">
        <v>125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ROUND(Y115*Source!I79,9)</f>
        <v>6.0000000000000001E-3</v>
      </c>
      <c r="CY115">
        <f>AB115</f>
        <v>824.66</v>
      </c>
      <c r="CZ115">
        <f>AF115</f>
        <v>65.709999999999994</v>
      </c>
      <c r="DA115">
        <f>AJ115</f>
        <v>12.55</v>
      </c>
      <c r="DB115">
        <f t="shared" si="34"/>
        <v>1.31</v>
      </c>
      <c r="DC115">
        <f t="shared" si="35"/>
        <v>0.23</v>
      </c>
      <c r="DD115" t="s">
        <v>3</v>
      </c>
      <c r="DE115" t="s">
        <v>3</v>
      </c>
      <c r="DF115">
        <f>ROUND(ROUND(AE115,2)*CX115,2)</f>
        <v>0</v>
      </c>
      <c r="DG115">
        <f>ROUND(ROUND(AF115*AJ115,2)*CX115,2)</f>
        <v>4.95</v>
      </c>
      <c r="DH115">
        <f>ROUND(ROUND(AG115*AK115,2)*CX115,2)</f>
        <v>2.34</v>
      </c>
      <c r="DI115">
        <f t="shared" si="38"/>
        <v>0</v>
      </c>
      <c r="DJ115">
        <f>DG115</f>
        <v>4.95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ROW(Source!A79)</f>
        <v>79</v>
      </c>
      <c r="B116">
        <v>145833872</v>
      </c>
      <c r="C116">
        <v>145870582</v>
      </c>
      <c r="D116">
        <v>140772963</v>
      </c>
      <c r="E116">
        <v>1</v>
      </c>
      <c r="F116">
        <v>1</v>
      </c>
      <c r="G116">
        <v>1</v>
      </c>
      <c r="H116">
        <v>3</v>
      </c>
      <c r="I116" t="s">
        <v>768</v>
      </c>
      <c r="J116" t="s">
        <v>769</v>
      </c>
      <c r="K116" t="s">
        <v>770</v>
      </c>
      <c r="L116">
        <v>1346</v>
      </c>
      <c r="N116">
        <v>1009</v>
      </c>
      <c r="O116" t="s">
        <v>91</v>
      </c>
      <c r="P116" t="s">
        <v>91</v>
      </c>
      <c r="Q116">
        <v>1</v>
      </c>
      <c r="W116">
        <v>0</v>
      </c>
      <c r="X116">
        <v>1682799448</v>
      </c>
      <c r="Y116">
        <f t="shared" si="33"/>
        <v>0.16</v>
      </c>
      <c r="AA116">
        <v>272.99</v>
      </c>
      <c r="AB116">
        <v>0</v>
      </c>
      <c r="AC116">
        <v>0</v>
      </c>
      <c r="AD116">
        <v>0</v>
      </c>
      <c r="AE116">
        <v>30.4</v>
      </c>
      <c r="AF116">
        <v>0</v>
      </c>
      <c r="AG116">
        <v>0</v>
      </c>
      <c r="AH116">
        <v>0</v>
      </c>
      <c r="AI116">
        <v>8.98</v>
      </c>
      <c r="AJ116">
        <v>1</v>
      </c>
      <c r="AK116">
        <v>1</v>
      </c>
      <c r="AL116">
        <v>1</v>
      </c>
      <c r="AM116">
        <v>4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0.16</v>
      </c>
      <c r="AU116" t="s">
        <v>3</v>
      </c>
      <c r="AV116">
        <v>0</v>
      </c>
      <c r="AW116">
        <v>2</v>
      </c>
      <c r="AX116">
        <v>145870587</v>
      </c>
      <c r="AY116">
        <v>1</v>
      </c>
      <c r="AZ116">
        <v>0</v>
      </c>
      <c r="BA116">
        <v>126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ROUND(Y116*Source!I79,9)</f>
        <v>4.8000000000000001E-2</v>
      </c>
      <c r="CY116">
        <f t="shared" ref="CY116:CY121" si="39">AA116</f>
        <v>272.99</v>
      </c>
      <c r="CZ116">
        <f t="shared" ref="CZ116:CZ121" si="40">AE116</f>
        <v>30.4</v>
      </c>
      <c r="DA116">
        <f t="shared" ref="DA116:DA121" si="41">AI116</f>
        <v>8.98</v>
      </c>
      <c r="DB116">
        <f t="shared" si="34"/>
        <v>4.8600000000000003</v>
      </c>
      <c r="DC116">
        <f t="shared" si="35"/>
        <v>0</v>
      </c>
      <c r="DD116" t="s">
        <v>3</v>
      </c>
      <c r="DE116" t="s">
        <v>3</v>
      </c>
      <c r="DF116">
        <f t="shared" ref="DF116:DF121" si="42">ROUND(ROUND(AE116*AI116,2)*CX116,2)</f>
        <v>13.1</v>
      </c>
      <c r="DG116">
        <f t="shared" ref="DG116:DG123" si="43">ROUND(ROUND(AF116,2)*CX116,2)</f>
        <v>0</v>
      </c>
      <c r="DH116">
        <f t="shared" ref="DH116:DH122" si="44">ROUND(ROUND(AG116,2)*CX116,2)</f>
        <v>0</v>
      </c>
      <c r="DI116">
        <f t="shared" si="38"/>
        <v>0</v>
      </c>
      <c r="DJ116">
        <f t="shared" ref="DJ116:DJ121" si="45">DF116</f>
        <v>13.1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ROW(Source!A79)</f>
        <v>79</v>
      </c>
      <c r="B117">
        <v>145833872</v>
      </c>
      <c r="C117">
        <v>145870582</v>
      </c>
      <c r="D117">
        <v>140773239</v>
      </c>
      <c r="E117">
        <v>1</v>
      </c>
      <c r="F117">
        <v>1</v>
      </c>
      <c r="G117">
        <v>1</v>
      </c>
      <c r="H117">
        <v>3</v>
      </c>
      <c r="I117" t="s">
        <v>771</v>
      </c>
      <c r="J117" t="s">
        <v>772</v>
      </c>
      <c r="K117" t="s">
        <v>773</v>
      </c>
      <c r="L117">
        <v>1348</v>
      </c>
      <c r="N117">
        <v>1009</v>
      </c>
      <c r="O117" t="s">
        <v>123</v>
      </c>
      <c r="P117" t="s">
        <v>123</v>
      </c>
      <c r="Q117">
        <v>1000</v>
      </c>
      <c r="W117">
        <v>0</v>
      </c>
      <c r="X117">
        <v>1351694942</v>
      </c>
      <c r="Y117">
        <f t="shared" si="33"/>
        <v>5.9999999999999995E-4</v>
      </c>
      <c r="AA117">
        <v>16343.6</v>
      </c>
      <c r="AB117">
        <v>0</v>
      </c>
      <c r="AC117">
        <v>0</v>
      </c>
      <c r="AD117">
        <v>0</v>
      </c>
      <c r="AE117">
        <v>1820</v>
      </c>
      <c r="AF117">
        <v>0</v>
      </c>
      <c r="AG117">
        <v>0</v>
      </c>
      <c r="AH117">
        <v>0</v>
      </c>
      <c r="AI117">
        <v>8.98</v>
      </c>
      <c r="AJ117">
        <v>1</v>
      </c>
      <c r="AK117">
        <v>1</v>
      </c>
      <c r="AL117">
        <v>1</v>
      </c>
      <c r="AM117">
        <v>4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5.9999999999999995E-4</v>
      </c>
      <c r="AU117" t="s">
        <v>3</v>
      </c>
      <c r="AV117">
        <v>0</v>
      </c>
      <c r="AW117">
        <v>2</v>
      </c>
      <c r="AX117">
        <v>145870588</v>
      </c>
      <c r="AY117">
        <v>1</v>
      </c>
      <c r="AZ117">
        <v>0</v>
      </c>
      <c r="BA117">
        <v>127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ROUND(Y117*Source!I79,9)</f>
        <v>1.8000000000000001E-4</v>
      </c>
      <c r="CY117">
        <f t="shared" si="39"/>
        <v>16343.6</v>
      </c>
      <c r="CZ117">
        <f t="shared" si="40"/>
        <v>1820</v>
      </c>
      <c r="DA117">
        <f t="shared" si="41"/>
        <v>8.98</v>
      </c>
      <c r="DB117">
        <f t="shared" si="34"/>
        <v>1.0900000000000001</v>
      </c>
      <c r="DC117">
        <f t="shared" si="35"/>
        <v>0</v>
      </c>
      <c r="DD117" t="s">
        <v>3</v>
      </c>
      <c r="DE117" t="s">
        <v>3</v>
      </c>
      <c r="DF117">
        <f t="shared" si="42"/>
        <v>2.94</v>
      </c>
      <c r="DG117">
        <f t="shared" si="43"/>
        <v>0</v>
      </c>
      <c r="DH117">
        <f t="shared" si="44"/>
        <v>0</v>
      </c>
      <c r="DI117">
        <f t="shared" si="38"/>
        <v>0</v>
      </c>
      <c r="DJ117">
        <f t="shared" si="45"/>
        <v>2.94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ROW(Source!A79)</f>
        <v>79</v>
      </c>
      <c r="B118">
        <v>145833872</v>
      </c>
      <c r="C118">
        <v>145870582</v>
      </c>
      <c r="D118">
        <v>140804400</v>
      </c>
      <c r="E118">
        <v>1</v>
      </c>
      <c r="F118">
        <v>1</v>
      </c>
      <c r="G118">
        <v>1</v>
      </c>
      <c r="H118">
        <v>3</v>
      </c>
      <c r="I118" t="s">
        <v>774</v>
      </c>
      <c r="J118" t="s">
        <v>775</v>
      </c>
      <c r="K118" t="s">
        <v>776</v>
      </c>
      <c r="L118">
        <v>1346</v>
      </c>
      <c r="N118">
        <v>1009</v>
      </c>
      <c r="O118" t="s">
        <v>91</v>
      </c>
      <c r="P118" t="s">
        <v>91</v>
      </c>
      <c r="Q118">
        <v>1</v>
      </c>
      <c r="W118">
        <v>0</v>
      </c>
      <c r="X118">
        <v>-211331552</v>
      </c>
      <c r="Y118">
        <f t="shared" si="33"/>
        <v>0.02</v>
      </c>
      <c r="AA118">
        <v>256.83</v>
      </c>
      <c r="AB118">
        <v>0</v>
      </c>
      <c r="AC118">
        <v>0</v>
      </c>
      <c r="AD118">
        <v>0</v>
      </c>
      <c r="AE118">
        <v>28.6</v>
      </c>
      <c r="AF118">
        <v>0</v>
      </c>
      <c r="AG118">
        <v>0</v>
      </c>
      <c r="AH118">
        <v>0</v>
      </c>
      <c r="AI118">
        <v>8.98</v>
      </c>
      <c r="AJ118">
        <v>1</v>
      </c>
      <c r="AK118">
        <v>1</v>
      </c>
      <c r="AL118">
        <v>1</v>
      </c>
      <c r="AM118">
        <v>4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0.02</v>
      </c>
      <c r="AU118" t="s">
        <v>3</v>
      </c>
      <c r="AV118">
        <v>0</v>
      </c>
      <c r="AW118">
        <v>2</v>
      </c>
      <c r="AX118">
        <v>145870589</v>
      </c>
      <c r="AY118">
        <v>1</v>
      </c>
      <c r="AZ118">
        <v>0</v>
      </c>
      <c r="BA118">
        <v>128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ROUND(Y118*Source!I79,9)</f>
        <v>6.0000000000000001E-3</v>
      </c>
      <c r="CY118">
        <f t="shared" si="39"/>
        <v>256.83</v>
      </c>
      <c r="CZ118">
        <f t="shared" si="40"/>
        <v>28.6</v>
      </c>
      <c r="DA118">
        <f t="shared" si="41"/>
        <v>8.98</v>
      </c>
      <c r="DB118">
        <f t="shared" si="34"/>
        <v>0.56999999999999995</v>
      </c>
      <c r="DC118">
        <f t="shared" si="35"/>
        <v>0</v>
      </c>
      <c r="DD118" t="s">
        <v>3</v>
      </c>
      <c r="DE118" t="s">
        <v>3</v>
      </c>
      <c r="DF118">
        <f t="shared" si="42"/>
        <v>1.54</v>
      </c>
      <c r="DG118">
        <f t="shared" si="43"/>
        <v>0</v>
      </c>
      <c r="DH118">
        <f t="shared" si="44"/>
        <v>0</v>
      </c>
      <c r="DI118">
        <f t="shared" si="38"/>
        <v>0</v>
      </c>
      <c r="DJ118">
        <f t="shared" si="45"/>
        <v>1.54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ROW(Source!A79)</f>
        <v>79</v>
      </c>
      <c r="B119">
        <v>145833872</v>
      </c>
      <c r="C119">
        <v>145870582</v>
      </c>
      <c r="D119">
        <v>140817843</v>
      </c>
      <c r="E119">
        <v>1</v>
      </c>
      <c r="F119">
        <v>1</v>
      </c>
      <c r="G119">
        <v>1</v>
      </c>
      <c r="H119">
        <v>3</v>
      </c>
      <c r="I119" t="s">
        <v>777</v>
      </c>
      <c r="J119" t="s">
        <v>778</v>
      </c>
      <c r="K119" t="s">
        <v>779</v>
      </c>
      <c r="L119">
        <v>1425</v>
      </c>
      <c r="N119">
        <v>1013</v>
      </c>
      <c r="O119" t="s">
        <v>26</v>
      </c>
      <c r="P119" t="s">
        <v>26</v>
      </c>
      <c r="Q119">
        <v>1</v>
      </c>
      <c r="W119">
        <v>0</v>
      </c>
      <c r="X119">
        <v>1821525740</v>
      </c>
      <c r="Y119">
        <f t="shared" si="33"/>
        <v>0.05</v>
      </c>
      <c r="AA119">
        <v>987.8</v>
      </c>
      <c r="AB119">
        <v>0</v>
      </c>
      <c r="AC119">
        <v>0</v>
      </c>
      <c r="AD119">
        <v>0</v>
      </c>
      <c r="AE119">
        <v>110</v>
      </c>
      <c r="AF119">
        <v>0</v>
      </c>
      <c r="AG119">
        <v>0</v>
      </c>
      <c r="AH119">
        <v>0</v>
      </c>
      <c r="AI119">
        <v>8.98</v>
      </c>
      <c r="AJ119">
        <v>1</v>
      </c>
      <c r="AK119">
        <v>1</v>
      </c>
      <c r="AL119">
        <v>1</v>
      </c>
      <c r="AM119">
        <v>4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3</v>
      </c>
      <c r="AT119">
        <v>0.05</v>
      </c>
      <c r="AU119" t="s">
        <v>3</v>
      </c>
      <c r="AV119">
        <v>0</v>
      </c>
      <c r="AW119">
        <v>2</v>
      </c>
      <c r="AX119">
        <v>145870590</v>
      </c>
      <c r="AY119">
        <v>1</v>
      </c>
      <c r="AZ119">
        <v>0</v>
      </c>
      <c r="BA119">
        <v>129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ROUND(Y119*Source!I79,9)</f>
        <v>1.4999999999999999E-2</v>
      </c>
      <c r="CY119">
        <f t="shared" si="39"/>
        <v>987.8</v>
      </c>
      <c r="CZ119">
        <f t="shared" si="40"/>
        <v>110</v>
      </c>
      <c r="DA119">
        <f t="shared" si="41"/>
        <v>8.98</v>
      </c>
      <c r="DB119">
        <f t="shared" si="34"/>
        <v>5.5</v>
      </c>
      <c r="DC119">
        <f t="shared" si="35"/>
        <v>0</v>
      </c>
      <c r="DD119" t="s">
        <v>3</v>
      </c>
      <c r="DE119" t="s">
        <v>3</v>
      </c>
      <c r="DF119">
        <f t="shared" si="42"/>
        <v>14.82</v>
      </c>
      <c r="DG119">
        <f t="shared" si="43"/>
        <v>0</v>
      </c>
      <c r="DH119">
        <f t="shared" si="44"/>
        <v>0</v>
      </c>
      <c r="DI119">
        <f t="shared" si="38"/>
        <v>0</v>
      </c>
      <c r="DJ119">
        <f t="shared" si="45"/>
        <v>14.82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ROW(Source!A79)</f>
        <v>79</v>
      </c>
      <c r="B120">
        <v>145833872</v>
      </c>
      <c r="C120">
        <v>145870582</v>
      </c>
      <c r="D120">
        <v>140817892</v>
      </c>
      <c r="E120">
        <v>1</v>
      </c>
      <c r="F120">
        <v>1</v>
      </c>
      <c r="G120">
        <v>1</v>
      </c>
      <c r="H120">
        <v>3</v>
      </c>
      <c r="I120" t="s">
        <v>780</v>
      </c>
      <c r="J120" t="s">
        <v>781</v>
      </c>
      <c r="K120" t="s">
        <v>782</v>
      </c>
      <c r="L120">
        <v>1407</v>
      </c>
      <c r="N120">
        <v>1013</v>
      </c>
      <c r="O120" t="s">
        <v>751</v>
      </c>
      <c r="P120" t="s">
        <v>751</v>
      </c>
      <c r="Q120">
        <v>1</v>
      </c>
      <c r="W120">
        <v>0</v>
      </c>
      <c r="X120">
        <v>-429802834</v>
      </c>
      <c r="Y120">
        <f t="shared" si="33"/>
        <v>1.2200000000000001E-2</v>
      </c>
      <c r="AA120">
        <v>1068.6199999999999</v>
      </c>
      <c r="AB120">
        <v>0</v>
      </c>
      <c r="AC120">
        <v>0</v>
      </c>
      <c r="AD120">
        <v>0</v>
      </c>
      <c r="AE120">
        <v>119</v>
      </c>
      <c r="AF120">
        <v>0</v>
      </c>
      <c r="AG120">
        <v>0</v>
      </c>
      <c r="AH120">
        <v>0</v>
      </c>
      <c r="AI120">
        <v>8.98</v>
      </c>
      <c r="AJ120">
        <v>1</v>
      </c>
      <c r="AK120">
        <v>1</v>
      </c>
      <c r="AL120">
        <v>1</v>
      </c>
      <c r="AM120">
        <v>4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3</v>
      </c>
      <c r="AT120">
        <v>1.2200000000000001E-2</v>
      </c>
      <c r="AU120" t="s">
        <v>3</v>
      </c>
      <c r="AV120">
        <v>0</v>
      </c>
      <c r="AW120">
        <v>2</v>
      </c>
      <c r="AX120">
        <v>145870591</v>
      </c>
      <c r="AY120">
        <v>1</v>
      </c>
      <c r="AZ120">
        <v>0</v>
      </c>
      <c r="BA120">
        <v>130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ROUND(Y120*Source!I79,9)</f>
        <v>3.6600000000000001E-3</v>
      </c>
      <c r="CY120">
        <f t="shared" si="39"/>
        <v>1068.6199999999999</v>
      </c>
      <c r="CZ120">
        <f t="shared" si="40"/>
        <v>119</v>
      </c>
      <c r="DA120">
        <f t="shared" si="41"/>
        <v>8.98</v>
      </c>
      <c r="DB120">
        <f t="shared" si="34"/>
        <v>1.45</v>
      </c>
      <c r="DC120">
        <f t="shared" si="35"/>
        <v>0</v>
      </c>
      <c r="DD120" t="s">
        <v>3</v>
      </c>
      <c r="DE120" t="s">
        <v>3</v>
      </c>
      <c r="DF120">
        <f t="shared" si="42"/>
        <v>3.91</v>
      </c>
      <c r="DG120">
        <f t="shared" si="43"/>
        <v>0</v>
      </c>
      <c r="DH120">
        <f t="shared" si="44"/>
        <v>0</v>
      </c>
      <c r="DI120">
        <f t="shared" si="38"/>
        <v>0</v>
      </c>
      <c r="DJ120">
        <f t="shared" si="45"/>
        <v>3.91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ROW(Source!A79)</f>
        <v>79</v>
      </c>
      <c r="B121">
        <v>145833872</v>
      </c>
      <c r="C121">
        <v>145870582</v>
      </c>
      <c r="D121">
        <v>140765022</v>
      </c>
      <c r="E121">
        <v>70</v>
      </c>
      <c r="F121">
        <v>1</v>
      </c>
      <c r="G121">
        <v>1</v>
      </c>
      <c r="H121">
        <v>3</v>
      </c>
      <c r="I121" t="s">
        <v>762</v>
      </c>
      <c r="J121" t="s">
        <v>3</v>
      </c>
      <c r="K121" t="s">
        <v>763</v>
      </c>
      <c r="L121">
        <v>1374</v>
      </c>
      <c r="N121">
        <v>1013</v>
      </c>
      <c r="O121" t="s">
        <v>764</v>
      </c>
      <c r="P121" t="s">
        <v>764</v>
      </c>
      <c r="Q121">
        <v>1</v>
      </c>
      <c r="W121">
        <v>0</v>
      </c>
      <c r="X121">
        <v>-1731369543</v>
      </c>
      <c r="Y121">
        <f t="shared" si="33"/>
        <v>1.01</v>
      </c>
      <c r="AA121">
        <v>8.98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8.98</v>
      </c>
      <c r="AJ121">
        <v>1</v>
      </c>
      <c r="AK121">
        <v>1</v>
      </c>
      <c r="AL121">
        <v>1</v>
      </c>
      <c r="AM121">
        <v>4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1.01</v>
      </c>
      <c r="AU121" t="s">
        <v>3</v>
      </c>
      <c r="AV121">
        <v>0</v>
      </c>
      <c r="AW121">
        <v>2</v>
      </c>
      <c r="AX121">
        <v>145870592</v>
      </c>
      <c r="AY121">
        <v>1</v>
      </c>
      <c r="AZ121">
        <v>0</v>
      </c>
      <c r="BA121">
        <v>131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ROUND(Y121*Source!I79,9)</f>
        <v>0.30299999999999999</v>
      </c>
      <c r="CY121">
        <f t="shared" si="39"/>
        <v>8.98</v>
      </c>
      <c r="CZ121">
        <f t="shared" si="40"/>
        <v>1</v>
      </c>
      <c r="DA121">
        <f t="shared" si="41"/>
        <v>8.98</v>
      </c>
      <c r="DB121">
        <f t="shared" si="34"/>
        <v>1.01</v>
      </c>
      <c r="DC121">
        <f t="shared" si="35"/>
        <v>0</v>
      </c>
      <c r="DD121" t="s">
        <v>3</v>
      </c>
      <c r="DE121" t="s">
        <v>3</v>
      </c>
      <c r="DF121">
        <f t="shared" si="42"/>
        <v>2.72</v>
      </c>
      <c r="DG121">
        <f t="shared" si="43"/>
        <v>0</v>
      </c>
      <c r="DH121">
        <f t="shared" si="44"/>
        <v>0</v>
      </c>
      <c r="DI121">
        <f t="shared" si="38"/>
        <v>0</v>
      </c>
      <c r="DJ121">
        <f t="shared" si="45"/>
        <v>2.72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ROW(Source!A81)</f>
        <v>81</v>
      </c>
      <c r="B122">
        <v>145833872</v>
      </c>
      <c r="C122">
        <v>145870593</v>
      </c>
      <c r="D122">
        <v>140760022</v>
      </c>
      <c r="E122">
        <v>70</v>
      </c>
      <c r="F122">
        <v>1</v>
      </c>
      <c r="G122">
        <v>1</v>
      </c>
      <c r="H122">
        <v>1</v>
      </c>
      <c r="I122" t="s">
        <v>752</v>
      </c>
      <c r="J122" t="s">
        <v>3</v>
      </c>
      <c r="K122" t="s">
        <v>753</v>
      </c>
      <c r="L122">
        <v>1191</v>
      </c>
      <c r="N122">
        <v>1013</v>
      </c>
      <c r="O122" t="s">
        <v>660</v>
      </c>
      <c r="P122" t="s">
        <v>660</v>
      </c>
      <c r="Q122">
        <v>1</v>
      </c>
      <c r="W122">
        <v>0</v>
      </c>
      <c r="X122">
        <v>-2012709214</v>
      </c>
      <c r="Y122">
        <f t="shared" si="33"/>
        <v>2.82</v>
      </c>
      <c r="AA122">
        <v>0</v>
      </c>
      <c r="AB122">
        <v>0</v>
      </c>
      <c r="AC122">
        <v>0</v>
      </c>
      <c r="AD122">
        <v>316.39999999999998</v>
      </c>
      <c r="AE122">
        <v>0</v>
      </c>
      <c r="AF122">
        <v>0</v>
      </c>
      <c r="AG122">
        <v>0</v>
      </c>
      <c r="AH122">
        <v>9.4</v>
      </c>
      <c r="AI122">
        <v>1</v>
      </c>
      <c r="AJ122">
        <v>1</v>
      </c>
      <c r="AK122">
        <v>1</v>
      </c>
      <c r="AL122">
        <v>33.659999999999997</v>
      </c>
      <c r="AM122">
        <v>4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3</v>
      </c>
      <c r="AT122">
        <v>2.82</v>
      </c>
      <c r="AU122" t="s">
        <v>3</v>
      </c>
      <c r="AV122">
        <v>1</v>
      </c>
      <c r="AW122">
        <v>2</v>
      </c>
      <c r="AX122">
        <v>145870594</v>
      </c>
      <c r="AY122">
        <v>1</v>
      </c>
      <c r="AZ122">
        <v>0</v>
      </c>
      <c r="BA122">
        <v>132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ROUND(Y122*Source!I81,9)</f>
        <v>2.5379999999999998</v>
      </c>
      <c r="CY122">
        <f>AD122</f>
        <v>316.39999999999998</v>
      </c>
      <c r="CZ122">
        <f>AH122</f>
        <v>9.4</v>
      </c>
      <c r="DA122">
        <f>AL122</f>
        <v>33.659999999999997</v>
      </c>
      <c r="DB122">
        <f t="shared" si="34"/>
        <v>26.51</v>
      </c>
      <c r="DC122">
        <f t="shared" si="35"/>
        <v>0</v>
      </c>
      <c r="DD122" t="s">
        <v>3</v>
      </c>
      <c r="DE122" t="s">
        <v>3</v>
      </c>
      <c r="DF122">
        <f>ROUND(ROUND(AE122,2)*CX122,2)</f>
        <v>0</v>
      </c>
      <c r="DG122">
        <f t="shared" si="43"/>
        <v>0</v>
      </c>
      <c r="DH122">
        <f t="shared" si="44"/>
        <v>0</v>
      </c>
      <c r="DI122">
        <f>ROUND(ROUND(AH122*AL122,2)*CX122,2)</f>
        <v>803.02</v>
      </c>
      <c r="DJ122">
        <f>DI122</f>
        <v>803.02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ROW(Source!A81)</f>
        <v>81</v>
      </c>
      <c r="B123">
        <v>145833872</v>
      </c>
      <c r="C123">
        <v>145870593</v>
      </c>
      <c r="D123">
        <v>140760225</v>
      </c>
      <c r="E123">
        <v>70</v>
      </c>
      <c r="F123">
        <v>1</v>
      </c>
      <c r="G123">
        <v>1</v>
      </c>
      <c r="H123">
        <v>1</v>
      </c>
      <c r="I123" t="s">
        <v>661</v>
      </c>
      <c r="J123" t="s">
        <v>3</v>
      </c>
      <c r="K123" t="s">
        <v>662</v>
      </c>
      <c r="L123">
        <v>1191</v>
      </c>
      <c r="N123">
        <v>1013</v>
      </c>
      <c r="O123" t="s">
        <v>660</v>
      </c>
      <c r="P123" t="s">
        <v>660</v>
      </c>
      <c r="Q123">
        <v>1</v>
      </c>
      <c r="W123">
        <v>0</v>
      </c>
      <c r="X123">
        <v>-1417349443</v>
      </c>
      <c r="Y123">
        <f t="shared" si="33"/>
        <v>0.02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1</v>
      </c>
      <c r="AJ123">
        <v>1</v>
      </c>
      <c r="AK123">
        <v>33.659999999999997</v>
      </c>
      <c r="AL123">
        <v>1</v>
      </c>
      <c r="AM123">
        <v>4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3</v>
      </c>
      <c r="AT123">
        <v>0.02</v>
      </c>
      <c r="AU123" t="s">
        <v>3</v>
      </c>
      <c r="AV123">
        <v>2</v>
      </c>
      <c r="AW123">
        <v>2</v>
      </c>
      <c r="AX123">
        <v>145870595</v>
      </c>
      <c r="AY123">
        <v>1</v>
      </c>
      <c r="AZ123">
        <v>0</v>
      </c>
      <c r="BA123">
        <v>133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ROUND(Y123*Source!I81,9)</f>
        <v>1.7999999999999999E-2</v>
      </c>
      <c r="CY123">
        <f>AD123</f>
        <v>0</v>
      </c>
      <c r="CZ123">
        <f>AH123</f>
        <v>0</v>
      </c>
      <c r="DA123">
        <f>AL123</f>
        <v>1</v>
      </c>
      <c r="DB123">
        <f t="shared" si="34"/>
        <v>0</v>
      </c>
      <c r="DC123">
        <f t="shared" si="35"/>
        <v>0</v>
      </c>
      <c r="DD123" t="s">
        <v>3</v>
      </c>
      <c r="DE123" t="s">
        <v>3</v>
      </c>
      <c r="DF123">
        <f>ROUND(ROUND(AE123,2)*CX123,2)</f>
        <v>0</v>
      </c>
      <c r="DG123">
        <f t="shared" si="43"/>
        <v>0</v>
      </c>
      <c r="DH123">
        <f>ROUND(ROUND(AG123*AK123,2)*CX123,2)</f>
        <v>0</v>
      </c>
      <c r="DI123">
        <f t="shared" ref="DI123:DI129" si="46">ROUND(ROUND(AH123,2)*CX123,2)</f>
        <v>0</v>
      </c>
      <c r="DJ123">
        <f>DI123</f>
        <v>0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ROW(Source!A81)</f>
        <v>81</v>
      </c>
      <c r="B124">
        <v>145833872</v>
      </c>
      <c r="C124">
        <v>145870593</v>
      </c>
      <c r="D124">
        <v>140922951</v>
      </c>
      <c r="E124">
        <v>1</v>
      </c>
      <c r="F124">
        <v>1</v>
      </c>
      <c r="G124">
        <v>1</v>
      </c>
      <c r="H124">
        <v>2</v>
      </c>
      <c r="I124" t="s">
        <v>756</v>
      </c>
      <c r="J124" t="s">
        <v>757</v>
      </c>
      <c r="K124" t="s">
        <v>758</v>
      </c>
      <c r="L124">
        <v>1367</v>
      </c>
      <c r="N124">
        <v>1011</v>
      </c>
      <c r="O124" t="s">
        <v>666</v>
      </c>
      <c r="P124" t="s">
        <v>666</v>
      </c>
      <c r="Q124">
        <v>1</v>
      </c>
      <c r="W124">
        <v>0</v>
      </c>
      <c r="X124">
        <v>-430484415</v>
      </c>
      <c r="Y124">
        <f t="shared" si="33"/>
        <v>0.01</v>
      </c>
      <c r="AA124">
        <v>0</v>
      </c>
      <c r="AB124">
        <v>1448.27</v>
      </c>
      <c r="AC124">
        <v>454.41</v>
      </c>
      <c r="AD124">
        <v>0</v>
      </c>
      <c r="AE124">
        <v>0</v>
      </c>
      <c r="AF124">
        <v>115.4</v>
      </c>
      <c r="AG124">
        <v>13.5</v>
      </c>
      <c r="AH124">
        <v>0</v>
      </c>
      <c r="AI124">
        <v>1</v>
      </c>
      <c r="AJ124">
        <v>12.55</v>
      </c>
      <c r="AK124">
        <v>33.659999999999997</v>
      </c>
      <c r="AL124">
        <v>1</v>
      </c>
      <c r="AM124">
        <v>4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0.01</v>
      </c>
      <c r="AU124" t="s">
        <v>3</v>
      </c>
      <c r="AV124">
        <v>0</v>
      </c>
      <c r="AW124">
        <v>2</v>
      </c>
      <c r="AX124">
        <v>145870596</v>
      </c>
      <c r="AY124">
        <v>1</v>
      </c>
      <c r="AZ124">
        <v>0</v>
      </c>
      <c r="BA124">
        <v>134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ROUND(Y124*Source!I81,9)</f>
        <v>8.9999999999999993E-3</v>
      </c>
      <c r="CY124">
        <f>AB124</f>
        <v>1448.27</v>
      </c>
      <c r="CZ124">
        <f>AF124</f>
        <v>115.4</v>
      </c>
      <c r="DA124">
        <f>AJ124</f>
        <v>12.55</v>
      </c>
      <c r="DB124">
        <f t="shared" si="34"/>
        <v>1.1499999999999999</v>
      </c>
      <c r="DC124">
        <f t="shared" si="35"/>
        <v>0.14000000000000001</v>
      </c>
      <c r="DD124" t="s">
        <v>3</v>
      </c>
      <c r="DE124" t="s">
        <v>3</v>
      </c>
      <c r="DF124">
        <f>ROUND(ROUND(AE124,2)*CX124,2)</f>
        <v>0</v>
      </c>
      <c r="DG124">
        <f>ROUND(ROUND(AF124*AJ124,2)*CX124,2)</f>
        <v>13.03</v>
      </c>
      <c r="DH124">
        <f>ROUND(ROUND(AG124*AK124,2)*CX124,2)</f>
        <v>4.09</v>
      </c>
      <c r="DI124">
        <f t="shared" si="46"/>
        <v>0</v>
      </c>
      <c r="DJ124">
        <f>DG124</f>
        <v>13.03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ROW(Source!A81)</f>
        <v>81</v>
      </c>
      <c r="B125">
        <v>145833872</v>
      </c>
      <c r="C125">
        <v>145870593</v>
      </c>
      <c r="D125">
        <v>140923885</v>
      </c>
      <c r="E125">
        <v>1</v>
      </c>
      <c r="F125">
        <v>1</v>
      </c>
      <c r="G125">
        <v>1</v>
      </c>
      <c r="H125">
        <v>2</v>
      </c>
      <c r="I125" t="s">
        <v>681</v>
      </c>
      <c r="J125" t="s">
        <v>682</v>
      </c>
      <c r="K125" t="s">
        <v>683</v>
      </c>
      <c r="L125">
        <v>1367</v>
      </c>
      <c r="N125">
        <v>1011</v>
      </c>
      <c r="O125" t="s">
        <v>666</v>
      </c>
      <c r="P125" t="s">
        <v>666</v>
      </c>
      <c r="Q125">
        <v>1</v>
      </c>
      <c r="W125">
        <v>0</v>
      </c>
      <c r="X125">
        <v>509054691</v>
      </c>
      <c r="Y125">
        <f t="shared" si="33"/>
        <v>0.01</v>
      </c>
      <c r="AA125">
        <v>0</v>
      </c>
      <c r="AB125">
        <v>824.66</v>
      </c>
      <c r="AC125">
        <v>390.46</v>
      </c>
      <c r="AD125">
        <v>0</v>
      </c>
      <c r="AE125">
        <v>0</v>
      </c>
      <c r="AF125">
        <v>65.709999999999994</v>
      </c>
      <c r="AG125">
        <v>11.6</v>
      </c>
      <c r="AH125">
        <v>0</v>
      </c>
      <c r="AI125">
        <v>1</v>
      </c>
      <c r="AJ125">
        <v>12.55</v>
      </c>
      <c r="AK125">
        <v>33.659999999999997</v>
      </c>
      <c r="AL125">
        <v>1</v>
      </c>
      <c r="AM125">
        <v>4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0.01</v>
      </c>
      <c r="AU125" t="s">
        <v>3</v>
      </c>
      <c r="AV125">
        <v>0</v>
      </c>
      <c r="AW125">
        <v>2</v>
      </c>
      <c r="AX125">
        <v>145870597</v>
      </c>
      <c r="AY125">
        <v>1</v>
      </c>
      <c r="AZ125">
        <v>0</v>
      </c>
      <c r="BA125">
        <v>135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ROUND(Y125*Source!I81,9)</f>
        <v>8.9999999999999993E-3</v>
      </c>
      <c r="CY125">
        <f>AB125</f>
        <v>824.66</v>
      </c>
      <c r="CZ125">
        <f>AF125</f>
        <v>65.709999999999994</v>
      </c>
      <c r="DA125">
        <f>AJ125</f>
        <v>12.55</v>
      </c>
      <c r="DB125">
        <f t="shared" si="34"/>
        <v>0.66</v>
      </c>
      <c r="DC125">
        <f t="shared" si="35"/>
        <v>0.12</v>
      </c>
      <c r="DD125" t="s">
        <v>3</v>
      </c>
      <c r="DE125" t="s">
        <v>3</v>
      </c>
      <c r="DF125">
        <f>ROUND(ROUND(AE125,2)*CX125,2)</f>
        <v>0</v>
      </c>
      <c r="DG125">
        <f>ROUND(ROUND(AF125*AJ125,2)*CX125,2)</f>
        <v>7.42</v>
      </c>
      <c r="DH125">
        <f>ROUND(ROUND(AG125*AK125,2)*CX125,2)</f>
        <v>3.51</v>
      </c>
      <c r="DI125">
        <f t="shared" si="46"/>
        <v>0</v>
      </c>
      <c r="DJ125">
        <f>DG125</f>
        <v>7.42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ROW(Source!A81)</f>
        <v>81</v>
      </c>
      <c r="B126">
        <v>145833872</v>
      </c>
      <c r="C126">
        <v>145870593</v>
      </c>
      <c r="D126">
        <v>140772963</v>
      </c>
      <c r="E126">
        <v>1</v>
      </c>
      <c r="F126">
        <v>1</v>
      </c>
      <c r="G126">
        <v>1</v>
      </c>
      <c r="H126">
        <v>3</v>
      </c>
      <c r="I126" t="s">
        <v>768</v>
      </c>
      <c r="J126" t="s">
        <v>769</v>
      </c>
      <c r="K126" t="s">
        <v>770</v>
      </c>
      <c r="L126">
        <v>1346</v>
      </c>
      <c r="N126">
        <v>1009</v>
      </c>
      <c r="O126" t="s">
        <v>91</v>
      </c>
      <c r="P126" t="s">
        <v>91</v>
      </c>
      <c r="Q126">
        <v>1</v>
      </c>
      <c r="W126">
        <v>0</v>
      </c>
      <c r="X126">
        <v>1682799448</v>
      </c>
      <c r="Y126">
        <f t="shared" si="33"/>
        <v>0.16</v>
      </c>
      <c r="AA126">
        <v>272.99</v>
      </c>
      <c r="AB126">
        <v>0</v>
      </c>
      <c r="AC126">
        <v>0</v>
      </c>
      <c r="AD126">
        <v>0</v>
      </c>
      <c r="AE126">
        <v>30.4</v>
      </c>
      <c r="AF126">
        <v>0</v>
      </c>
      <c r="AG126">
        <v>0</v>
      </c>
      <c r="AH126">
        <v>0</v>
      </c>
      <c r="AI126">
        <v>8.98</v>
      </c>
      <c r="AJ126">
        <v>1</v>
      </c>
      <c r="AK126">
        <v>1</v>
      </c>
      <c r="AL126">
        <v>1</v>
      </c>
      <c r="AM126">
        <v>4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0.16</v>
      </c>
      <c r="AU126" t="s">
        <v>3</v>
      </c>
      <c r="AV126">
        <v>0</v>
      </c>
      <c r="AW126">
        <v>2</v>
      </c>
      <c r="AX126">
        <v>145870598</v>
      </c>
      <c r="AY126">
        <v>1</v>
      </c>
      <c r="AZ126">
        <v>0</v>
      </c>
      <c r="BA126">
        <v>136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ROUND(Y126*Source!I81,9)</f>
        <v>0.14399999999999999</v>
      </c>
      <c r="CY126">
        <f>AA126</f>
        <v>272.99</v>
      </c>
      <c r="CZ126">
        <f>AE126</f>
        <v>30.4</v>
      </c>
      <c r="DA126">
        <f>AI126</f>
        <v>8.98</v>
      </c>
      <c r="DB126">
        <f t="shared" si="34"/>
        <v>4.8600000000000003</v>
      </c>
      <c r="DC126">
        <f t="shared" si="35"/>
        <v>0</v>
      </c>
      <c r="DD126" t="s">
        <v>3</v>
      </c>
      <c r="DE126" t="s">
        <v>3</v>
      </c>
      <c r="DF126">
        <f>ROUND(ROUND(AE126*AI126,2)*CX126,2)</f>
        <v>39.31</v>
      </c>
      <c r="DG126">
        <f t="shared" ref="DG126:DG131" si="47">ROUND(ROUND(AF126,2)*CX126,2)</f>
        <v>0</v>
      </c>
      <c r="DH126">
        <f>ROUND(ROUND(AG126,2)*CX126,2)</f>
        <v>0</v>
      </c>
      <c r="DI126">
        <f t="shared" si="46"/>
        <v>0</v>
      </c>
      <c r="DJ126">
        <f>DF126</f>
        <v>39.31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ROW(Source!A81)</f>
        <v>81</v>
      </c>
      <c r="B127">
        <v>145833872</v>
      </c>
      <c r="C127">
        <v>145870593</v>
      </c>
      <c r="D127">
        <v>140772981</v>
      </c>
      <c r="E127">
        <v>1</v>
      </c>
      <c r="F127">
        <v>1</v>
      </c>
      <c r="G127">
        <v>1</v>
      </c>
      <c r="H127">
        <v>3</v>
      </c>
      <c r="I127" t="s">
        <v>783</v>
      </c>
      <c r="J127" t="s">
        <v>784</v>
      </c>
      <c r="K127" t="s">
        <v>785</v>
      </c>
      <c r="L127">
        <v>1302</v>
      </c>
      <c r="N127">
        <v>1003</v>
      </c>
      <c r="O127" t="s">
        <v>712</v>
      </c>
      <c r="P127" t="s">
        <v>712</v>
      </c>
      <c r="Q127">
        <v>10</v>
      </c>
      <c r="W127">
        <v>0</v>
      </c>
      <c r="X127">
        <v>-893440473</v>
      </c>
      <c r="Y127">
        <f t="shared" si="33"/>
        <v>0.5</v>
      </c>
      <c r="AA127">
        <v>61.96</v>
      </c>
      <c r="AB127">
        <v>0</v>
      </c>
      <c r="AC127">
        <v>0</v>
      </c>
      <c r="AD127">
        <v>0</v>
      </c>
      <c r="AE127">
        <v>6.9</v>
      </c>
      <c r="AF127">
        <v>0</v>
      </c>
      <c r="AG127">
        <v>0</v>
      </c>
      <c r="AH127">
        <v>0</v>
      </c>
      <c r="AI127">
        <v>8.98</v>
      </c>
      <c r="AJ127">
        <v>1</v>
      </c>
      <c r="AK127">
        <v>1</v>
      </c>
      <c r="AL127">
        <v>1</v>
      </c>
      <c r="AM127">
        <v>4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0.5</v>
      </c>
      <c r="AU127" t="s">
        <v>3</v>
      </c>
      <c r="AV127">
        <v>0</v>
      </c>
      <c r="AW127">
        <v>2</v>
      </c>
      <c r="AX127">
        <v>145870599</v>
      </c>
      <c r="AY127">
        <v>1</v>
      </c>
      <c r="AZ127">
        <v>0</v>
      </c>
      <c r="BA127">
        <v>137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ROUND(Y127*Source!I81,9)</f>
        <v>0.45</v>
      </c>
      <c r="CY127">
        <f>AA127</f>
        <v>61.96</v>
      </c>
      <c r="CZ127">
        <f>AE127</f>
        <v>6.9</v>
      </c>
      <c r="DA127">
        <f>AI127</f>
        <v>8.98</v>
      </c>
      <c r="DB127">
        <f t="shared" si="34"/>
        <v>3.45</v>
      </c>
      <c r="DC127">
        <f t="shared" si="35"/>
        <v>0</v>
      </c>
      <c r="DD127" t="s">
        <v>3</v>
      </c>
      <c r="DE127" t="s">
        <v>3</v>
      </c>
      <c r="DF127">
        <f>ROUND(ROUND(AE127*AI127,2)*CX127,2)</f>
        <v>27.88</v>
      </c>
      <c r="DG127">
        <f t="shared" si="47"/>
        <v>0</v>
      </c>
      <c r="DH127">
        <f>ROUND(ROUND(AG127,2)*CX127,2)</f>
        <v>0</v>
      </c>
      <c r="DI127">
        <f t="shared" si="46"/>
        <v>0</v>
      </c>
      <c r="DJ127">
        <f>DF127</f>
        <v>27.88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ROW(Source!A81)</f>
        <v>81</v>
      </c>
      <c r="B128">
        <v>145833872</v>
      </c>
      <c r="C128">
        <v>145870593</v>
      </c>
      <c r="D128">
        <v>140804400</v>
      </c>
      <c r="E128">
        <v>1</v>
      </c>
      <c r="F128">
        <v>1</v>
      </c>
      <c r="G128">
        <v>1</v>
      </c>
      <c r="H128">
        <v>3</v>
      </c>
      <c r="I128" t="s">
        <v>774</v>
      </c>
      <c r="J128" t="s">
        <v>775</v>
      </c>
      <c r="K128" t="s">
        <v>776</v>
      </c>
      <c r="L128">
        <v>1346</v>
      </c>
      <c r="N128">
        <v>1009</v>
      </c>
      <c r="O128" t="s">
        <v>91</v>
      </c>
      <c r="P128" t="s">
        <v>91</v>
      </c>
      <c r="Q128">
        <v>1</v>
      </c>
      <c r="W128">
        <v>0</v>
      </c>
      <c r="X128">
        <v>-211331552</v>
      </c>
      <c r="Y128">
        <f t="shared" si="33"/>
        <v>0.05</v>
      </c>
      <c r="AA128">
        <v>256.83</v>
      </c>
      <c r="AB128">
        <v>0</v>
      </c>
      <c r="AC128">
        <v>0</v>
      </c>
      <c r="AD128">
        <v>0</v>
      </c>
      <c r="AE128">
        <v>28.6</v>
      </c>
      <c r="AF128">
        <v>0</v>
      </c>
      <c r="AG128">
        <v>0</v>
      </c>
      <c r="AH128">
        <v>0</v>
      </c>
      <c r="AI128">
        <v>8.98</v>
      </c>
      <c r="AJ128">
        <v>1</v>
      </c>
      <c r="AK128">
        <v>1</v>
      </c>
      <c r="AL128">
        <v>1</v>
      </c>
      <c r="AM128">
        <v>4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0.05</v>
      </c>
      <c r="AU128" t="s">
        <v>3</v>
      </c>
      <c r="AV128">
        <v>0</v>
      </c>
      <c r="AW128">
        <v>2</v>
      </c>
      <c r="AX128">
        <v>145870600</v>
      </c>
      <c r="AY128">
        <v>1</v>
      </c>
      <c r="AZ128">
        <v>0</v>
      </c>
      <c r="BA128">
        <v>138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ROUND(Y128*Source!I81,9)</f>
        <v>4.4999999999999998E-2</v>
      </c>
      <c r="CY128">
        <f>AA128</f>
        <v>256.83</v>
      </c>
      <c r="CZ128">
        <f>AE128</f>
        <v>28.6</v>
      </c>
      <c r="DA128">
        <f>AI128</f>
        <v>8.98</v>
      </c>
      <c r="DB128">
        <f t="shared" si="34"/>
        <v>1.43</v>
      </c>
      <c r="DC128">
        <f t="shared" si="35"/>
        <v>0</v>
      </c>
      <c r="DD128" t="s">
        <v>3</v>
      </c>
      <c r="DE128" t="s">
        <v>3</v>
      </c>
      <c r="DF128">
        <f>ROUND(ROUND(AE128*AI128,2)*CX128,2)</f>
        <v>11.56</v>
      </c>
      <c r="DG128">
        <f t="shared" si="47"/>
        <v>0</v>
      </c>
      <c r="DH128">
        <f>ROUND(ROUND(AG128,2)*CX128,2)</f>
        <v>0</v>
      </c>
      <c r="DI128">
        <f t="shared" si="46"/>
        <v>0</v>
      </c>
      <c r="DJ128">
        <f>DF128</f>
        <v>11.56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ROW(Source!A81)</f>
        <v>81</v>
      </c>
      <c r="B129">
        <v>145833872</v>
      </c>
      <c r="C129">
        <v>145870593</v>
      </c>
      <c r="D129">
        <v>140765022</v>
      </c>
      <c r="E129">
        <v>70</v>
      </c>
      <c r="F129">
        <v>1</v>
      </c>
      <c r="G129">
        <v>1</v>
      </c>
      <c r="H129">
        <v>3</v>
      </c>
      <c r="I129" t="s">
        <v>762</v>
      </c>
      <c r="J129" t="s">
        <v>3</v>
      </c>
      <c r="K129" t="s">
        <v>763</v>
      </c>
      <c r="L129">
        <v>1374</v>
      </c>
      <c r="N129">
        <v>1013</v>
      </c>
      <c r="O129" t="s">
        <v>764</v>
      </c>
      <c r="P129" t="s">
        <v>764</v>
      </c>
      <c r="Q129">
        <v>1</v>
      </c>
      <c r="W129">
        <v>0</v>
      </c>
      <c r="X129">
        <v>-1731369543</v>
      </c>
      <c r="Y129">
        <f t="shared" si="33"/>
        <v>0.53</v>
      </c>
      <c r="AA129">
        <v>8.98</v>
      </c>
      <c r="AB129">
        <v>0</v>
      </c>
      <c r="AC129">
        <v>0</v>
      </c>
      <c r="AD129">
        <v>0</v>
      </c>
      <c r="AE129">
        <v>1</v>
      </c>
      <c r="AF129">
        <v>0</v>
      </c>
      <c r="AG129">
        <v>0</v>
      </c>
      <c r="AH129">
        <v>0</v>
      </c>
      <c r="AI129">
        <v>8.98</v>
      </c>
      <c r="AJ129">
        <v>1</v>
      </c>
      <c r="AK129">
        <v>1</v>
      </c>
      <c r="AL129">
        <v>1</v>
      </c>
      <c r="AM129">
        <v>4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0.53</v>
      </c>
      <c r="AU129" t="s">
        <v>3</v>
      </c>
      <c r="AV129">
        <v>0</v>
      </c>
      <c r="AW129">
        <v>2</v>
      </c>
      <c r="AX129">
        <v>145870601</v>
      </c>
      <c r="AY129">
        <v>1</v>
      </c>
      <c r="AZ129">
        <v>0</v>
      </c>
      <c r="BA129">
        <v>139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ROUND(Y129*Source!I81,9)</f>
        <v>0.47699999999999998</v>
      </c>
      <c r="CY129">
        <f>AA129</f>
        <v>8.98</v>
      </c>
      <c r="CZ129">
        <f>AE129</f>
        <v>1</v>
      </c>
      <c r="DA129">
        <f>AI129</f>
        <v>8.98</v>
      </c>
      <c r="DB129">
        <f t="shared" si="34"/>
        <v>0.53</v>
      </c>
      <c r="DC129">
        <f t="shared" si="35"/>
        <v>0</v>
      </c>
      <c r="DD129" t="s">
        <v>3</v>
      </c>
      <c r="DE129" t="s">
        <v>3</v>
      </c>
      <c r="DF129">
        <f>ROUND(ROUND(AE129*AI129,2)*CX129,2)</f>
        <v>4.28</v>
      </c>
      <c r="DG129">
        <f t="shared" si="47"/>
        <v>0</v>
      </c>
      <c r="DH129">
        <f>ROUND(ROUND(AG129,2)*CX129,2)</f>
        <v>0</v>
      </c>
      <c r="DI129">
        <f t="shared" si="46"/>
        <v>0</v>
      </c>
      <c r="DJ129">
        <f>DF129</f>
        <v>4.28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ROW(Source!A83)</f>
        <v>83</v>
      </c>
      <c r="B130">
        <v>145833872</v>
      </c>
      <c r="C130">
        <v>145870780</v>
      </c>
      <c r="D130">
        <v>140760027</v>
      </c>
      <c r="E130">
        <v>70</v>
      </c>
      <c r="F130">
        <v>1</v>
      </c>
      <c r="G130">
        <v>1</v>
      </c>
      <c r="H130">
        <v>1</v>
      </c>
      <c r="I130" t="s">
        <v>786</v>
      </c>
      <c r="J130" t="s">
        <v>3</v>
      </c>
      <c r="K130" t="s">
        <v>787</v>
      </c>
      <c r="L130">
        <v>1191</v>
      </c>
      <c r="N130">
        <v>1013</v>
      </c>
      <c r="O130" t="s">
        <v>660</v>
      </c>
      <c r="P130" t="s">
        <v>660</v>
      </c>
      <c r="Q130">
        <v>1</v>
      </c>
      <c r="W130">
        <v>0</v>
      </c>
      <c r="X130">
        <v>1608048003</v>
      </c>
      <c r="Y130">
        <f t="shared" si="33"/>
        <v>16.29</v>
      </c>
      <c r="AA130">
        <v>0</v>
      </c>
      <c r="AB130">
        <v>0</v>
      </c>
      <c r="AC130">
        <v>0</v>
      </c>
      <c r="AD130">
        <v>320.11</v>
      </c>
      <c r="AE130">
        <v>0</v>
      </c>
      <c r="AF130">
        <v>0</v>
      </c>
      <c r="AG130">
        <v>0</v>
      </c>
      <c r="AH130">
        <v>9.51</v>
      </c>
      <c r="AI130">
        <v>1</v>
      </c>
      <c r="AJ130">
        <v>1</v>
      </c>
      <c r="AK130">
        <v>1</v>
      </c>
      <c r="AL130">
        <v>33.659999999999997</v>
      </c>
      <c r="AM130">
        <v>4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16.29</v>
      </c>
      <c r="AU130" t="s">
        <v>3</v>
      </c>
      <c r="AV130">
        <v>1</v>
      </c>
      <c r="AW130">
        <v>2</v>
      </c>
      <c r="AX130">
        <v>145870783</v>
      </c>
      <c r="AY130">
        <v>1</v>
      </c>
      <c r="AZ130">
        <v>0</v>
      </c>
      <c r="BA130">
        <v>140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ROUND(Y130*Source!I83,9)</f>
        <v>14.661</v>
      </c>
      <c r="CY130">
        <f>AD130</f>
        <v>320.11</v>
      </c>
      <c r="CZ130">
        <f>AH130</f>
        <v>9.51</v>
      </c>
      <c r="DA130">
        <f>AL130</f>
        <v>33.659999999999997</v>
      </c>
      <c r="DB130">
        <f t="shared" si="34"/>
        <v>154.91999999999999</v>
      </c>
      <c r="DC130">
        <f t="shared" si="35"/>
        <v>0</v>
      </c>
      <c r="DD130" t="s">
        <v>3</v>
      </c>
      <c r="DE130" t="s">
        <v>3</v>
      </c>
      <c r="DF130">
        <f>ROUND(ROUND(AE130,2)*CX130,2)</f>
        <v>0</v>
      </c>
      <c r="DG130">
        <f t="shared" si="47"/>
        <v>0</v>
      </c>
      <c r="DH130">
        <f>ROUND(ROUND(AG130,2)*CX130,2)</f>
        <v>0</v>
      </c>
      <c r="DI130">
        <f>ROUND(ROUND(AH130*AL130,2)*CX130,2)</f>
        <v>4693.13</v>
      </c>
      <c r="DJ130">
        <f>DI130</f>
        <v>4693.13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ROW(Source!A83)</f>
        <v>83</v>
      </c>
      <c r="B131">
        <v>145833872</v>
      </c>
      <c r="C131">
        <v>145870780</v>
      </c>
      <c r="D131">
        <v>140760225</v>
      </c>
      <c r="E131">
        <v>70</v>
      </c>
      <c r="F131">
        <v>1</v>
      </c>
      <c r="G131">
        <v>1</v>
      </c>
      <c r="H131">
        <v>1</v>
      </c>
      <c r="I131" t="s">
        <v>661</v>
      </c>
      <c r="J131" t="s">
        <v>3</v>
      </c>
      <c r="K131" t="s">
        <v>662</v>
      </c>
      <c r="L131">
        <v>1191</v>
      </c>
      <c r="N131">
        <v>1013</v>
      </c>
      <c r="O131" t="s">
        <v>660</v>
      </c>
      <c r="P131" t="s">
        <v>660</v>
      </c>
      <c r="Q131">
        <v>1</v>
      </c>
      <c r="W131">
        <v>0</v>
      </c>
      <c r="X131">
        <v>-1417349443</v>
      </c>
      <c r="Y131">
        <f t="shared" si="33"/>
        <v>0.01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33.659999999999997</v>
      </c>
      <c r="AL131">
        <v>1</v>
      </c>
      <c r="AM131">
        <v>4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0.01</v>
      </c>
      <c r="AU131" t="s">
        <v>3</v>
      </c>
      <c r="AV131">
        <v>2</v>
      </c>
      <c r="AW131">
        <v>2</v>
      </c>
      <c r="AX131">
        <v>145870784</v>
      </c>
      <c r="AY131">
        <v>1</v>
      </c>
      <c r="AZ131">
        <v>0</v>
      </c>
      <c r="BA131">
        <v>141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ROUND(Y131*Source!I83,9)</f>
        <v>8.9999999999999993E-3</v>
      </c>
      <c r="CY131">
        <f>AD131</f>
        <v>0</v>
      </c>
      <c r="CZ131">
        <f>AH131</f>
        <v>0</v>
      </c>
      <c r="DA131">
        <f>AL131</f>
        <v>1</v>
      </c>
      <c r="DB131">
        <f t="shared" si="34"/>
        <v>0</v>
      </c>
      <c r="DC131">
        <f t="shared" si="35"/>
        <v>0</v>
      </c>
      <c r="DD131" t="s">
        <v>3</v>
      </c>
      <c r="DE131" t="s">
        <v>3</v>
      </c>
      <c r="DF131">
        <f>ROUND(ROUND(AE131,2)*CX131,2)</f>
        <v>0</v>
      </c>
      <c r="DG131">
        <f t="shared" si="47"/>
        <v>0</v>
      </c>
      <c r="DH131">
        <f>ROUND(ROUND(AG131*AK131,2)*CX131,2)</f>
        <v>0</v>
      </c>
      <c r="DI131">
        <f>ROUND(ROUND(AH131,2)*CX131,2)</f>
        <v>0</v>
      </c>
      <c r="DJ131">
        <f>DI131</f>
        <v>0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ROW(Source!A83)</f>
        <v>83</v>
      </c>
      <c r="B132">
        <v>145833872</v>
      </c>
      <c r="C132">
        <v>145870780</v>
      </c>
      <c r="D132">
        <v>140923145</v>
      </c>
      <c r="E132">
        <v>1</v>
      </c>
      <c r="F132">
        <v>1</v>
      </c>
      <c r="G132">
        <v>1</v>
      </c>
      <c r="H132">
        <v>2</v>
      </c>
      <c r="I132" t="s">
        <v>663</v>
      </c>
      <c r="J132" t="s">
        <v>664</v>
      </c>
      <c r="K132" t="s">
        <v>665</v>
      </c>
      <c r="L132">
        <v>1367</v>
      </c>
      <c r="N132">
        <v>1011</v>
      </c>
      <c r="O132" t="s">
        <v>666</v>
      </c>
      <c r="P132" t="s">
        <v>666</v>
      </c>
      <c r="Q132">
        <v>1</v>
      </c>
      <c r="W132">
        <v>0</v>
      </c>
      <c r="X132">
        <v>1232162608</v>
      </c>
      <c r="Y132">
        <f t="shared" si="33"/>
        <v>0.01</v>
      </c>
      <c r="AA132">
        <v>0</v>
      </c>
      <c r="AB132">
        <v>392.31</v>
      </c>
      <c r="AC132">
        <v>454.41</v>
      </c>
      <c r="AD132">
        <v>0</v>
      </c>
      <c r="AE132">
        <v>0</v>
      </c>
      <c r="AF132">
        <v>31.26</v>
      </c>
      <c r="AG132">
        <v>13.5</v>
      </c>
      <c r="AH132">
        <v>0</v>
      </c>
      <c r="AI132">
        <v>1</v>
      </c>
      <c r="AJ132">
        <v>12.55</v>
      </c>
      <c r="AK132">
        <v>33.659999999999997</v>
      </c>
      <c r="AL132">
        <v>1</v>
      </c>
      <c r="AM132">
        <v>4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0.01</v>
      </c>
      <c r="AU132" t="s">
        <v>3</v>
      </c>
      <c r="AV132">
        <v>0</v>
      </c>
      <c r="AW132">
        <v>2</v>
      </c>
      <c r="AX132">
        <v>145870785</v>
      </c>
      <c r="AY132">
        <v>1</v>
      </c>
      <c r="AZ132">
        <v>0</v>
      </c>
      <c r="BA132">
        <v>142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ROUND(Y132*Source!I83,9)</f>
        <v>8.9999999999999993E-3</v>
      </c>
      <c r="CY132">
        <f>AB132</f>
        <v>392.31</v>
      </c>
      <c r="CZ132">
        <f>AF132</f>
        <v>31.26</v>
      </c>
      <c r="DA132">
        <f>AJ132</f>
        <v>12.55</v>
      </c>
      <c r="DB132">
        <f t="shared" si="34"/>
        <v>0.31</v>
      </c>
      <c r="DC132">
        <f t="shared" si="35"/>
        <v>0.14000000000000001</v>
      </c>
      <c r="DD132" t="s">
        <v>3</v>
      </c>
      <c r="DE132" t="s">
        <v>3</v>
      </c>
      <c r="DF132">
        <f>ROUND(ROUND(AE132,2)*CX132,2)</f>
        <v>0</v>
      </c>
      <c r="DG132">
        <f>ROUND(ROUND(AF132*AJ132,2)*CX132,2)</f>
        <v>3.53</v>
      </c>
      <c r="DH132">
        <f>ROUND(ROUND(AG132*AK132,2)*CX132,2)</f>
        <v>4.09</v>
      </c>
      <c r="DI132">
        <f>ROUND(ROUND(AH132,2)*CX132,2)</f>
        <v>0</v>
      </c>
      <c r="DJ132">
        <f>DG132</f>
        <v>3.53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ROW(Source!A83)</f>
        <v>83</v>
      </c>
      <c r="B133">
        <v>145833872</v>
      </c>
      <c r="C133">
        <v>145870780</v>
      </c>
      <c r="D133">
        <v>140775153</v>
      </c>
      <c r="E133">
        <v>1</v>
      </c>
      <c r="F133">
        <v>1</v>
      </c>
      <c r="G133">
        <v>1</v>
      </c>
      <c r="H133">
        <v>3</v>
      </c>
      <c r="I133" t="s">
        <v>788</v>
      </c>
      <c r="J133" t="s">
        <v>789</v>
      </c>
      <c r="K133" t="s">
        <v>790</v>
      </c>
      <c r="L133">
        <v>1407</v>
      </c>
      <c r="N133">
        <v>1013</v>
      </c>
      <c r="O133" t="s">
        <v>751</v>
      </c>
      <c r="P133" t="s">
        <v>751</v>
      </c>
      <c r="Q133">
        <v>1</v>
      </c>
      <c r="W133">
        <v>0</v>
      </c>
      <c r="X133">
        <v>194284803</v>
      </c>
      <c r="Y133">
        <f t="shared" si="33"/>
        <v>0.2</v>
      </c>
      <c r="AA133">
        <v>1616.4</v>
      </c>
      <c r="AB133">
        <v>0</v>
      </c>
      <c r="AC133">
        <v>0</v>
      </c>
      <c r="AD133">
        <v>0</v>
      </c>
      <c r="AE133">
        <v>180</v>
      </c>
      <c r="AF133">
        <v>0</v>
      </c>
      <c r="AG133">
        <v>0</v>
      </c>
      <c r="AH133">
        <v>0</v>
      </c>
      <c r="AI133">
        <v>8.98</v>
      </c>
      <c r="AJ133">
        <v>1</v>
      </c>
      <c r="AK133">
        <v>1</v>
      </c>
      <c r="AL133">
        <v>1</v>
      </c>
      <c r="AM133">
        <v>4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0.2</v>
      </c>
      <c r="AU133" t="s">
        <v>3</v>
      </c>
      <c r="AV133">
        <v>0</v>
      </c>
      <c r="AW133">
        <v>2</v>
      </c>
      <c r="AX133">
        <v>145870786</v>
      </c>
      <c r="AY133">
        <v>1</v>
      </c>
      <c r="AZ133">
        <v>0</v>
      </c>
      <c r="BA133">
        <v>143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ROUND(Y133*Source!I83,9)</f>
        <v>0.18</v>
      </c>
      <c r="CY133">
        <f>AA133</f>
        <v>1616.4</v>
      </c>
      <c r="CZ133">
        <f>AE133</f>
        <v>180</v>
      </c>
      <c r="DA133">
        <f>AI133</f>
        <v>8.98</v>
      </c>
      <c r="DB133">
        <f t="shared" si="34"/>
        <v>36</v>
      </c>
      <c r="DC133">
        <f t="shared" si="35"/>
        <v>0</v>
      </c>
      <c r="DD133" t="s">
        <v>3</v>
      </c>
      <c r="DE133" t="s">
        <v>3</v>
      </c>
      <c r="DF133">
        <f>ROUND(ROUND(AE133*AI133,2)*CX133,2)</f>
        <v>290.95</v>
      </c>
      <c r="DG133">
        <f>ROUND(ROUND(AF133,2)*CX133,2)</f>
        <v>0</v>
      </c>
      <c r="DH133">
        <f>ROUND(ROUND(AG133,2)*CX133,2)</f>
        <v>0</v>
      </c>
      <c r="DI133">
        <f>ROUND(ROUND(AH133,2)*CX133,2)</f>
        <v>0</v>
      </c>
      <c r="DJ133">
        <f>DF133</f>
        <v>290.95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ROW(Source!A83)</f>
        <v>83</v>
      </c>
      <c r="B134">
        <v>145833872</v>
      </c>
      <c r="C134">
        <v>145870780</v>
      </c>
      <c r="D134">
        <v>140775527</v>
      </c>
      <c r="E134">
        <v>1</v>
      </c>
      <c r="F134">
        <v>1</v>
      </c>
      <c r="G134">
        <v>1</v>
      </c>
      <c r="H134">
        <v>3</v>
      </c>
      <c r="I134" t="s">
        <v>791</v>
      </c>
      <c r="J134" t="s">
        <v>792</v>
      </c>
      <c r="K134" t="s">
        <v>793</v>
      </c>
      <c r="L134">
        <v>1348</v>
      </c>
      <c r="N134">
        <v>1009</v>
      </c>
      <c r="O134" t="s">
        <v>123</v>
      </c>
      <c r="P134" t="s">
        <v>123</v>
      </c>
      <c r="Q134">
        <v>1000</v>
      </c>
      <c r="W134">
        <v>0</v>
      </c>
      <c r="X134">
        <v>1216531897</v>
      </c>
      <c r="Y134">
        <f t="shared" ref="Y134:Y165" si="48">AT134</f>
        <v>1E-3</v>
      </c>
      <c r="AA134">
        <v>111621.4</v>
      </c>
      <c r="AB134">
        <v>0</v>
      </c>
      <c r="AC134">
        <v>0</v>
      </c>
      <c r="AD134">
        <v>0</v>
      </c>
      <c r="AE134">
        <v>12430</v>
      </c>
      <c r="AF134">
        <v>0</v>
      </c>
      <c r="AG134">
        <v>0</v>
      </c>
      <c r="AH134">
        <v>0</v>
      </c>
      <c r="AI134">
        <v>8.98</v>
      </c>
      <c r="AJ134">
        <v>1</v>
      </c>
      <c r="AK134">
        <v>1</v>
      </c>
      <c r="AL134">
        <v>1</v>
      </c>
      <c r="AM134">
        <v>4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1E-3</v>
      </c>
      <c r="AU134" t="s">
        <v>3</v>
      </c>
      <c r="AV134">
        <v>0</v>
      </c>
      <c r="AW134">
        <v>2</v>
      </c>
      <c r="AX134">
        <v>145870787</v>
      </c>
      <c r="AY134">
        <v>1</v>
      </c>
      <c r="AZ134">
        <v>0</v>
      </c>
      <c r="BA134">
        <v>144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ROUND(Y134*Source!I83,9)</f>
        <v>8.9999999999999998E-4</v>
      </c>
      <c r="CY134">
        <f>AA134</f>
        <v>111621.4</v>
      </c>
      <c r="CZ134">
        <f>AE134</f>
        <v>12430</v>
      </c>
      <c r="DA134">
        <f>AI134</f>
        <v>8.98</v>
      </c>
      <c r="DB134">
        <f t="shared" ref="DB134:DB165" si="49">ROUND(ROUND(AT134*CZ134,2),2)</f>
        <v>12.43</v>
      </c>
      <c r="DC134">
        <f t="shared" ref="DC134:DC165" si="50">ROUND(ROUND(AT134*AG134,2),2)</f>
        <v>0</v>
      </c>
      <c r="DD134" t="s">
        <v>3</v>
      </c>
      <c r="DE134" t="s">
        <v>3</v>
      </c>
      <c r="DF134">
        <f>ROUND(ROUND(AE134*AI134,2)*CX134,2)</f>
        <v>100.46</v>
      </c>
      <c r="DG134">
        <f>ROUND(ROUND(AF134,2)*CX134,2)</f>
        <v>0</v>
      </c>
      <c r="DH134">
        <f>ROUND(ROUND(AG134,2)*CX134,2)</f>
        <v>0</v>
      </c>
      <c r="DI134">
        <f>ROUND(ROUND(AH134,2)*CX134,2)</f>
        <v>0</v>
      </c>
      <c r="DJ134">
        <f>DF134</f>
        <v>100.46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ROW(Source!A83)</f>
        <v>83</v>
      </c>
      <c r="B135">
        <v>145833872</v>
      </c>
      <c r="C135">
        <v>145870780</v>
      </c>
      <c r="D135">
        <v>140765022</v>
      </c>
      <c r="E135">
        <v>70</v>
      </c>
      <c r="F135">
        <v>1</v>
      </c>
      <c r="G135">
        <v>1</v>
      </c>
      <c r="H135">
        <v>3</v>
      </c>
      <c r="I135" t="s">
        <v>762</v>
      </c>
      <c r="J135" t="s">
        <v>3</v>
      </c>
      <c r="K135" t="s">
        <v>763</v>
      </c>
      <c r="L135">
        <v>1374</v>
      </c>
      <c r="N135">
        <v>1013</v>
      </c>
      <c r="O135" t="s">
        <v>764</v>
      </c>
      <c r="P135" t="s">
        <v>764</v>
      </c>
      <c r="Q135">
        <v>1</v>
      </c>
      <c r="W135">
        <v>0</v>
      </c>
      <c r="X135">
        <v>-1731369543</v>
      </c>
      <c r="Y135">
        <f t="shared" si="48"/>
        <v>3.1</v>
      </c>
      <c r="AA135">
        <v>8.98</v>
      </c>
      <c r="AB135">
        <v>0</v>
      </c>
      <c r="AC135">
        <v>0</v>
      </c>
      <c r="AD135">
        <v>0</v>
      </c>
      <c r="AE135">
        <v>1</v>
      </c>
      <c r="AF135">
        <v>0</v>
      </c>
      <c r="AG135">
        <v>0</v>
      </c>
      <c r="AH135">
        <v>0</v>
      </c>
      <c r="AI135">
        <v>8.98</v>
      </c>
      <c r="AJ135">
        <v>1</v>
      </c>
      <c r="AK135">
        <v>1</v>
      </c>
      <c r="AL135">
        <v>1</v>
      </c>
      <c r="AM135">
        <v>4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3.1</v>
      </c>
      <c r="AU135" t="s">
        <v>3</v>
      </c>
      <c r="AV135">
        <v>0</v>
      </c>
      <c r="AW135">
        <v>2</v>
      </c>
      <c r="AX135">
        <v>145870788</v>
      </c>
      <c r="AY135">
        <v>1</v>
      </c>
      <c r="AZ135">
        <v>0</v>
      </c>
      <c r="BA135">
        <v>145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ROUND(Y135*Source!I83,9)</f>
        <v>2.79</v>
      </c>
      <c r="CY135">
        <f>AA135</f>
        <v>8.98</v>
      </c>
      <c r="CZ135">
        <f>AE135</f>
        <v>1</v>
      </c>
      <c r="DA135">
        <f>AI135</f>
        <v>8.98</v>
      </c>
      <c r="DB135">
        <f t="shared" si="49"/>
        <v>3.1</v>
      </c>
      <c r="DC135">
        <f t="shared" si="50"/>
        <v>0</v>
      </c>
      <c r="DD135" t="s">
        <v>3</v>
      </c>
      <c r="DE135" t="s">
        <v>3</v>
      </c>
      <c r="DF135">
        <f>ROUND(ROUND(AE135*AI135,2)*CX135,2)</f>
        <v>25.05</v>
      </c>
      <c r="DG135">
        <f>ROUND(ROUND(AF135,2)*CX135,2)</f>
        <v>0</v>
      </c>
      <c r="DH135">
        <f>ROUND(ROUND(AG135,2)*CX135,2)</f>
        <v>0</v>
      </c>
      <c r="DI135">
        <f>ROUND(ROUND(AH135,2)*CX135,2)</f>
        <v>0</v>
      </c>
      <c r="DJ135">
        <f>DF135</f>
        <v>25.05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ROW(Source!A85)</f>
        <v>85</v>
      </c>
      <c r="B136">
        <v>145833872</v>
      </c>
      <c r="C136">
        <v>145870602</v>
      </c>
      <c r="D136">
        <v>140760043</v>
      </c>
      <c r="E136">
        <v>70</v>
      </c>
      <c r="F136">
        <v>1</v>
      </c>
      <c r="G136">
        <v>1</v>
      </c>
      <c r="H136">
        <v>1</v>
      </c>
      <c r="I136" t="s">
        <v>754</v>
      </c>
      <c r="J136" t="s">
        <v>3</v>
      </c>
      <c r="K136" t="s">
        <v>755</v>
      </c>
      <c r="L136">
        <v>1191</v>
      </c>
      <c r="N136">
        <v>1013</v>
      </c>
      <c r="O136" t="s">
        <v>660</v>
      </c>
      <c r="P136" t="s">
        <v>660</v>
      </c>
      <c r="Q136">
        <v>1</v>
      </c>
      <c r="W136">
        <v>0</v>
      </c>
      <c r="X136">
        <v>-1936699058</v>
      </c>
      <c r="Y136">
        <f t="shared" si="48"/>
        <v>34.56</v>
      </c>
      <c r="AA136">
        <v>0</v>
      </c>
      <c r="AB136">
        <v>0</v>
      </c>
      <c r="AC136">
        <v>0</v>
      </c>
      <c r="AD136">
        <v>333.91</v>
      </c>
      <c r="AE136">
        <v>0</v>
      </c>
      <c r="AF136">
        <v>0</v>
      </c>
      <c r="AG136">
        <v>0</v>
      </c>
      <c r="AH136">
        <v>9.92</v>
      </c>
      <c r="AI136">
        <v>1</v>
      </c>
      <c r="AJ136">
        <v>1</v>
      </c>
      <c r="AK136">
        <v>1</v>
      </c>
      <c r="AL136">
        <v>33.659999999999997</v>
      </c>
      <c r="AM136">
        <v>4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</v>
      </c>
      <c r="AT136">
        <v>34.56</v>
      </c>
      <c r="AU136" t="s">
        <v>3</v>
      </c>
      <c r="AV136">
        <v>1</v>
      </c>
      <c r="AW136">
        <v>2</v>
      </c>
      <c r="AX136">
        <v>145870603</v>
      </c>
      <c r="AY136">
        <v>1</v>
      </c>
      <c r="AZ136">
        <v>0</v>
      </c>
      <c r="BA136">
        <v>146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ROUND(Y136*Source!I85,9)</f>
        <v>0.69120000000000004</v>
      </c>
      <c r="CY136">
        <f>AD136</f>
        <v>333.91</v>
      </c>
      <c r="CZ136">
        <f>AH136</f>
        <v>9.92</v>
      </c>
      <c r="DA136">
        <f>AL136</f>
        <v>33.659999999999997</v>
      </c>
      <c r="DB136">
        <f t="shared" si="49"/>
        <v>342.84</v>
      </c>
      <c r="DC136">
        <f t="shared" si="50"/>
        <v>0</v>
      </c>
      <c r="DD136" t="s">
        <v>3</v>
      </c>
      <c r="DE136" t="s">
        <v>3</v>
      </c>
      <c r="DF136">
        <f>ROUND(ROUND(AE136,2)*CX136,2)</f>
        <v>0</v>
      </c>
      <c r="DG136">
        <f>ROUND(ROUND(AF136,2)*CX136,2)</f>
        <v>0</v>
      </c>
      <c r="DH136">
        <f>ROUND(ROUND(AG136,2)*CX136,2)</f>
        <v>0</v>
      </c>
      <c r="DI136">
        <f>ROUND(ROUND(AH136*AL136,2)*CX136,2)</f>
        <v>230.8</v>
      </c>
      <c r="DJ136">
        <f>DI136</f>
        <v>230.8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ROW(Source!A85)</f>
        <v>85</v>
      </c>
      <c r="B137">
        <v>145833872</v>
      </c>
      <c r="C137">
        <v>145870602</v>
      </c>
      <c r="D137">
        <v>140760225</v>
      </c>
      <c r="E137">
        <v>70</v>
      </c>
      <c r="F137">
        <v>1</v>
      </c>
      <c r="G137">
        <v>1</v>
      </c>
      <c r="H137">
        <v>1</v>
      </c>
      <c r="I137" t="s">
        <v>661</v>
      </c>
      <c r="J137" t="s">
        <v>3</v>
      </c>
      <c r="K137" t="s">
        <v>662</v>
      </c>
      <c r="L137">
        <v>1191</v>
      </c>
      <c r="N137">
        <v>1013</v>
      </c>
      <c r="O137" t="s">
        <v>660</v>
      </c>
      <c r="P137" t="s">
        <v>660</v>
      </c>
      <c r="Q137">
        <v>1</v>
      </c>
      <c r="W137">
        <v>0</v>
      </c>
      <c r="X137">
        <v>-1417349443</v>
      </c>
      <c r="Y137">
        <f t="shared" si="48"/>
        <v>0.05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33.659999999999997</v>
      </c>
      <c r="AL137">
        <v>1</v>
      </c>
      <c r="AM137">
        <v>4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0.05</v>
      </c>
      <c r="AU137" t="s">
        <v>3</v>
      </c>
      <c r="AV137">
        <v>2</v>
      </c>
      <c r="AW137">
        <v>2</v>
      </c>
      <c r="AX137">
        <v>145870604</v>
      </c>
      <c r="AY137">
        <v>1</v>
      </c>
      <c r="AZ137">
        <v>0</v>
      </c>
      <c r="BA137">
        <v>147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ROUND(Y137*Source!I85,9)</f>
        <v>1E-3</v>
      </c>
      <c r="CY137">
        <f>AD137</f>
        <v>0</v>
      </c>
      <c r="CZ137">
        <f>AH137</f>
        <v>0</v>
      </c>
      <c r="DA137">
        <f>AL137</f>
        <v>1</v>
      </c>
      <c r="DB137">
        <f t="shared" si="49"/>
        <v>0</v>
      </c>
      <c r="DC137">
        <f t="shared" si="50"/>
        <v>0</v>
      </c>
      <c r="DD137" t="s">
        <v>3</v>
      </c>
      <c r="DE137" t="s">
        <v>3</v>
      </c>
      <c r="DF137">
        <f>ROUND(ROUND(AE137,2)*CX137,2)</f>
        <v>0</v>
      </c>
      <c r="DG137">
        <f>ROUND(ROUND(AF137,2)*CX137,2)</f>
        <v>0</v>
      </c>
      <c r="DH137">
        <f>ROUND(ROUND(AG137*AK137,2)*CX137,2)</f>
        <v>0</v>
      </c>
      <c r="DI137">
        <f t="shared" ref="DI137:DI144" si="51">ROUND(ROUND(AH137,2)*CX137,2)</f>
        <v>0</v>
      </c>
      <c r="DJ137">
        <f>DI137</f>
        <v>0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ROW(Source!A85)</f>
        <v>85</v>
      </c>
      <c r="B138">
        <v>145833872</v>
      </c>
      <c r="C138">
        <v>145870602</v>
      </c>
      <c r="D138">
        <v>140922951</v>
      </c>
      <c r="E138">
        <v>1</v>
      </c>
      <c r="F138">
        <v>1</v>
      </c>
      <c r="G138">
        <v>1</v>
      </c>
      <c r="H138">
        <v>2</v>
      </c>
      <c r="I138" t="s">
        <v>756</v>
      </c>
      <c r="J138" t="s">
        <v>757</v>
      </c>
      <c r="K138" t="s">
        <v>758</v>
      </c>
      <c r="L138">
        <v>1367</v>
      </c>
      <c r="N138">
        <v>1011</v>
      </c>
      <c r="O138" t="s">
        <v>666</v>
      </c>
      <c r="P138" t="s">
        <v>666</v>
      </c>
      <c r="Q138">
        <v>1</v>
      </c>
      <c r="W138">
        <v>0</v>
      </c>
      <c r="X138">
        <v>-430484415</v>
      </c>
      <c r="Y138">
        <f t="shared" si="48"/>
        <v>0.03</v>
      </c>
      <c r="AA138">
        <v>0</v>
      </c>
      <c r="AB138">
        <v>1448.27</v>
      </c>
      <c r="AC138">
        <v>454.41</v>
      </c>
      <c r="AD138">
        <v>0</v>
      </c>
      <c r="AE138">
        <v>0</v>
      </c>
      <c r="AF138">
        <v>115.4</v>
      </c>
      <c r="AG138">
        <v>13.5</v>
      </c>
      <c r="AH138">
        <v>0</v>
      </c>
      <c r="AI138">
        <v>1</v>
      </c>
      <c r="AJ138">
        <v>12.55</v>
      </c>
      <c r="AK138">
        <v>33.659999999999997</v>
      </c>
      <c r="AL138">
        <v>1</v>
      </c>
      <c r="AM138">
        <v>4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0.03</v>
      </c>
      <c r="AU138" t="s">
        <v>3</v>
      </c>
      <c r="AV138">
        <v>0</v>
      </c>
      <c r="AW138">
        <v>2</v>
      </c>
      <c r="AX138">
        <v>145870605</v>
      </c>
      <c r="AY138">
        <v>1</v>
      </c>
      <c r="AZ138">
        <v>0</v>
      </c>
      <c r="BA138">
        <v>148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ROUND(Y138*Source!I85,9)</f>
        <v>5.9999999999999995E-4</v>
      </c>
      <c r="CY138">
        <f>AB138</f>
        <v>1448.27</v>
      </c>
      <c r="CZ138">
        <f>AF138</f>
        <v>115.4</v>
      </c>
      <c r="DA138">
        <f>AJ138</f>
        <v>12.55</v>
      </c>
      <c r="DB138">
        <f t="shared" si="49"/>
        <v>3.46</v>
      </c>
      <c r="DC138">
        <f t="shared" si="50"/>
        <v>0.41</v>
      </c>
      <c r="DD138" t="s">
        <v>3</v>
      </c>
      <c r="DE138" t="s">
        <v>3</v>
      </c>
      <c r="DF138">
        <f>ROUND(ROUND(AE138,2)*CX138,2)</f>
        <v>0</v>
      </c>
      <c r="DG138">
        <f>ROUND(ROUND(AF138*AJ138,2)*CX138,2)</f>
        <v>0.87</v>
      </c>
      <c r="DH138">
        <f>ROUND(ROUND(AG138*AK138,2)*CX138,2)</f>
        <v>0.27</v>
      </c>
      <c r="DI138">
        <f t="shared" si="51"/>
        <v>0</v>
      </c>
      <c r="DJ138">
        <f>DG138</f>
        <v>0.87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ROW(Source!A85)</f>
        <v>85</v>
      </c>
      <c r="B139">
        <v>145833872</v>
      </c>
      <c r="C139">
        <v>145870602</v>
      </c>
      <c r="D139">
        <v>140923885</v>
      </c>
      <c r="E139">
        <v>1</v>
      </c>
      <c r="F139">
        <v>1</v>
      </c>
      <c r="G139">
        <v>1</v>
      </c>
      <c r="H139">
        <v>2</v>
      </c>
      <c r="I139" t="s">
        <v>681</v>
      </c>
      <c r="J139" t="s">
        <v>682</v>
      </c>
      <c r="K139" t="s">
        <v>683</v>
      </c>
      <c r="L139">
        <v>1367</v>
      </c>
      <c r="N139">
        <v>1011</v>
      </c>
      <c r="O139" t="s">
        <v>666</v>
      </c>
      <c r="P139" t="s">
        <v>666</v>
      </c>
      <c r="Q139">
        <v>1</v>
      </c>
      <c r="W139">
        <v>0</v>
      </c>
      <c r="X139">
        <v>509054691</v>
      </c>
      <c r="Y139">
        <f t="shared" si="48"/>
        <v>0.02</v>
      </c>
      <c r="AA139">
        <v>0</v>
      </c>
      <c r="AB139">
        <v>824.66</v>
      </c>
      <c r="AC139">
        <v>390.46</v>
      </c>
      <c r="AD139">
        <v>0</v>
      </c>
      <c r="AE139">
        <v>0</v>
      </c>
      <c r="AF139">
        <v>65.709999999999994</v>
      </c>
      <c r="AG139">
        <v>11.6</v>
      </c>
      <c r="AH139">
        <v>0</v>
      </c>
      <c r="AI139">
        <v>1</v>
      </c>
      <c r="AJ139">
        <v>12.55</v>
      </c>
      <c r="AK139">
        <v>33.659999999999997</v>
      </c>
      <c r="AL139">
        <v>1</v>
      </c>
      <c r="AM139">
        <v>4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0.02</v>
      </c>
      <c r="AU139" t="s">
        <v>3</v>
      </c>
      <c r="AV139">
        <v>0</v>
      </c>
      <c r="AW139">
        <v>2</v>
      </c>
      <c r="AX139">
        <v>145870606</v>
      </c>
      <c r="AY139">
        <v>1</v>
      </c>
      <c r="AZ139">
        <v>0</v>
      </c>
      <c r="BA139">
        <v>149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ROUND(Y139*Source!I85,9)</f>
        <v>4.0000000000000002E-4</v>
      </c>
      <c r="CY139">
        <f>AB139</f>
        <v>824.66</v>
      </c>
      <c r="CZ139">
        <f>AF139</f>
        <v>65.709999999999994</v>
      </c>
      <c r="DA139">
        <f>AJ139</f>
        <v>12.55</v>
      </c>
      <c r="DB139">
        <f t="shared" si="49"/>
        <v>1.31</v>
      </c>
      <c r="DC139">
        <f t="shared" si="50"/>
        <v>0.23</v>
      </c>
      <c r="DD139" t="s">
        <v>3</v>
      </c>
      <c r="DE139" t="s">
        <v>3</v>
      </c>
      <c r="DF139">
        <f>ROUND(ROUND(AE139,2)*CX139,2)</f>
        <v>0</v>
      </c>
      <c r="DG139">
        <f>ROUND(ROUND(AF139*AJ139,2)*CX139,2)</f>
        <v>0.33</v>
      </c>
      <c r="DH139">
        <f>ROUND(ROUND(AG139*AK139,2)*CX139,2)</f>
        <v>0.16</v>
      </c>
      <c r="DI139">
        <f t="shared" si="51"/>
        <v>0</v>
      </c>
      <c r="DJ139">
        <f>DG139</f>
        <v>0.33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ROW(Source!A85)</f>
        <v>85</v>
      </c>
      <c r="B140">
        <v>145833872</v>
      </c>
      <c r="C140">
        <v>145870602</v>
      </c>
      <c r="D140">
        <v>140772963</v>
      </c>
      <c r="E140">
        <v>1</v>
      </c>
      <c r="F140">
        <v>1</v>
      </c>
      <c r="G140">
        <v>1</v>
      </c>
      <c r="H140">
        <v>3</v>
      </c>
      <c r="I140" t="s">
        <v>768</v>
      </c>
      <c r="J140" t="s">
        <v>769</v>
      </c>
      <c r="K140" t="s">
        <v>770</v>
      </c>
      <c r="L140">
        <v>1346</v>
      </c>
      <c r="N140">
        <v>1009</v>
      </c>
      <c r="O140" t="s">
        <v>91</v>
      </c>
      <c r="P140" t="s">
        <v>91</v>
      </c>
      <c r="Q140">
        <v>1</v>
      </c>
      <c r="W140">
        <v>0</v>
      </c>
      <c r="X140">
        <v>1682799448</v>
      </c>
      <c r="Y140">
        <f t="shared" si="48"/>
        <v>0.11</v>
      </c>
      <c r="AA140">
        <v>272.99</v>
      </c>
      <c r="AB140">
        <v>0</v>
      </c>
      <c r="AC140">
        <v>0</v>
      </c>
      <c r="AD140">
        <v>0</v>
      </c>
      <c r="AE140">
        <v>30.4</v>
      </c>
      <c r="AF140">
        <v>0</v>
      </c>
      <c r="AG140">
        <v>0</v>
      </c>
      <c r="AH140">
        <v>0</v>
      </c>
      <c r="AI140">
        <v>8.98</v>
      </c>
      <c r="AJ140">
        <v>1</v>
      </c>
      <c r="AK140">
        <v>1</v>
      </c>
      <c r="AL140">
        <v>1</v>
      </c>
      <c r="AM140">
        <v>4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0.11</v>
      </c>
      <c r="AU140" t="s">
        <v>3</v>
      </c>
      <c r="AV140">
        <v>0</v>
      </c>
      <c r="AW140">
        <v>2</v>
      </c>
      <c r="AX140">
        <v>145870607</v>
      </c>
      <c r="AY140">
        <v>1</v>
      </c>
      <c r="AZ140">
        <v>0</v>
      </c>
      <c r="BA140">
        <v>150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ROUND(Y140*Source!I85,9)</f>
        <v>2.2000000000000001E-3</v>
      </c>
      <c r="CY140">
        <f>AA140</f>
        <v>272.99</v>
      </c>
      <c r="CZ140">
        <f>AE140</f>
        <v>30.4</v>
      </c>
      <c r="DA140">
        <f>AI140</f>
        <v>8.98</v>
      </c>
      <c r="DB140">
        <f t="shared" si="49"/>
        <v>3.34</v>
      </c>
      <c r="DC140">
        <f t="shared" si="50"/>
        <v>0</v>
      </c>
      <c r="DD140" t="s">
        <v>3</v>
      </c>
      <c r="DE140" t="s">
        <v>3</v>
      </c>
      <c r="DF140">
        <f>ROUND(ROUND(AE140*AI140,2)*CX140,2)</f>
        <v>0.6</v>
      </c>
      <c r="DG140">
        <f t="shared" ref="DG140:DG146" si="52">ROUND(ROUND(AF140,2)*CX140,2)</f>
        <v>0</v>
      </c>
      <c r="DH140">
        <f t="shared" ref="DH140:DH145" si="53">ROUND(ROUND(AG140,2)*CX140,2)</f>
        <v>0</v>
      </c>
      <c r="DI140">
        <f t="shared" si="51"/>
        <v>0</v>
      </c>
      <c r="DJ140">
        <f>DF140</f>
        <v>0.6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ROW(Source!A85)</f>
        <v>85</v>
      </c>
      <c r="B141">
        <v>145833872</v>
      </c>
      <c r="C141">
        <v>145870602</v>
      </c>
      <c r="D141">
        <v>140775151</v>
      </c>
      <c r="E141">
        <v>1</v>
      </c>
      <c r="F141">
        <v>1</v>
      </c>
      <c r="G141">
        <v>1</v>
      </c>
      <c r="H141">
        <v>3</v>
      </c>
      <c r="I141" t="s">
        <v>794</v>
      </c>
      <c r="J141" t="s">
        <v>795</v>
      </c>
      <c r="K141" t="s">
        <v>796</v>
      </c>
      <c r="L141">
        <v>1425</v>
      </c>
      <c r="N141">
        <v>1013</v>
      </c>
      <c r="O141" t="s">
        <v>26</v>
      </c>
      <c r="P141" t="s">
        <v>26</v>
      </c>
      <c r="Q141">
        <v>1</v>
      </c>
      <c r="W141">
        <v>0</v>
      </c>
      <c r="X141">
        <v>777401066</v>
      </c>
      <c r="Y141">
        <f t="shared" si="48"/>
        <v>1.02</v>
      </c>
      <c r="AA141">
        <v>772.28</v>
      </c>
      <c r="AB141">
        <v>0</v>
      </c>
      <c r="AC141">
        <v>0</v>
      </c>
      <c r="AD141">
        <v>0</v>
      </c>
      <c r="AE141">
        <v>86</v>
      </c>
      <c r="AF141">
        <v>0</v>
      </c>
      <c r="AG141">
        <v>0</v>
      </c>
      <c r="AH141">
        <v>0</v>
      </c>
      <c r="AI141">
        <v>8.98</v>
      </c>
      <c r="AJ141">
        <v>1</v>
      </c>
      <c r="AK141">
        <v>1</v>
      </c>
      <c r="AL141">
        <v>1</v>
      </c>
      <c r="AM141">
        <v>4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1.02</v>
      </c>
      <c r="AU141" t="s">
        <v>3</v>
      </c>
      <c r="AV141">
        <v>0</v>
      </c>
      <c r="AW141">
        <v>2</v>
      </c>
      <c r="AX141">
        <v>145870608</v>
      </c>
      <c r="AY141">
        <v>1</v>
      </c>
      <c r="AZ141">
        <v>0</v>
      </c>
      <c r="BA141">
        <v>151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ROUND(Y141*Source!I85,9)</f>
        <v>2.0400000000000001E-2</v>
      </c>
      <c r="CY141">
        <f>AA141</f>
        <v>772.28</v>
      </c>
      <c r="CZ141">
        <f>AE141</f>
        <v>86</v>
      </c>
      <c r="DA141">
        <f>AI141</f>
        <v>8.98</v>
      </c>
      <c r="DB141">
        <f t="shared" si="49"/>
        <v>87.72</v>
      </c>
      <c r="DC141">
        <f t="shared" si="50"/>
        <v>0</v>
      </c>
      <c r="DD141" t="s">
        <v>3</v>
      </c>
      <c r="DE141" t="s">
        <v>3</v>
      </c>
      <c r="DF141">
        <f>ROUND(ROUND(AE141*AI141,2)*CX141,2)</f>
        <v>15.75</v>
      </c>
      <c r="DG141">
        <f t="shared" si="52"/>
        <v>0</v>
      </c>
      <c r="DH141">
        <f t="shared" si="53"/>
        <v>0</v>
      </c>
      <c r="DI141">
        <f t="shared" si="51"/>
        <v>0</v>
      </c>
      <c r="DJ141">
        <f>DF141</f>
        <v>15.75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ROW(Source!A85)</f>
        <v>85</v>
      </c>
      <c r="B142">
        <v>145833872</v>
      </c>
      <c r="C142">
        <v>145870602</v>
      </c>
      <c r="D142">
        <v>140775523</v>
      </c>
      <c r="E142">
        <v>1</v>
      </c>
      <c r="F142">
        <v>1</v>
      </c>
      <c r="G142">
        <v>1</v>
      </c>
      <c r="H142">
        <v>3</v>
      </c>
      <c r="I142" t="s">
        <v>797</v>
      </c>
      <c r="J142" t="s">
        <v>798</v>
      </c>
      <c r="K142" t="s">
        <v>799</v>
      </c>
      <c r="L142">
        <v>1348</v>
      </c>
      <c r="N142">
        <v>1009</v>
      </c>
      <c r="O142" t="s">
        <v>123</v>
      </c>
      <c r="P142" t="s">
        <v>123</v>
      </c>
      <c r="Q142">
        <v>1000</v>
      </c>
      <c r="W142">
        <v>0</v>
      </c>
      <c r="X142">
        <v>920700961</v>
      </c>
      <c r="Y142">
        <f t="shared" si="48"/>
        <v>1.6000000000000001E-4</v>
      </c>
      <c r="AA142">
        <v>267604</v>
      </c>
      <c r="AB142">
        <v>0</v>
      </c>
      <c r="AC142">
        <v>0</v>
      </c>
      <c r="AD142">
        <v>0</v>
      </c>
      <c r="AE142">
        <v>29800</v>
      </c>
      <c r="AF142">
        <v>0</v>
      </c>
      <c r="AG142">
        <v>0</v>
      </c>
      <c r="AH142">
        <v>0</v>
      </c>
      <c r="AI142">
        <v>8.98</v>
      </c>
      <c r="AJ142">
        <v>1</v>
      </c>
      <c r="AK142">
        <v>1</v>
      </c>
      <c r="AL142">
        <v>1</v>
      </c>
      <c r="AM142">
        <v>4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1.6000000000000001E-4</v>
      </c>
      <c r="AU142" t="s">
        <v>3</v>
      </c>
      <c r="AV142">
        <v>0</v>
      </c>
      <c r="AW142">
        <v>2</v>
      </c>
      <c r="AX142">
        <v>145870609</v>
      </c>
      <c r="AY142">
        <v>1</v>
      </c>
      <c r="AZ142">
        <v>0</v>
      </c>
      <c r="BA142">
        <v>152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ROUND(Y142*Source!I85,9)</f>
        <v>3.1999999999999999E-6</v>
      </c>
      <c r="CY142">
        <f>AA142</f>
        <v>267604</v>
      </c>
      <c r="CZ142">
        <f>AE142</f>
        <v>29800</v>
      </c>
      <c r="DA142">
        <f>AI142</f>
        <v>8.98</v>
      </c>
      <c r="DB142">
        <f t="shared" si="49"/>
        <v>4.7699999999999996</v>
      </c>
      <c r="DC142">
        <f t="shared" si="50"/>
        <v>0</v>
      </c>
      <c r="DD142" t="s">
        <v>3</v>
      </c>
      <c r="DE142" t="s">
        <v>3</v>
      </c>
      <c r="DF142">
        <f>ROUND(ROUND(AE142*AI142,2)*CX142,2)</f>
        <v>0.86</v>
      </c>
      <c r="DG142">
        <f t="shared" si="52"/>
        <v>0</v>
      </c>
      <c r="DH142">
        <f t="shared" si="53"/>
        <v>0</v>
      </c>
      <c r="DI142">
        <f t="shared" si="51"/>
        <v>0</v>
      </c>
      <c r="DJ142">
        <f>DF142</f>
        <v>0.86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ROW(Source!A85)</f>
        <v>85</v>
      </c>
      <c r="B143">
        <v>145833872</v>
      </c>
      <c r="C143">
        <v>145870602</v>
      </c>
      <c r="D143">
        <v>140775527</v>
      </c>
      <c r="E143">
        <v>1</v>
      </c>
      <c r="F143">
        <v>1</v>
      </c>
      <c r="G143">
        <v>1</v>
      </c>
      <c r="H143">
        <v>3</v>
      </c>
      <c r="I143" t="s">
        <v>791</v>
      </c>
      <c r="J143" t="s">
        <v>792</v>
      </c>
      <c r="K143" t="s">
        <v>793</v>
      </c>
      <c r="L143">
        <v>1348</v>
      </c>
      <c r="N143">
        <v>1009</v>
      </c>
      <c r="O143" t="s">
        <v>123</v>
      </c>
      <c r="P143" t="s">
        <v>123</v>
      </c>
      <c r="Q143">
        <v>1000</v>
      </c>
      <c r="W143">
        <v>0</v>
      </c>
      <c r="X143">
        <v>1216531897</v>
      </c>
      <c r="Y143">
        <f t="shared" si="48"/>
        <v>2.9999999999999997E-4</v>
      </c>
      <c r="AA143">
        <v>111621.4</v>
      </c>
      <c r="AB143">
        <v>0</v>
      </c>
      <c r="AC143">
        <v>0</v>
      </c>
      <c r="AD143">
        <v>0</v>
      </c>
      <c r="AE143">
        <v>12430</v>
      </c>
      <c r="AF143">
        <v>0</v>
      </c>
      <c r="AG143">
        <v>0</v>
      </c>
      <c r="AH143">
        <v>0</v>
      </c>
      <c r="AI143">
        <v>8.98</v>
      </c>
      <c r="AJ143">
        <v>1</v>
      </c>
      <c r="AK143">
        <v>1</v>
      </c>
      <c r="AL143">
        <v>1</v>
      </c>
      <c r="AM143">
        <v>4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3</v>
      </c>
      <c r="AT143">
        <v>2.9999999999999997E-4</v>
      </c>
      <c r="AU143" t="s">
        <v>3</v>
      </c>
      <c r="AV143">
        <v>0</v>
      </c>
      <c r="AW143">
        <v>2</v>
      </c>
      <c r="AX143">
        <v>145870610</v>
      </c>
      <c r="AY143">
        <v>1</v>
      </c>
      <c r="AZ143">
        <v>0</v>
      </c>
      <c r="BA143">
        <v>153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ROUND(Y143*Source!I85,9)</f>
        <v>6.0000000000000002E-6</v>
      </c>
      <c r="CY143">
        <f>AA143</f>
        <v>111621.4</v>
      </c>
      <c r="CZ143">
        <f>AE143</f>
        <v>12430</v>
      </c>
      <c r="DA143">
        <f>AI143</f>
        <v>8.98</v>
      </c>
      <c r="DB143">
        <f t="shared" si="49"/>
        <v>3.73</v>
      </c>
      <c r="DC143">
        <f t="shared" si="50"/>
        <v>0</v>
      </c>
      <c r="DD143" t="s">
        <v>3</v>
      </c>
      <c r="DE143" t="s">
        <v>3</v>
      </c>
      <c r="DF143">
        <f>ROUND(ROUND(AE143*AI143,2)*CX143,2)</f>
        <v>0.67</v>
      </c>
      <c r="DG143">
        <f t="shared" si="52"/>
        <v>0</v>
      </c>
      <c r="DH143">
        <f t="shared" si="53"/>
        <v>0</v>
      </c>
      <c r="DI143">
        <f t="shared" si="51"/>
        <v>0</v>
      </c>
      <c r="DJ143">
        <f>DF143</f>
        <v>0.67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ROW(Source!A85)</f>
        <v>85</v>
      </c>
      <c r="B144">
        <v>145833872</v>
      </c>
      <c r="C144">
        <v>145870602</v>
      </c>
      <c r="D144">
        <v>140765022</v>
      </c>
      <c r="E144">
        <v>70</v>
      </c>
      <c r="F144">
        <v>1</v>
      </c>
      <c r="G144">
        <v>1</v>
      </c>
      <c r="H144">
        <v>3</v>
      </c>
      <c r="I144" t="s">
        <v>762</v>
      </c>
      <c r="J144" t="s">
        <v>3</v>
      </c>
      <c r="K144" t="s">
        <v>763</v>
      </c>
      <c r="L144">
        <v>1374</v>
      </c>
      <c r="N144">
        <v>1013</v>
      </c>
      <c r="O144" t="s">
        <v>764</v>
      </c>
      <c r="P144" t="s">
        <v>764</v>
      </c>
      <c r="Q144">
        <v>1</v>
      </c>
      <c r="W144">
        <v>0</v>
      </c>
      <c r="X144">
        <v>-1731369543</v>
      </c>
      <c r="Y144">
        <f t="shared" si="48"/>
        <v>6.86</v>
      </c>
      <c r="AA144">
        <v>8.98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0</v>
      </c>
      <c r="AH144">
        <v>0</v>
      </c>
      <c r="AI144">
        <v>8.98</v>
      </c>
      <c r="AJ144">
        <v>1</v>
      </c>
      <c r="AK144">
        <v>1</v>
      </c>
      <c r="AL144">
        <v>1</v>
      </c>
      <c r="AM144">
        <v>4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3</v>
      </c>
      <c r="AT144">
        <v>6.86</v>
      </c>
      <c r="AU144" t="s">
        <v>3</v>
      </c>
      <c r="AV144">
        <v>0</v>
      </c>
      <c r="AW144">
        <v>2</v>
      </c>
      <c r="AX144">
        <v>145870611</v>
      </c>
      <c r="AY144">
        <v>1</v>
      </c>
      <c r="AZ144">
        <v>0</v>
      </c>
      <c r="BA144">
        <v>154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ROUND(Y144*Source!I85,9)</f>
        <v>0.13719999999999999</v>
      </c>
      <c r="CY144">
        <f>AA144</f>
        <v>8.98</v>
      </c>
      <c r="CZ144">
        <f>AE144</f>
        <v>1</v>
      </c>
      <c r="DA144">
        <f>AI144</f>
        <v>8.98</v>
      </c>
      <c r="DB144">
        <f t="shared" si="49"/>
        <v>6.86</v>
      </c>
      <c r="DC144">
        <f t="shared" si="50"/>
        <v>0</v>
      </c>
      <c r="DD144" t="s">
        <v>3</v>
      </c>
      <c r="DE144" t="s">
        <v>3</v>
      </c>
      <c r="DF144">
        <f>ROUND(ROUND(AE144*AI144,2)*CX144,2)</f>
        <v>1.23</v>
      </c>
      <c r="DG144">
        <f t="shared" si="52"/>
        <v>0</v>
      </c>
      <c r="DH144">
        <f t="shared" si="53"/>
        <v>0</v>
      </c>
      <c r="DI144">
        <f t="shared" si="51"/>
        <v>0</v>
      </c>
      <c r="DJ144">
        <f>DF144</f>
        <v>1.23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ROW(Source!A87)</f>
        <v>87</v>
      </c>
      <c r="B145">
        <v>145833872</v>
      </c>
      <c r="C145">
        <v>145870612</v>
      </c>
      <c r="D145">
        <v>140760043</v>
      </c>
      <c r="E145">
        <v>70</v>
      </c>
      <c r="F145">
        <v>1</v>
      </c>
      <c r="G145">
        <v>1</v>
      </c>
      <c r="H145">
        <v>1</v>
      </c>
      <c r="I145" t="s">
        <v>754</v>
      </c>
      <c r="J145" t="s">
        <v>3</v>
      </c>
      <c r="K145" t="s">
        <v>755</v>
      </c>
      <c r="L145">
        <v>1191</v>
      </c>
      <c r="N145">
        <v>1013</v>
      </c>
      <c r="O145" t="s">
        <v>660</v>
      </c>
      <c r="P145" t="s">
        <v>660</v>
      </c>
      <c r="Q145">
        <v>1</v>
      </c>
      <c r="W145">
        <v>0</v>
      </c>
      <c r="X145">
        <v>-1936699058</v>
      </c>
      <c r="Y145">
        <f t="shared" si="48"/>
        <v>31.6</v>
      </c>
      <c r="AA145">
        <v>0</v>
      </c>
      <c r="AB145">
        <v>0</v>
      </c>
      <c r="AC145">
        <v>0</v>
      </c>
      <c r="AD145">
        <v>333.91</v>
      </c>
      <c r="AE145">
        <v>0</v>
      </c>
      <c r="AF145">
        <v>0</v>
      </c>
      <c r="AG145">
        <v>0</v>
      </c>
      <c r="AH145">
        <v>9.92</v>
      </c>
      <c r="AI145">
        <v>1</v>
      </c>
      <c r="AJ145">
        <v>1</v>
      </c>
      <c r="AK145">
        <v>1</v>
      </c>
      <c r="AL145">
        <v>33.659999999999997</v>
      </c>
      <c r="AM145">
        <v>4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3</v>
      </c>
      <c r="AT145">
        <v>31.6</v>
      </c>
      <c r="AU145" t="s">
        <v>3</v>
      </c>
      <c r="AV145">
        <v>1</v>
      </c>
      <c r="AW145">
        <v>2</v>
      </c>
      <c r="AX145">
        <v>145870613</v>
      </c>
      <c r="AY145">
        <v>1</v>
      </c>
      <c r="AZ145">
        <v>0</v>
      </c>
      <c r="BA145">
        <v>155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ROUND(Y145*Source!I87,9)</f>
        <v>0.316</v>
      </c>
      <c r="CY145">
        <f>AD145</f>
        <v>333.91</v>
      </c>
      <c r="CZ145">
        <f>AH145</f>
        <v>9.92</v>
      </c>
      <c r="DA145">
        <f>AL145</f>
        <v>33.659999999999997</v>
      </c>
      <c r="DB145">
        <f t="shared" si="49"/>
        <v>313.47000000000003</v>
      </c>
      <c r="DC145">
        <f t="shared" si="50"/>
        <v>0</v>
      </c>
      <c r="DD145" t="s">
        <v>3</v>
      </c>
      <c r="DE145" t="s">
        <v>3</v>
      </c>
      <c r="DF145">
        <f>ROUND(ROUND(AE145,2)*CX145,2)</f>
        <v>0</v>
      </c>
      <c r="DG145">
        <f t="shared" si="52"/>
        <v>0</v>
      </c>
      <c r="DH145">
        <f t="shared" si="53"/>
        <v>0</v>
      </c>
      <c r="DI145">
        <f>ROUND(ROUND(AH145*AL145,2)*CX145,2)</f>
        <v>105.52</v>
      </c>
      <c r="DJ145">
        <f>DI145</f>
        <v>105.52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ROW(Source!A87)</f>
        <v>87</v>
      </c>
      <c r="B146">
        <v>145833872</v>
      </c>
      <c r="C146">
        <v>145870612</v>
      </c>
      <c r="D146">
        <v>140760225</v>
      </c>
      <c r="E146">
        <v>70</v>
      </c>
      <c r="F146">
        <v>1</v>
      </c>
      <c r="G146">
        <v>1</v>
      </c>
      <c r="H146">
        <v>1</v>
      </c>
      <c r="I146" t="s">
        <v>661</v>
      </c>
      <c r="J146" t="s">
        <v>3</v>
      </c>
      <c r="K146" t="s">
        <v>662</v>
      </c>
      <c r="L146">
        <v>1191</v>
      </c>
      <c r="N146">
        <v>1013</v>
      </c>
      <c r="O146" t="s">
        <v>660</v>
      </c>
      <c r="P146" t="s">
        <v>660</v>
      </c>
      <c r="Q146">
        <v>1</v>
      </c>
      <c r="W146">
        <v>0</v>
      </c>
      <c r="X146">
        <v>-1417349443</v>
      </c>
      <c r="Y146">
        <f t="shared" si="48"/>
        <v>0.05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</v>
      </c>
      <c r="AJ146">
        <v>1</v>
      </c>
      <c r="AK146">
        <v>33.659999999999997</v>
      </c>
      <c r="AL146">
        <v>1</v>
      </c>
      <c r="AM146">
        <v>4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3</v>
      </c>
      <c r="AT146">
        <v>0.05</v>
      </c>
      <c r="AU146" t="s">
        <v>3</v>
      </c>
      <c r="AV146">
        <v>2</v>
      </c>
      <c r="AW146">
        <v>2</v>
      </c>
      <c r="AX146">
        <v>145870614</v>
      </c>
      <c r="AY146">
        <v>1</v>
      </c>
      <c r="AZ146">
        <v>0</v>
      </c>
      <c r="BA146">
        <v>156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ROUND(Y146*Source!I87,9)</f>
        <v>5.0000000000000001E-4</v>
      </c>
      <c r="CY146">
        <f>AD146</f>
        <v>0</v>
      </c>
      <c r="CZ146">
        <f>AH146</f>
        <v>0</v>
      </c>
      <c r="DA146">
        <f>AL146</f>
        <v>1</v>
      </c>
      <c r="DB146">
        <f t="shared" si="49"/>
        <v>0</v>
      </c>
      <c r="DC146">
        <f t="shared" si="50"/>
        <v>0</v>
      </c>
      <c r="DD146" t="s">
        <v>3</v>
      </c>
      <c r="DE146" t="s">
        <v>3</v>
      </c>
      <c r="DF146">
        <f>ROUND(ROUND(AE146,2)*CX146,2)</f>
        <v>0</v>
      </c>
      <c r="DG146">
        <f t="shared" si="52"/>
        <v>0</v>
      </c>
      <c r="DH146">
        <f>ROUND(ROUND(AG146*AK146,2)*CX146,2)</f>
        <v>0</v>
      </c>
      <c r="DI146">
        <f t="shared" ref="DI146:DI153" si="54">ROUND(ROUND(AH146,2)*CX146,2)</f>
        <v>0</v>
      </c>
      <c r="DJ146">
        <f>DI146</f>
        <v>0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ROW(Source!A87)</f>
        <v>87</v>
      </c>
      <c r="B147">
        <v>145833872</v>
      </c>
      <c r="C147">
        <v>145870612</v>
      </c>
      <c r="D147">
        <v>140922951</v>
      </c>
      <c r="E147">
        <v>1</v>
      </c>
      <c r="F147">
        <v>1</v>
      </c>
      <c r="G147">
        <v>1</v>
      </c>
      <c r="H147">
        <v>2</v>
      </c>
      <c r="I147" t="s">
        <v>756</v>
      </c>
      <c r="J147" t="s">
        <v>757</v>
      </c>
      <c r="K147" t="s">
        <v>758</v>
      </c>
      <c r="L147">
        <v>1367</v>
      </c>
      <c r="N147">
        <v>1011</v>
      </c>
      <c r="O147" t="s">
        <v>666</v>
      </c>
      <c r="P147" t="s">
        <v>666</v>
      </c>
      <c r="Q147">
        <v>1</v>
      </c>
      <c r="W147">
        <v>0</v>
      </c>
      <c r="X147">
        <v>-430484415</v>
      </c>
      <c r="Y147">
        <f t="shared" si="48"/>
        <v>0.03</v>
      </c>
      <c r="AA147">
        <v>0</v>
      </c>
      <c r="AB147">
        <v>1448.27</v>
      </c>
      <c r="AC147">
        <v>454.41</v>
      </c>
      <c r="AD147">
        <v>0</v>
      </c>
      <c r="AE147">
        <v>0</v>
      </c>
      <c r="AF147">
        <v>115.4</v>
      </c>
      <c r="AG147">
        <v>13.5</v>
      </c>
      <c r="AH147">
        <v>0</v>
      </c>
      <c r="AI147">
        <v>1</v>
      </c>
      <c r="AJ147">
        <v>12.55</v>
      </c>
      <c r="AK147">
        <v>33.659999999999997</v>
      </c>
      <c r="AL147">
        <v>1</v>
      </c>
      <c r="AM147">
        <v>4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3</v>
      </c>
      <c r="AT147">
        <v>0.03</v>
      </c>
      <c r="AU147" t="s">
        <v>3</v>
      </c>
      <c r="AV147">
        <v>0</v>
      </c>
      <c r="AW147">
        <v>2</v>
      </c>
      <c r="AX147">
        <v>145870615</v>
      </c>
      <c r="AY147">
        <v>1</v>
      </c>
      <c r="AZ147">
        <v>0</v>
      </c>
      <c r="BA147">
        <v>157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ROUND(Y147*Source!I87,9)</f>
        <v>2.9999999999999997E-4</v>
      </c>
      <c r="CY147">
        <f>AB147</f>
        <v>1448.27</v>
      </c>
      <c r="CZ147">
        <f>AF147</f>
        <v>115.4</v>
      </c>
      <c r="DA147">
        <f>AJ147</f>
        <v>12.55</v>
      </c>
      <c r="DB147">
        <f t="shared" si="49"/>
        <v>3.46</v>
      </c>
      <c r="DC147">
        <f t="shared" si="50"/>
        <v>0.41</v>
      </c>
      <c r="DD147" t="s">
        <v>3</v>
      </c>
      <c r="DE147" t="s">
        <v>3</v>
      </c>
      <c r="DF147">
        <f>ROUND(ROUND(AE147,2)*CX147,2)</f>
        <v>0</v>
      </c>
      <c r="DG147">
        <f>ROUND(ROUND(AF147*AJ147,2)*CX147,2)</f>
        <v>0.43</v>
      </c>
      <c r="DH147">
        <f>ROUND(ROUND(AG147*AK147,2)*CX147,2)</f>
        <v>0.14000000000000001</v>
      </c>
      <c r="DI147">
        <f t="shared" si="54"/>
        <v>0</v>
      </c>
      <c r="DJ147">
        <f>DG147</f>
        <v>0.43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ROW(Source!A87)</f>
        <v>87</v>
      </c>
      <c r="B148">
        <v>145833872</v>
      </c>
      <c r="C148">
        <v>145870612</v>
      </c>
      <c r="D148">
        <v>140923885</v>
      </c>
      <c r="E148">
        <v>1</v>
      </c>
      <c r="F148">
        <v>1</v>
      </c>
      <c r="G148">
        <v>1</v>
      </c>
      <c r="H148">
        <v>2</v>
      </c>
      <c r="I148" t="s">
        <v>681</v>
      </c>
      <c r="J148" t="s">
        <v>682</v>
      </c>
      <c r="K148" t="s">
        <v>683</v>
      </c>
      <c r="L148">
        <v>1367</v>
      </c>
      <c r="N148">
        <v>1011</v>
      </c>
      <c r="O148" t="s">
        <v>666</v>
      </c>
      <c r="P148" t="s">
        <v>666</v>
      </c>
      <c r="Q148">
        <v>1</v>
      </c>
      <c r="W148">
        <v>0</v>
      </c>
      <c r="X148">
        <v>509054691</v>
      </c>
      <c r="Y148">
        <f t="shared" si="48"/>
        <v>0.02</v>
      </c>
      <c r="AA148">
        <v>0</v>
      </c>
      <c r="AB148">
        <v>824.66</v>
      </c>
      <c r="AC148">
        <v>390.46</v>
      </c>
      <c r="AD148">
        <v>0</v>
      </c>
      <c r="AE148">
        <v>0</v>
      </c>
      <c r="AF148">
        <v>65.709999999999994</v>
      </c>
      <c r="AG148">
        <v>11.6</v>
      </c>
      <c r="AH148">
        <v>0</v>
      </c>
      <c r="AI148">
        <v>1</v>
      </c>
      <c r="AJ148">
        <v>12.55</v>
      </c>
      <c r="AK148">
        <v>33.659999999999997</v>
      </c>
      <c r="AL148">
        <v>1</v>
      </c>
      <c r="AM148">
        <v>4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3</v>
      </c>
      <c r="AT148">
        <v>0.02</v>
      </c>
      <c r="AU148" t="s">
        <v>3</v>
      </c>
      <c r="AV148">
        <v>0</v>
      </c>
      <c r="AW148">
        <v>2</v>
      </c>
      <c r="AX148">
        <v>145870616</v>
      </c>
      <c r="AY148">
        <v>1</v>
      </c>
      <c r="AZ148">
        <v>0</v>
      </c>
      <c r="BA148">
        <v>158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ROUND(Y148*Source!I87,9)</f>
        <v>2.0000000000000001E-4</v>
      </c>
      <c r="CY148">
        <f>AB148</f>
        <v>824.66</v>
      </c>
      <c r="CZ148">
        <f>AF148</f>
        <v>65.709999999999994</v>
      </c>
      <c r="DA148">
        <f>AJ148</f>
        <v>12.55</v>
      </c>
      <c r="DB148">
        <f t="shared" si="49"/>
        <v>1.31</v>
      </c>
      <c r="DC148">
        <f t="shared" si="50"/>
        <v>0.23</v>
      </c>
      <c r="DD148" t="s">
        <v>3</v>
      </c>
      <c r="DE148" t="s">
        <v>3</v>
      </c>
      <c r="DF148">
        <f>ROUND(ROUND(AE148,2)*CX148,2)</f>
        <v>0</v>
      </c>
      <c r="DG148">
        <f>ROUND(ROUND(AF148*AJ148,2)*CX148,2)</f>
        <v>0.16</v>
      </c>
      <c r="DH148">
        <f>ROUND(ROUND(AG148*AK148,2)*CX148,2)</f>
        <v>0.08</v>
      </c>
      <c r="DI148">
        <f t="shared" si="54"/>
        <v>0</v>
      </c>
      <c r="DJ148">
        <f>DG148</f>
        <v>0.16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ROW(Source!A87)</f>
        <v>87</v>
      </c>
      <c r="B149">
        <v>145833872</v>
      </c>
      <c r="C149">
        <v>145870612</v>
      </c>
      <c r="D149">
        <v>140772963</v>
      </c>
      <c r="E149">
        <v>1</v>
      </c>
      <c r="F149">
        <v>1</v>
      </c>
      <c r="G149">
        <v>1</v>
      </c>
      <c r="H149">
        <v>3</v>
      </c>
      <c r="I149" t="s">
        <v>768</v>
      </c>
      <c r="J149" t="s">
        <v>769</v>
      </c>
      <c r="K149" t="s">
        <v>770</v>
      </c>
      <c r="L149">
        <v>1346</v>
      </c>
      <c r="N149">
        <v>1009</v>
      </c>
      <c r="O149" t="s">
        <v>91</v>
      </c>
      <c r="P149" t="s">
        <v>91</v>
      </c>
      <c r="Q149">
        <v>1</v>
      </c>
      <c r="W149">
        <v>0</v>
      </c>
      <c r="X149">
        <v>1682799448</v>
      </c>
      <c r="Y149">
        <f t="shared" si="48"/>
        <v>0.11</v>
      </c>
      <c r="AA149">
        <v>272.99</v>
      </c>
      <c r="AB149">
        <v>0</v>
      </c>
      <c r="AC149">
        <v>0</v>
      </c>
      <c r="AD149">
        <v>0</v>
      </c>
      <c r="AE149">
        <v>30.4</v>
      </c>
      <c r="AF149">
        <v>0</v>
      </c>
      <c r="AG149">
        <v>0</v>
      </c>
      <c r="AH149">
        <v>0</v>
      </c>
      <c r="AI149">
        <v>8.98</v>
      </c>
      <c r="AJ149">
        <v>1</v>
      </c>
      <c r="AK149">
        <v>1</v>
      </c>
      <c r="AL149">
        <v>1</v>
      </c>
      <c r="AM149">
        <v>4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3</v>
      </c>
      <c r="AT149">
        <v>0.11</v>
      </c>
      <c r="AU149" t="s">
        <v>3</v>
      </c>
      <c r="AV149">
        <v>0</v>
      </c>
      <c r="AW149">
        <v>2</v>
      </c>
      <c r="AX149">
        <v>145870617</v>
      </c>
      <c r="AY149">
        <v>1</v>
      </c>
      <c r="AZ149">
        <v>0</v>
      </c>
      <c r="BA149">
        <v>159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ROUND(Y149*Source!I87,9)</f>
        <v>1.1000000000000001E-3</v>
      </c>
      <c r="CY149">
        <f>AA149</f>
        <v>272.99</v>
      </c>
      <c r="CZ149">
        <f>AE149</f>
        <v>30.4</v>
      </c>
      <c r="DA149">
        <f>AI149</f>
        <v>8.98</v>
      </c>
      <c r="DB149">
        <f t="shared" si="49"/>
        <v>3.34</v>
      </c>
      <c r="DC149">
        <f t="shared" si="50"/>
        <v>0</v>
      </c>
      <c r="DD149" t="s">
        <v>3</v>
      </c>
      <c r="DE149" t="s">
        <v>3</v>
      </c>
      <c r="DF149">
        <f>ROUND(ROUND(AE149*AI149,2)*CX149,2)</f>
        <v>0.3</v>
      </c>
      <c r="DG149">
        <f t="shared" ref="DG149:DG155" si="55">ROUND(ROUND(AF149,2)*CX149,2)</f>
        <v>0</v>
      </c>
      <c r="DH149">
        <f t="shared" ref="DH149:DH154" si="56">ROUND(ROUND(AG149,2)*CX149,2)</f>
        <v>0</v>
      </c>
      <c r="DI149">
        <f t="shared" si="54"/>
        <v>0</v>
      </c>
      <c r="DJ149">
        <f>DF149</f>
        <v>0.3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ROW(Source!A87)</f>
        <v>87</v>
      </c>
      <c r="B150">
        <v>145833872</v>
      </c>
      <c r="C150">
        <v>145870612</v>
      </c>
      <c r="D150">
        <v>140775151</v>
      </c>
      <c r="E150">
        <v>1</v>
      </c>
      <c r="F150">
        <v>1</v>
      </c>
      <c r="G150">
        <v>1</v>
      </c>
      <c r="H150">
        <v>3</v>
      </c>
      <c r="I150" t="s">
        <v>794</v>
      </c>
      <c r="J150" t="s">
        <v>795</v>
      </c>
      <c r="K150" t="s">
        <v>796</v>
      </c>
      <c r="L150">
        <v>1425</v>
      </c>
      <c r="N150">
        <v>1013</v>
      </c>
      <c r="O150" t="s">
        <v>26</v>
      </c>
      <c r="P150" t="s">
        <v>26</v>
      </c>
      <c r="Q150">
        <v>1</v>
      </c>
      <c r="W150">
        <v>0</v>
      </c>
      <c r="X150">
        <v>777401066</v>
      </c>
      <c r="Y150">
        <f t="shared" si="48"/>
        <v>1.02</v>
      </c>
      <c r="AA150">
        <v>772.28</v>
      </c>
      <c r="AB150">
        <v>0</v>
      </c>
      <c r="AC150">
        <v>0</v>
      </c>
      <c r="AD150">
        <v>0</v>
      </c>
      <c r="AE150">
        <v>86</v>
      </c>
      <c r="AF150">
        <v>0</v>
      </c>
      <c r="AG150">
        <v>0</v>
      </c>
      <c r="AH150">
        <v>0</v>
      </c>
      <c r="AI150">
        <v>8.98</v>
      </c>
      <c r="AJ150">
        <v>1</v>
      </c>
      <c r="AK150">
        <v>1</v>
      </c>
      <c r="AL150">
        <v>1</v>
      </c>
      <c r="AM150">
        <v>4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3</v>
      </c>
      <c r="AT150">
        <v>1.02</v>
      </c>
      <c r="AU150" t="s">
        <v>3</v>
      </c>
      <c r="AV150">
        <v>0</v>
      </c>
      <c r="AW150">
        <v>2</v>
      </c>
      <c r="AX150">
        <v>145870618</v>
      </c>
      <c r="AY150">
        <v>1</v>
      </c>
      <c r="AZ150">
        <v>0</v>
      </c>
      <c r="BA150">
        <v>160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ROUND(Y150*Source!I87,9)</f>
        <v>1.0200000000000001E-2</v>
      </c>
      <c r="CY150">
        <f>AA150</f>
        <v>772.28</v>
      </c>
      <c r="CZ150">
        <f>AE150</f>
        <v>86</v>
      </c>
      <c r="DA150">
        <f>AI150</f>
        <v>8.98</v>
      </c>
      <c r="DB150">
        <f t="shared" si="49"/>
        <v>87.72</v>
      </c>
      <c r="DC150">
        <f t="shared" si="50"/>
        <v>0</v>
      </c>
      <c r="DD150" t="s">
        <v>3</v>
      </c>
      <c r="DE150" t="s">
        <v>3</v>
      </c>
      <c r="DF150">
        <f>ROUND(ROUND(AE150*AI150,2)*CX150,2)</f>
        <v>7.88</v>
      </c>
      <c r="DG150">
        <f t="shared" si="55"/>
        <v>0</v>
      </c>
      <c r="DH150">
        <f t="shared" si="56"/>
        <v>0</v>
      </c>
      <c r="DI150">
        <f t="shared" si="54"/>
        <v>0</v>
      </c>
      <c r="DJ150">
        <f>DF150</f>
        <v>7.88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ROW(Source!A87)</f>
        <v>87</v>
      </c>
      <c r="B151">
        <v>145833872</v>
      </c>
      <c r="C151">
        <v>145870612</v>
      </c>
      <c r="D151">
        <v>140775523</v>
      </c>
      <c r="E151">
        <v>1</v>
      </c>
      <c r="F151">
        <v>1</v>
      </c>
      <c r="G151">
        <v>1</v>
      </c>
      <c r="H151">
        <v>3</v>
      </c>
      <c r="I151" t="s">
        <v>797</v>
      </c>
      <c r="J151" t="s">
        <v>798</v>
      </c>
      <c r="K151" t="s">
        <v>799</v>
      </c>
      <c r="L151">
        <v>1348</v>
      </c>
      <c r="N151">
        <v>1009</v>
      </c>
      <c r="O151" t="s">
        <v>123</v>
      </c>
      <c r="P151" t="s">
        <v>123</v>
      </c>
      <c r="Q151">
        <v>1000</v>
      </c>
      <c r="W151">
        <v>0</v>
      </c>
      <c r="X151">
        <v>920700961</v>
      </c>
      <c r="Y151">
        <f t="shared" si="48"/>
        <v>1.6000000000000001E-4</v>
      </c>
      <c r="AA151">
        <v>267604</v>
      </c>
      <c r="AB151">
        <v>0</v>
      </c>
      <c r="AC151">
        <v>0</v>
      </c>
      <c r="AD151">
        <v>0</v>
      </c>
      <c r="AE151">
        <v>29800</v>
      </c>
      <c r="AF151">
        <v>0</v>
      </c>
      <c r="AG151">
        <v>0</v>
      </c>
      <c r="AH151">
        <v>0</v>
      </c>
      <c r="AI151">
        <v>8.98</v>
      </c>
      <c r="AJ151">
        <v>1</v>
      </c>
      <c r="AK151">
        <v>1</v>
      </c>
      <c r="AL151">
        <v>1</v>
      </c>
      <c r="AM151">
        <v>4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3</v>
      </c>
      <c r="AT151">
        <v>1.6000000000000001E-4</v>
      </c>
      <c r="AU151" t="s">
        <v>3</v>
      </c>
      <c r="AV151">
        <v>0</v>
      </c>
      <c r="AW151">
        <v>2</v>
      </c>
      <c r="AX151">
        <v>145870619</v>
      </c>
      <c r="AY151">
        <v>1</v>
      </c>
      <c r="AZ151">
        <v>0</v>
      </c>
      <c r="BA151">
        <v>161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ROUND(Y151*Source!I87,9)</f>
        <v>1.5999999999999999E-6</v>
      </c>
      <c r="CY151">
        <f>AA151</f>
        <v>267604</v>
      </c>
      <c r="CZ151">
        <f>AE151</f>
        <v>29800</v>
      </c>
      <c r="DA151">
        <f>AI151</f>
        <v>8.98</v>
      </c>
      <c r="DB151">
        <f t="shared" si="49"/>
        <v>4.7699999999999996</v>
      </c>
      <c r="DC151">
        <f t="shared" si="50"/>
        <v>0</v>
      </c>
      <c r="DD151" t="s">
        <v>3</v>
      </c>
      <c r="DE151" t="s">
        <v>3</v>
      </c>
      <c r="DF151">
        <f>ROUND(ROUND(AE151*AI151,2)*CX151,2)</f>
        <v>0.43</v>
      </c>
      <c r="DG151">
        <f t="shared" si="55"/>
        <v>0</v>
      </c>
      <c r="DH151">
        <f t="shared" si="56"/>
        <v>0</v>
      </c>
      <c r="DI151">
        <f t="shared" si="54"/>
        <v>0</v>
      </c>
      <c r="DJ151">
        <f>DF151</f>
        <v>0.43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ROW(Source!A87)</f>
        <v>87</v>
      </c>
      <c r="B152">
        <v>145833872</v>
      </c>
      <c r="C152">
        <v>145870612</v>
      </c>
      <c r="D152">
        <v>140775527</v>
      </c>
      <c r="E152">
        <v>1</v>
      </c>
      <c r="F152">
        <v>1</v>
      </c>
      <c r="G152">
        <v>1</v>
      </c>
      <c r="H152">
        <v>3</v>
      </c>
      <c r="I152" t="s">
        <v>791</v>
      </c>
      <c r="J152" t="s">
        <v>792</v>
      </c>
      <c r="K152" t="s">
        <v>793</v>
      </c>
      <c r="L152">
        <v>1348</v>
      </c>
      <c r="N152">
        <v>1009</v>
      </c>
      <c r="O152" t="s">
        <v>123</v>
      </c>
      <c r="P152" t="s">
        <v>123</v>
      </c>
      <c r="Q152">
        <v>1000</v>
      </c>
      <c r="W152">
        <v>0</v>
      </c>
      <c r="X152">
        <v>1216531897</v>
      </c>
      <c r="Y152">
        <f t="shared" si="48"/>
        <v>2.9999999999999997E-4</v>
      </c>
      <c r="AA152">
        <v>111621.4</v>
      </c>
      <c r="AB152">
        <v>0</v>
      </c>
      <c r="AC152">
        <v>0</v>
      </c>
      <c r="AD152">
        <v>0</v>
      </c>
      <c r="AE152">
        <v>12430</v>
      </c>
      <c r="AF152">
        <v>0</v>
      </c>
      <c r="AG152">
        <v>0</v>
      </c>
      <c r="AH152">
        <v>0</v>
      </c>
      <c r="AI152">
        <v>8.98</v>
      </c>
      <c r="AJ152">
        <v>1</v>
      </c>
      <c r="AK152">
        <v>1</v>
      </c>
      <c r="AL152">
        <v>1</v>
      </c>
      <c r="AM152">
        <v>4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3</v>
      </c>
      <c r="AT152">
        <v>2.9999999999999997E-4</v>
      </c>
      <c r="AU152" t="s">
        <v>3</v>
      </c>
      <c r="AV152">
        <v>0</v>
      </c>
      <c r="AW152">
        <v>2</v>
      </c>
      <c r="AX152">
        <v>145870620</v>
      </c>
      <c r="AY152">
        <v>1</v>
      </c>
      <c r="AZ152">
        <v>0</v>
      </c>
      <c r="BA152">
        <v>162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ROUND(Y152*Source!I87,9)</f>
        <v>3.0000000000000001E-6</v>
      </c>
      <c r="CY152">
        <f>AA152</f>
        <v>111621.4</v>
      </c>
      <c r="CZ152">
        <f>AE152</f>
        <v>12430</v>
      </c>
      <c r="DA152">
        <f>AI152</f>
        <v>8.98</v>
      </c>
      <c r="DB152">
        <f t="shared" si="49"/>
        <v>3.73</v>
      </c>
      <c r="DC152">
        <f t="shared" si="50"/>
        <v>0</v>
      </c>
      <c r="DD152" t="s">
        <v>3</v>
      </c>
      <c r="DE152" t="s">
        <v>3</v>
      </c>
      <c r="DF152">
        <f>ROUND(ROUND(AE152*AI152,2)*CX152,2)</f>
        <v>0.33</v>
      </c>
      <c r="DG152">
        <f t="shared" si="55"/>
        <v>0</v>
      </c>
      <c r="DH152">
        <f t="shared" si="56"/>
        <v>0</v>
      </c>
      <c r="DI152">
        <f t="shared" si="54"/>
        <v>0</v>
      </c>
      <c r="DJ152">
        <f>DF152</f>
        <v>0.33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ROW(Source!A87)</f>
        <v>87</v>
      </c>
      <c r="B153">
        <v>145833872</v>
      </c>
      <c r="C153">
        <v>145870612</v>
      </c>
      <c r="D153">
        <v>140765022</v>
      </c>
      <c r="E153">
        <v>70</v>
      </c>
      <c r="F153">
        <v>1</v>
      </c>
      <c r="G153">
        <v>1</v>
      </c>
      <c r="H153">
        <v>3</v>
      </c>
      <c r="I153" t="s">
        <v>762</v>
      </c>
      <c r="J153" t="s">
        <v>3</v>
      </c>
      <c r="K153" t="s">
        <v>763</v>
      </c>
      <c r="L153">
        <v>1374</v>
      </c>
      <c r="N153">
        <v>1013</v>
      </c>
      <c r="O153" t="s">
        <v>764</v>
      </c>
      <c r="P153" t="s">
        <v>764</v>
      </c>
      <c r="Q153">
        <v>1</v>
      </c>
      <c r="W153">
        <v>0</v>
      </c>
      <c r="X153">
        <v>-1731369543</v>
      </c>
      <c r="Y153">
        <f t="shared" si="48"/>
        <v>6.27</v>
      </c>
      <c r="AA153">
        <v>8.98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0</v>
      </c>
      <c r="AI153">
        <v>8.98</v>
      </c>
      <c r="AJ153">
        <v>1</v>
      </c>
      <c r="AK153">
        <v>1</v>
      </c>
      <c r="AL153">
        <v>1</v>
      </c>
      <c r="AM153">
        <v>4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3</v>
      </c>
      <c r="AT153">
        <v>6.27</v>
      </c>
      <c r="AU153" t="s">
        <v>3</v>
      </c>
      <c r="AV153">
        <v>0</v>
      </c>
      <c r="AW153">
        <v>2</v>
      </c>
      <c r="AX153">
        <v>145870621</v>
      </c>
      <c r="AY153">
        <v>1</v>
      </c>
      <c r="AZ153">
        <v>0</v>
      </c>
      <c r="BA153">
        <v>163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ROUND(Y153*Source!I87,9)</f>
        <v>6.2700000000000006E-2</v>
      </c>
      <c r="CY153">
        <f>AA153</f>
        <v>8.98</v>
      </c>
      <c r="CZ153">
        <f>AE153</f>
        <v>1</v>
      </c>
      <c r="DA153">
        <f>AI153</f>
        <v>8.98</v>
      </c>
      <c r="DB153">
        <f t="shared" si="49"/>
        <v>6.27</v>
      </c>
      <c r="DC153">
        <f t="shared" si="50"/>
        <v>0</v>
      </c>
      <c r="DD153" t="s">
        <v>3</v>
      </c>
      <c r="DE153" t="s">
        <v>3</v>
      </c>
      <c r="DF153">
        <f>ROUND(ROUND(AE153*AI153,2)*CX153,2)</f>
        <v>0.56000000000000005</v>
      </c>
      <c r="DG153">
        <f t="shared" si="55"/>
        <v>0</v>
      </c>
      <c r="DH153">
        <f t="shared" si="56"/>
        <v>0</v>
      </c>
      <c r="DI153">
        <f t="shared" si="54"/>
        <v>0</v>
      </c>
      <c r="DJ153">
        <f>DF153</f>
        <v>0.56000000000000005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ROW(Source!A124)</f>
        <v>124</v>
      </c>
      <c r="B154">
        <v>145833872</v>
      </c>
      <c r="C154">
        <v>145870922</v>
      </c>
      <c r="D154">
        <v>140755426</v>
      </c>
      <c r="E154">
        <v>70</v>
      </c>
      <c r="F154">
        <v>1</v>
      </c>
      <c r="G154">
        <v>1</v>
      </c>
      <c r="H154">
        <v>1</v>
      </c>
      <c r="I154" t="s">
        <v>658</v>
      </c>
      <c r="J154" t="s">
        <v>3</v>
      </c>
      <c r="K154" t="s">
        <v>659</v>
      </c>
      <c r="L154">
        <v>1191</v>
      </c>
      <c r="N154">
        <v>1013</v>
      </c>
      <c r="O154" t="s">
        <v>660</v>
      </c>
      <c r="P154" t="s">
        <v>660</v>
      </c>
      <c r="Q154">
        <v>1</v>
      </c>
      <c r="W154">
        <v>0</v>
      </c>
      <c r="X154">
        <v>1903864200</v>
      </c>
      <c r="Y154">
        <f t="shared" si="48"/>
        <v>17.89</v>
      </c>
      <c r="AA154">
        <v>0</v>
      </c>
      <c r="AB154">
        <v>0</v>
      </c>
      <c r="AC154">
        <v>0</v>
      </c>
      <c r="AD154">
        <v>269.95</v>
      </c>
      <c r="AE154">
        <v>0</v>
      </c>
      <c r="AF154">
        <v>0</v>
      </c>
      <c r="AG154">
        <v>0</v>
      </c>
      <c r="AH154">
        <v>8.02</v>
      </c>
      <c r="AI154">
        <v>1</v>
      </c>
      <c r="AJ154">
        <v>1</v>
      </c>
      <c r="AK154">
        <v>1</v>
      </c>
      <c r="AL154">
        <v>33.659999999999997</v>
      </c>
      <c r="AM154">
        <v>4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17.89</v>
      </c>
      <c r="AU154" t="s">
        <v>3</v>
      </c>
      <c r="AV154">
        <v>1</v>
      </c>
      <c r="AW154">
        <v>2</v>
      </c>
      <c r="AX154">
        <v>145870926</v>
      </c>
      <c r="AY154">
        <v>1</v>
      </c>
      <c r="AZ154">
        <v>0</v>
      </c>
      <c r="BA154">
        <v>164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ROUND(Y154*Source!I124,9)</f>
        <v>0.71560000000000001</v>
      </c>
      <c r="CY154">
        <f>AD154</f>
        <v>269.95</v>
      </c>
      <c r="CZ154">
        <f>AH154</f>
        <v>8.02</v>
      </c>
      <c r="DA154">
        <f>AL154</f>
        <v>33.659999999999997</v>
      </c>
      <c r="DB154">
        <f t="shared" si="49"/>
        <v>143.47999999999999</v>
      </c>
      <c r="DC154">
        <f t="shared" si="50"/>
        <v>0</v>
      </c>
      <c r="DD154" t="s">
        <v>3</v>
      </c>
      <c r="DE154" t="s">
        <v>3</v>
      </c>
      <c r="DF154">
        <f t="shared" ref="DF154:DF162" si="57">ROUND(ROUND(AE154,2)*CX154,2)</f>
        <v>0</v>
      </c>
      <c r="DG154">
        <f t="shared" si="55"/>
        <v>0</v>
      </c>
      <c r="DH154">
        <f t="shared" si="56"/>
        <v>0</v>
      </c>
      <c r="DI154">
        <f>ROUND(ROUND(AH154*AL154,2)*CX154,2)</f>
        <v>193.18</v>
      </c>
      <c r="DJ154">
        <f>DI154</f>
        <v>193.18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ROW(Source!A124)</f>
        <v>124</v>
      </c>
      <c r="B155">
        <v>145833872</v>
      </c>
      <c r="C155">
        <v>145870922</v>
      </c>
      <c r="D155">
        <v>140755491</v>
      </c>
      <c r="E155">
        <v>70</v>
      </c>
      <c r="F155">
        <v>1</v>
      </c>
      <c r="G155">
        <v>1</v>
      </c>
      <c r="H155">
        <v>1</v>
      </c>
      <c r="I155" t="s">
        <v>661</v>
      </c>
      <c r="J155" t="s">
        <v>3</v>
      </c>
      <c r="K155" t="s">
        <v>662</v>
      </c>
      <c r="L155">
        <v>1191</v>
      </c>
      <c r="N155">
        <v>1013</v>
      </c>
      <c r="O155" t="s">
        <v>660</v>
      </c>
      <c r="P155" t="s">
        <v>660</v>
      </c>
      <c r="Q155">
        <v>1</v>
      </c>
      <c r="W155">
        <v>0</v>
      </c>
      <c r="X155">
        <v>-1417349443</v>
      </c>
      <c r="Y155">
        <f t="shared" si="48"/>
        <v>0.08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33.659999999999997</v>
      </c>
      <c r="AL155">
        <v>1</v>
      </c>
      <c r="AM155">
        <v>4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0.08</v>
      </c>
      <c r="AU155" t="s">
        <v>3</v>
      </c>
      <c r="AV155">
        <v>2</v>
      </c>
      <c r="AW155">
        <v>2</v>
      </c>
      <c r="AX155">
        <v>145870927</v>
      </c>
      <c r="AY155">
        <v>1</v>
      </c>
      <c r="AZ155">
        <v>0</v>
      </c>
      <c r="BA155">
        <v>165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ROUND(Y155*Source!I124,9)</f>
        <v>3.2000000000000002E-3</v>
      </c>
      <c r="CY155">
        <f>AD155</f>
        <v>0</v>
      </c>
      <c r="CZ155">
        <f>AH155</f>
        <v>0</v>
      </c>
      <c r="DA155">
        <f>AL155</f>
        <v>1</v>
      </c>
      <c r="DB155">
        <f t="shared" si="49"/>
        <v>0</v>
      </c>
      <c r="DC155">
        <f t="shared" si="50"/>
        <v>0</v>
      </c>
      <c r="DD155" t="s">
        <v>3</v>
      </c>
      <c r="DE155" t="s">
        <v>3</v>
      </c>
      <c r="DF155">
        <f t="shared" si="57"/>
        <v>0</v>
      </c>
      <c r="DG155">
        <f t="shared" si="55"/>
        <v>0</v>
      </c>
      <c r="DH155">
        <f>ROUND(ROUND(AG155*AK155,2)*CX155,2)</f>
        <v>0</v>
      </c>
      <c r="DI155">
        <f>ROUND(ROUND(AH155,2)*CX155,2)</f>
        <v>0</v>
      </c>
      <c r="DJ155">
        <f>DI155</f>
        <v>0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ROW(Source!A124)</f>
        <v>124</v>
      </c>
      <c r="B156">
        <v>145833872</v>
      </c>
      <c r="C156">
        <v>145870922</v>
      </c>
      <c r="D156">
        <v>140923145</v>
      </c>
      <c r="E156">
        <v>1</v>
      </c>
      <c r="F156">
        <v>1</v>
      </c>
      <c r="G156">
        <v>1</v>
      </c>
      <c r="H156">
        <v>2</v>
      </c>
      <c r="I156" t="s">
        <v>663</v>
      </c>
      <c r="J156" t="s">
        <v>664</v>
      </c>
      <c r="K156" t="s">
        <v>665</v>
      </c>
      <c r="L156">
        <v>1367</v>
      </c>
      <c r="N156">
        <v>1011</v>
      </c>
      <c r="O156" t="s">
        <v>666</v>
      </c>
      <c r="P156" t="s">
        <v>666</v>
      </c>
      <c r="Q156">
        <v>1</v>
      </c>
      <c r="W156">
        <v>0</v>
      </c>
      <c r="X156">
        <v>1232162608</v>
      </c>
      <c r="Y156">
        <f t="shared" si="48"/>
        <v>0.08</v>
      </c>
      <c r="AA156">
        <v>0</v>
      </c>
      <c r="AB156">
        <v>392.31</v>
      </c>
      <c r="AC156">
        <v>454.41</v>
      </c>
      <c r="AD156">
        <v>0</v>
      </c>
      <c r="AE156">
        <v>0</v>
      </c>
      <c r="AF156">
        <v>31.26</v>
      </c>
      <c r="AG156">
        <v>13.5</v>
      </c>
      <c r="AH156">
        <v>0</v>
      </c>
      <c r="AI156">
        <v>1</v>
      </c>
      <c r="AJ156">
        <v>12.55</v>
      </c>
      <c r="AK156">
        <v>33.659999999999997</v>
      </c>
      <c r="AL156">
        <v>1</v>
      </c>
      <c r="AM156">
        <v>4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0.08</v>
      </c>
      <c r="AU156" t="s">
        <v>3</v>
      </c>
      <c r="AV156">
        <v>0</v>
      </c>
      <c r="AW156">
        <v>2</v>
      </c>
      <c r="AX156">
        <v>145870928</v>
      </c>
      <c r="AY156">
        <v>1</v>
      </c>
      <c r="AZ156">
        <v>0</v>
      </c>
      <c r="BA156">
        <v>166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ROUND(Y156*Source!I124,9)</f>
        <v>3.2000000000000002E-3</v>
      </c>
      <c r="CY156">
        <f>AB156</f>
        <v>392.31</v>
      </c>
      <c r="CZ156">
        <f>AF156</f>
        <v>31.26</v>
      </c>
      <c r="DA156">
        <f>AJ156</f>
        <v>12.55</v>
      </c>
      <c r="DB156">
        <f t="shared" si="49"/>
        <v>2.5</v>
      </c>
      <c r="DC156">
        <f t="shared" si="50"/>
        <v>1.08</v>
      </c>
      <c r="DD156" t="s">
        <v>3</v>
      </c>
      <c r="DE156" t="s">
        <v>3</v>
      </c>
      <c r="DF156">
        <f t="shared" si="57"/>
        <v>0</v>
      </c>
      <c r="DG156">
        <f>ROUND(ROUND(AF156*AJ156,2)*CX156,2)</f>
        <v>1.26</v>
      </c>
      <c r="DH156">
        <f>ROUND(ROUND(AG156*AK156,2)*CX156,2)</f>
        <v>1.45</v>
      </c>
      <c r="DI156">
        <f>ROUND(ROUND(AH156,2)*CX156,2)</f>
        <v>0</v>
      </c>
      <c r="DJ156">
        <f>DG156</f>
        <v>1.26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57" spans="1:119" x14ac:dyDescent="0.2">
      <c r="A157">
        <f>ROW(Source!A125)</f>
        <v>125</v>
      </c>
      <c r="B157">
        <v>145833872</v>
      </c>
      <c r="C157">
        <v>145870942</v>
      </c>
      <c r="D157">
        <v>140759953</v>
      </c>
      <c r="E157">
        <v>70</v>
      </c>
      <c r="F157">
        <v>1</v>
      </c>
      <c r="G157">
        <v>1</v>
      </c>
      <c r="H157">
        <v>1</v>
      </c>
      <c r="I157" t="s">
        <v>667</v>
      </c>
      <c r="J157" t="s">
        <v>3</v>
      </c>
      <c r="K157" t="s">
        <v>668</v>
      </c>
      <c r="L157">
        <v>1191</v>
      </c>
      <c r="N157">
        <v>1013</v>
      </c>
      <c r="O157" t="s">
        <v>660</v>
      </c>
      <c r="P157" t="s">
        <v>660</v>
      </c>
      <c r="Q157">
        <v>1</v>
      </c>
      <c r="W157">
        <v>0</v>
      </c>
      <c r="X157">
        <v>-844220143</v>
      </c>
      <c r="Y157">
        <f t="shared" si="48"/>
        <v>91.15</v>
      </c>
      <c r="AA157">
        <v>0</v>
      </c>
      <c r="AB157">
        <v>0</v>
      </c>
      <c r="AC157">
        <v>0</v>
      </c>
      <c r="AD157">
        <v>272.31</v>
      </c>
      <c r="AE157">
        <v>0</v>
      </c>
      <c r="AF157">
        <v>0</v>
      </c>
      <c r="AG157">
        <v>0</v>
      </c>
      <c r="AH157">
        <v>8.09</v>
      </c>
      <c r="AI157">
        <v>1</v>
      </c>
      <c r="AJ157">
        <v>1</v>
      </c>
      <c r="AK157">
        <v>1</v>
      </c>
      <c r="AL157">
        <v>33.659999999999997</v>
      </c>
      <c r="AM157">
        <v>4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91.15</v>
      </c>
      <c r="AU157" t="s">
        <v>3</v>
      </c>
      <c r="AV157">
        <v>1</v>
      </c>
      <c r="AW157">
        <v>2</v>
      </c>
      <c r="AX157">
        <v>145870943</v>
      </c>
      <c r="AY157">
        <v>1</v>
      </c>
      <c r="AZ157">
        <v>0</v>
      </c>
      <c r="BA157">
        <v>167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ROUND(Y157*Source!I125,9)</f>
        <v>1.53132</v>
      </c>
      <c r="CY157">
        <f>AD157</f>
        <v>272.31</v>
      </c>
      <c r="CZ157">
        <f>AH157</f>
        <v>8.09</v>
      </c>
      <c r="DA157">
        <f>AL157</f>
        <v>33.659999999999997</v>
      </c>
      <c r="DB157">
        <f t="shared" si="49"/>
        <v>737.4</v>
      </c>
      <c r="DC157">
        <f t="shared" si="50"/>
        <v>0</v>
      </c>
      <c r="DD157" t="s">
        <v>3</v>
      </c>
      <c r="DE157" t="s">
        <v>3</v>
      </c>
      <c r="DF157">
        <f t="shared" si="57"/>
        <v>0</v>
      </c>
      <c r="DG157">
        <f>ROUND(ROUND(AF157,2)*CX157,2)</f>
        <v>0</v>
      </c>
      <c r="DH157">
        <f>ROUND(ROUND(AG157,2)*CX157,2)</f>
        <v>0</v>
      </c>
      <c r="DI157">
        <f>ROUND(ROUND(AH157*AL157,2)*CX157,2)</f>
        <v>416.99</v>
      </c>
      <c r="DJ157">
        <f>DI157</f>
        <v>416.99</v>
      </c>
      <c r="DK157">
        <v>0</v>
      </c>
      <c r="DL157" t="s">
        <v>3</v>
      </c>
      <c r="DM157">
        <v>0</v>
      </c>
      <c r="DN157" t="s">
        <v>3</v>
      </c>
      <c r="DO157">
        <v>0</v>
      </c>
    </row>
    <row r="158" spans="1:119" x14ac:dyDescent="0.2">
      <c r="A158">
        <f>ROW(Source!A125)</f>
        <v>125</v>
      </c>
      <c r="B158">
        <v>145833872</v>
      </c>
      <c r="C158">
        <v>145870942</v>
      </c>
      <c r="D158">
        <v>140760225</v>
      </c>
      <c r="E158">
        <v>70</v>
      </c>
      <c r="F158">
        <v>1</v>
      </c>
      <c r="G158">
        <v>1</v>
      </c>
      <c r="H158">
        <v>1</v>
      </c>
      <c r="I158" t="s">
        <v>661</v>
      </c>
      <c r="J158" t="s">
        <v>3</v>
      </c>
      <c r="K158" t="s">
        <v>662</v>
      </c>
      <c r="L158">
        <v>1191</v>
      </c>
      <c r="N158">
        <v>1013</v>
      </c>
      <c r="O158" t="s">
        <v>660</v>
      </c>
      <c r="P158" t="s">
        <v>660</v>
      </c>
      <c r="Q158">
        <v>1</v>
      </c>
      <c r="W158">
        <v>0</v>
      </c>
      <c r="X158">
        <v>-1417349443</v>
      </c>
      <c r="Y158">
        <f t="shared" si="48"/>
        <v>7.74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33.659999999999997</v>
      </c>
      <c r="AL158">
        <v>1</v>
      </c>
      <c r="AM158">
        <v>4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7.74</v>
      </c>
      <c r="AU158" t="s">
        <v>3</v>
      </c>
      <c r="AV158">
        <v>2</v>
      </c>
      <c r="AW158">
        <v>2</v>
      </c>
      <c r="AX158">
        <v>145870944</v>
      </c>
      <c r="AY158">
        <v>1</v>
      </c>
      <c r="AZ158">
        <v>0</v>
      </c>
      <c r="BA158">
        <v>168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ROUND(Y158*Source!I125,9)</f>
        <v>0.13003200000000001</v>
      </c>
      <c r="CY158">
        <f>AD158</f>
        <v>0</v>
      </c>
      <c r="CZ158">
        <f>AH158</f>
        <v>0</v>
      </c>
      <c r="DA158">
        <f>AL158</f>
        <v>1</v>
      </c>
      <c r="DB158">
        <f t="shared" si="49"/>
        <v>0</v>
      </c>
      <c r="DC158">
        <f t="shared" si="50"/>
        <v>0</v>
      </c>
      <c r="DD158" t="s">
        <v>3</v>
      </c>
      <c r="DE158" t="s">
        <v>3</v>
      </c>
      <c r="DF158">
        <f t="shared" si="57"/>
        <v>0</v>
      </c>
      <c r="DG158">
        <f>ROUND(ROUND(AF158,2)*CX158,2)</f>
        <v>0</v>
      </c>
      <c r="DH158">
        <f>ROUND(ROUND(AG158*AK158,2)*CX158,2)</f>
        <v>0</v>
      </c>
      <c r="DI158">
        <f>ROUND(ROUND(AH158,2)*CX158,2)</f>
        <v>0</v>
      </c>
      <c r="DJ158">
        <f>DI158</f>
        <v>0</v>
      </c>
      <c r="DK158">
        <v>0</v>
      </c>
      <c r="DL158" t="s">
        <v>3</v>
      </c>
      <c r="DM158">
        <v>0</v>
      </c>
      <c r="DN158" t="s">
        <v>3</v>
      </c>
      <c r="DO158">
        <v>0</v>
      </c>
    </row>
    <row r="159" spans="1:119" x14ac:dyDescent="0.2">
      <c r="A159">
        <f>ROW(Source!A125)</f>
        <v>125</v>
      </c>
      <c r="B159">
        <v>145833872</v>
      </c>
      <c r="C159">
        <v>145870942</v>
      </c>
      <c r="D159">
        <v>140923145</v>
      </c>
      <c r="E159">
        <v>1</v>
      </c>
      <c r="F159">
        <v>1</v>
      </c>
      <c r="G159">
        <v>1</v>
      </c>
      <c r="H159">
        <v>2</v>
      </c>
      <c r="I159" t="s">
        <v>663</v>
      </c>
      <c r="J159" t="s">
        <v>664</v>
      </c>
      <c r="K159" t="s">
        <v>665</v>
      </c>
      <c r="L159">
        <v>1367</v>
      </c>
      <c r="N159">
        <v>1011</v>
      </c>
      <c r="O159" t="s">
        <v>666</v>
      </c>
      <c r="P159" t="s">
        <v>666</v>
      </c>
      <c r="Q159">
        <v>1</v>
      </c>
      <c r="W159">
        <v>0</v>
      </c>
      <c r="X159">
        <v>1232162608</v>
      </c>
      <c r="Y159">
        <f t="shared" si="48"/>
        <v>7.74</v>
      </c>
      <c r="AA159">
        <v>0</v>
      </c>
      <c r="AB159">
        <v>392.31</v>
      </c>
      <c r="AC159">
        <v>454.41</v>
      </c>
      <c r="AD159">
        <v>0</v>
      </c>
      <c r="AE159">
        <v>0</v>
      </c>
      <c r="AF159">
        <v>31.26</v>
      </c>
      <c r="AG159">
        <v>13.5</v>
      </c>
      <c r="AH159">
        <v>0</v>
      </c>
      <c r="AI159">
        <v>1</v>
      </c>
      <c r="AJ159">
        <v>12.55</v>
      </c>
      <c r="AK159">
        <v>33.659999999999997</v>
      </c>
      <c r="AL159">
        <v>1</v>
      </c>
      <c r="AM159">
        <v>4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7.74</v>
      </c>
      <c r="AU159" t="s">
        <v>3</v>
      </c>
      <c r="AV159">
        <v>0</v>
      </c>
      <c r="AW159">
        <v>2</v>
      </c>
      <c r="AX159">
        <v>145870945</v>
      </c>
      <c r="AY159">
        <v>1</v>
      </c>
      <c r="AZ159">
        <v>0</v>
      </c>
      <c r="BA159">
        <v>169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ROUND(Y159*Source!I125,9)</f>
        <v>0.13003200000000001</v>
      </c>
      <c r="CY159">
        <f>AB159</f>
        <v>392.31</v>
      </c>
      <c r="CZ159">
        <f>AF159</f>
        <v>31.26</v>
      </c>
      <c r="DA159">
        <f>AJ159</f>
        <v>12.55</v>
      </c>
      <c r="DB159">
        <f t="shared" si="49"/>
        <v>241.95</v>
      </c>
      <c r="DC159">
        <f t="shared" si="50"/>
        <v>104.49</v>
      </c>
      <c r="DD159" t="s">
        <v>3</v>
      </c>
      <c r="DE159" t="s">
        <v>3</v>
      </c>
      <c r="DF159">
        <f t="shared" si="57"/>
        <v>0</v>
      </c>
      <c r="DG159">
        <f>ROUND(ROUND(AF159*AJ159,2)*CX159,2)</f>
        <v>51.01</v>
      </c>
      <c r="DH159">
        <f>ROUND(ROUND(AG159*AK159,2)*CX159,2)</f>
        <v>59.09</v>
      </c>
      <c r="DI159">
        <f>ROUND(ROUND(AH159,2)*CX159,2)</f>
        <v>0</v>
      </c>
      <c r="DJ159">
        <f>DG159</f>
        <v>51.01</v>
      </c>
      <c r="DK159">
        <v>0</v>
      </c>
      <c r="DL159" t="s">
        <v>3</v>
      </c>
      <c r="DM159">
        <v>0</v>
      </c>
      <c r="DN159" t="s">
        <v>3</v>
      </c>
      <c r="DO159">
        <v>0</v>
      </c>
    </row>
    <row r="160" spans="1:119" x14ac:dyDescent="0.2">
      <c r="A160">
        <f>ROW(Source!A126)</f>
        <v>126</v>
      </c>
      <c r="B160">
        <v>145833872</v>
      </c>
      <c r="C160">
        <v>145870946</v>
      </c>
      <c r="D160">
        <v>140755423</v>
      </c>
      <c r="E160">
        <v>70</v>
      </c>
      <c r="F160">
        <v>1</v>
      </c>
      <c r="G160">
        <v>1</v>
      </c>
      <c r="H160">
        <v>1</v>
      </c>
      <c r="I160" t="s">
        <v>669</v>
      </c>
      <c r="J160" t="s">
        <v>3</v>
      </c>
      <c r="K160" t="s">
        <v>670</v>
      </c>
      <c r="L160">
        <v>1191</v>
      </c>
      <c r="N160">
        <v>1013</v>
      </c>
      <c r="O160" t="s">
        <v>660</v>
      </c>
      <c r="P160" t="s">
        <v>660</v>
      </c>
      <c r="Q160">
        <v>1</v>
      </c>
      <c r="W160">
        <v>0</v>
      </c>
      <c r="X160">
        <v>2031828327</v>
      </c>
      <c r="Y160">
        <f t="shared" si="48"/>
        <v>11.39</v>
      </c>
      <c r="AA160">
        <v>0</v>
      </c>
      <c r="AB160">
        <v>0</v>
      </c>
      <c r="AC160">
        <v>0</v>
      </c>
      <c r="AD160">
        <v>262.55</v>
      </c>
      <c r="AE160">
        <v>0</v>
      </c>
      <c r="AF160">
        <v>0</v>
      </c>
      <c r="AG160">
        <v>0</v>
      </c>
      <c r="AH160">
        <v>7.8</v>
      </c>
      <c r="AI160">
        <v>1</v>
      </c>
      <c r="AJ160">
        <v>1</v>
      </c>
      <c r="AK160">
        <v>1</v>
      </c>
      <c r="AL160">
        <v>33.659999999999997</v>
      </c>
      <c r="AM160">
        <v>4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11.39</v>
      </c>
      <c r="AU160" t="s">
        <v>3</v>
      </c>
      <c r="AV160">
        <v>1</v>
      </c>
      <c r="AW160">
        <v>2</v>
      </c>
      <c r="AX160">
        <v>145870951</v>
      </c>
      <c r="AY160">
        <v>1</v>
      </c>
      <c r="AZ160">
        <v>0</v>
      </c>
      <c r="BA160">
        <v>170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ROUND(Y160*Source!I126,9)</f>
        <v>4.8977000000000004</v>
      </c>
      <c r="CY160">
        <f>AD160</f>
        <v>262.55</v>
      </c>
      <c r="CZ160">
        <f>AH160</f>
        <v>7.8</v>
      </c>
      <c r="DA160">
        <f>AL160</f>
        <v>33.659999999999997</v>
      </c>
      <c r="DB160">
        <f t="shared" si="49"/>
        <v>88.84</v>
      </c>
      <c r="DC160">
        <f t="shared" si="50"/>
        <v>0</v>
      </c>
      <c r="DD160" t="s">
        <v>3</v>
      </c>
      <c r="DE160" t="s">
        <v>3</v>
      </c>
      <c r="DF160">
        <f t="shared" si="57"/>
        <v>0</v>
      </c>
      <c r="DG160">
        <f>ROUND(ROUND(AF160,2)*CX160,2)</f>
        <v>0</v>
      </c>
      <c r="DH160">
        <f>ROUND(ROUND(AG160,2)*CX160,2)</f>
        <v>0</v>
      </c>
      <c r="DI160">
        <f>ROUND(ROUND(AH160*AL160,2)*CX160,2)</f>
        <v>1285.8900000000001</v>
      </c>
      <c r="DJ160">
        <f>DI160</f>
        <v>1285.8900000000001</v>
      </c>
      <c r="DK160">
        <v>0</v>
      </c>
      <c r="DL160" t="s">
        <v>3</v>
      </c>
      <c r="DM160">
        <v>0</v>
      </c>
      <c r="DN160" t="s">
        <v>3</v>
      </c>
      <c r="DO160">
        <v>0</v>
      </c>
    </row>
    <row r="161" spans="1:119" x14ac:dyDescent="0.2">
      <c r="A161">
        <f>ROW(Source!A126)</f>
        <v>126</v>
      </c>
      <c r="B161">
        <v>145833872</v>
      </c>
      <c r="C161">
        <v>145870946</v>
      </c>
      <c r="D161">
        <v>140755491</v>
      </c>
      <c r="E161">
        <v>70</v>
      </c>
      <c r="F161">
        <v>1</v>
      </c>
      <c r="G161">
        <v>1</v>
      </c>
      <c r="H161">
        <v>1</v>
      </c>
      <c r="I161" t="s">
        <v>661</v>
      </c>
      <c r="J161" t="s">
        <v>3</v>
      </c>
      <c r="K161" t="s">
        <v>662</v>
      </c>
      <c r="L161">
        <v>1191</v>
      </c>
      <c r="N161">
        <v>1013</v>
      </c>
      <c r="O161" t="s">
        <v>660</v>
      </c>
      <c r="P161" t="s">
        <v>660</v>
      </c>
      <c r="Q161">
        <v>1</v>
      </c>
      <c r="W161">
        <v>0</v>
      </c>
      <c r="X161">
        <v>-1417349443</v>
      </c>
      <c r="Y161">
        <f t="shared" si="48"/>
        <v>0.13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33.659999999999997</v>
      </c>
      <c r="AL161">
        <v>1</v>
      </c>
      <c r="AM161">
        <v>4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</v>
      </c>
      <c r="AT161">
        <v>0.13</v>
      </c>
      <c r="AU161" t="s">
        <v>3</v>
      </c>
      <c r="AV161">
        <v>2</v>
      </c>
      <c r="AW161">
        <v>2</v>
      </c>
      <c r="AX161">
        <v>145870952</v>
      </c>
      <c r="AY161">
        <v>1</v>
      </c>
      <c r="AZ161">
        <v>0</v>
      </c>
      <c r="BA161">
        <v>171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ROUND(Y161*Source!I126,9)</f>
        <v>5.5899999999999998E-2</v>
      </c>
      <c r="CY161">
        <f>AD161</f>
        <v>0</v>
      </c>
      <c r="CZ161">
        <f>AH161</f>
        <v>0</v>
      </c>
      <c r="DA161">
        <f>AL161</f>
        <v>1</v>
      </c>
      <c r="DB161">
        <f t="shared" si="49"/>
        <v>0</v>
      </c>
      <c r="DC161">
        <f t="shared" si="50"/>
        <v>0</v>
      </c>
      <c r="DD161" t="s">
        <v>3</v>
      </c>
      <c r="DE161" t="s">
        <v>3</v>
      </c>
      <c r="DF161">
        <f t="shared" si="57"/>
        <v>0</v>
      </c>
      <c r="DG161">
        <f>ROUND(ROUND(AF161,2)*CX161,2)</f>
        <v>0</v>
      </c>
      <c r="DH161">
        <f>ROUND(ROUND(AG161*AK161,2)*CX161,2)</f>
        <v>0</v>
      </c>
      <c r="DI161">
        <f>ROUND(ROUND(AH161,2)*CX161,2)</f>
        <v>0</v>
      </c>
      <c r="DJ161">
        <f>DI161</f>
        <v>0</v>
      </c>
      <c r="DK161">
        <v>0</v>
      </c>
      <c r="DL161" t="s">
        <v>3</v>
      </c>
      <c r="DM161">
        <v>0</v>
      </c>
      <c r="DN161" t="s">
        <v>3</v>
      </c>
      <c r="DO161">
        <v>0</v>
      </c>
    </row>
    <row r="162" spans="1:119" x14ac:dyDescent="0.2">
      <c r="A162">
        <f>ROW(Source!A126)</f>
        <v>126</v>
      </c>
      <c r="B162">
        <v>145833872</v>
      </c>
      <c r="C162">
        <v>145870946</v>
      </c>
      <c r="D162">
        <v>140923145</v>
      </c>
      <c r="E162">
        <v>1</v>
      </c>
      <c r="F162">
        <v>1</v>
      </c>
      <c r="G162">
        <v>1</v>
      </c>
      <c r="H162">
        <v>2</v>
      </c>
      <c r="I162" t="s">
        <v>663</v>
      </c>
      <c r="J162" t="s">
        <v>664</v>
      </c>
      <c r="K162" t="s">
        <v>665</v>
      </c>
      <c r="L162">
        <v>1367</v>
      </c>
      <c r="N162">
        <v>1011</v>
      </c>
      <c r="O162" t="s">
        <v>666</v>
      </c>
      <c r="P162" t="s">
        <v>666</v>
      </c>
      <c r="Q162">
        <v>1</v>
      </c>
      <c r="W162">
        <v>0</v>
      </c>
      <c r="X162">
        <v>1232162608</v>
      </c>
      <c r="Y162">
        <f t="shared" si="48"/>
        <v>0.13</v>
      </c>
      <c r="AA162">
        <v>0</v>
      </c>
      <c r="AB162">
        <v>392.31</v>
      </c>
      <c r="AC162">
        <v>454.41</v>
      </c>
      <c r="AD162">
        <v>0</v>
      </c>
      <c r="AE162">
        <v>0</v>
      </c>
      <c r="AF162">
        <v>31.26</v>
      </c>
      <c r="AG162">
        <v>13.5</v>
      </c>
      <c r="AH162">
        <v>0</v>
      </c>
      <c r="AI162">
        <v>1</v>
      </c>
      <c r="AJ162">
        <v>12.55</v>
      </c>
      <c r="AK162">
        <v>33.659999999999997</v>
      </c>
      <c r="AL162">
        <v>1</v>
      </c>
      <c r="AM162">
        <v>4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0.13</v>
      </c>
      <c r="AU162" t="s">
        <v>3</v>
      </c>
      <c r="AV162">
        <v>0</v>
      </c>
      <c r="AW162">
        <v>2</v>
      </c>
      <c r="AX162">
        <v>145870953</v>
      </c>
      <c r="AY162">
        <v>1</v>
      </c>
      <c r="AZ162">
        <v>0</v>
      </c>
      <c r="BA162">
        <v>172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ROUND(Y162*Source!I126,9)</f>
        <v>5.5899999999999998E-2</v>
      </c>
      <c r="CY162">
        <f>AB162</f>
        <v>392.31</v>
      </c>
      <c r="CZ162">
        <f>AF162</f>
        <v>31.26</v>
      </c>
      <c r="DA162">
        <f>AJ162</f>
        <v>12.55</v>
      </c>
      <c r="DB162">
        <f t="shared" si="49"/>
        <v>4.0599999999999996</v>
      </c>
      <c r="DC162">
        <f t="shared" si="50"/>
        <v>1.76</v>
      </c>
      <c r="DD162" t="s">
        <v>3</v>
      </c>
      <c r="DE162" t="s">
        <v>3</v>
      </c>
      <c r="DF162">
        <f t="shared" si="57"/>
        <v>0</v>
      </c>
      <c r="DG162">
        <f>ROUND(ROUND(AF162*AJ162,2)*CX162,2)</f>
        <v>21.93</v>
      </c>
      <c r="DH162">
        <f>ROUND(ROUND(AG162*AK162,2)*CX162,2)</f>
        <v>25.4</v>
      </c>
      <c r="DI162">
        <f>ROUND(ROUND(AH162,2)*CX162,2)</f>
        <v>0</v>
      </c>
      <c r="DJ162">
        <f>DG162</f>
        <v>21.93</v>
      </c>
      <c r="DK162">
        <v>0</v>
      </c>
      <c r="DL162" t="s">
        <v>3</v>
      </c>
      <c r="DM162">
        <v>0</v>
      </c>
      <c r="DN162" t="s">
        <v>3</v>
      </c>
      <c r="DO162">
        <v>0</v>
      </c>
    </row>
    <row r="163" spans="1:119" x14ac:dyDescent="0.2">
      <c r="A163">
        <f>ROW(Source!A126)</f>
        <v>126</v>
      </c>
      <c r="B163">
        <v>145833872</v>
      </c>
      <c r="C163">
        <v>145870946</v>
      </c>
      <c r="D163">
        <v>140765020</v>
      </c>
      <c r="E163">
        <v>70</v>
      </c>
      <c r="F163">
        <v>1</v>
      </c>
      <c r="G163">
        <v>1</v>
      </c>
      <c r="H163">
        <v>3</v>
      </c>
      <c r="I163" t="s">
        <v>121</v>
      </c>
      <c r="J163" t="s">
        <v>3</v>
      </c>
      <c r="K163" t="s">
        <v>122</v>
      </c>
      <c r="L163">
        <v>1348</v>
      </c>
      <c r="N163">
        <v>1009</v>
      </c>
      <c r="O163" t="s">
        <v>123</v>
      </c>
      <c r="P163" t="s">
        <v>123</v>
      </c>
      <c r="Q163">
        <v>1000</v>
      </c>
      <c r="W163">
        <v>0</v>
      </c>
      <c r="X163">
        <v>2102561428</v>
      </c>
      <c r="Y163">
        <f t="shared" si="48"/>
        <v>0.47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8.98</v>
      </c>
      <c r="AJ163">
        <v>1</v>
      </c>
      <c r="AK163">
        <v>1</v>
      </c>
      <c r="AL163">
        <v>1</v>
      </c>
      <c r="AM163">
        <v>4</v>
      </c>
      <c r="AN163">
        <v>0</v>
      </c>
      <c r="AO163">
        <v>0</v>
      </c>
      <c r="AP163">
        <v>1</v>
      </c>
      <c r="AQ163">
        <v>0</v>
      </c>
      <c r="AR163">
        <v>0</v>
      </c>
      <c r="AS163" t="s">
        <v>3</v>
      </c>
      <c r="AT163">
        <v>0.47</v>
      </c>
      <c r="AU163" t="s">
        <v>3</v>
      </c>
      <c r="AV163">
        <v>0</v>
      </c>
      <c r="AW163">
        <v>2</v>
      </c>
      <c r="AX163">
        <v>145870954</v>
      </c>
      <c r="AY163">
        <v>1</v>
      </c>
      <c r="AZ163">
        <v>0</v>
      </c>
      <c r="BA163">
        <v>173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ROUND(Y163*Source!I126,9)</f>
        <v>0.2021</v>
      </c>
      <c r="CY163">
        <f>AA163</f>
        <v>0</v>
      </c>
      <c r="CZ163">
        <f>AE163</f>
        <v>0</v>
      </c>
      <c r="DA163">
        <f>AI163</f>
        <v>8.98</v>
      </c>
      <c r="DB163">
        <f t="shared" si="49"/>
        <v>0</v>
      </c>
      <c r="DC163">
        <f t="shared" si="50"/>
        <v>0</v>
      </c>
      <c r="DD163" t="s">
        <v>3</v>
      </c>
      <c r="DE163" t="s">
        <v>3</v>
      </c>
      <c r="DF163">
        <f>ROUND(ROUND(AE163*AI163,2)*CX163,2)</f>
        <v>0</v>
      </c>
      <c r="DG163">
        <f>ROUND(ROUND(AF163,2)*CX163,2)</f>
        <v>0</v>
      </c>
      <c r="DH163">
        <f>ROUND(ROUND(AG163,2)*CX163,2)</f>
        <v>0</v>
      </c>
      <c r="DI163">
        <f>ROUND(ROUND(AH163,2)*CX163,2)</f>
        <v>0</v>
      </c>
      <c r="DJ163">
        <f>DF163</f>
        <v>0</v>
      </c>
      <c r="DK163">
        <v>0</v>
      </c>
      <c r="DL163" t="s">
        <v>3</v>
      </c>
      <c r="DM163">
        <v>0</v>
      </c>
      <c r="DN163" t="s">
        <v>3</v>
      </c>
      <c r="DO163">
        <v>0</v>
      </c>
    </row>
    <row r="164" spans="1:119" x14ac:dyDescent="0.2">
      <c r="A164">
        <f>ROW(Source!A127)</f>
        <v>127</v>
      </c>
      <c r="B164">
        <v>145833872</v>
      </c>
      <c r="C164">
        <v>145870955</v>
      </c>
      <c r="D164">
        <v>140755423</v>
      </c>
      <c r="E164">
        <v>70</v>
      </c>
      <c r="F164">
        <v>1</v>
      </c>
      <c r="G164">
        <v>1</v>
      </c>
      <c r="H164">
        <v>1</v>
      </c>
      <c r="I164" t="s">
        <v>669</v>
      </c>
      <c r="J164" t="s">
        <v>3</v>
      </c>
      <c r="K164" t="s">
        <v>670</v>
      </c>
      <c r="L164">
        <v>1191</v>
      </c>
      <c r="N164">
        <v>1013</v>
      </c>
      <c r="O164" t="s">
        <v>660</v>
      </c>
      <c r="P164" t="s">
        <v>660</v>
      </c>
      <c r="Q164">
        <v>1</v>
      </c>
      <c r="W164">
        <v>0</v>
      </c>
      <c r="X164">
        <v>2031828327</v>
      </c>
      <c r="Y164">
        <f t="shared" si="48"/>
        <v>30.53</v>
      </c>
      <c r="AA164">
        <v>0</v>
      </c>
      <c r="AB164">
        <v>0</v>
      </c>
      <c r="AC164">
        <v>0</v>
      </c>
      <c r="AD164">
        <v>262.55</v>
      </c>
      <c r="AE164">
        <v>0</v>
      </c>
      <c r="AF164">
        <v>0</v>
      </c>
      <c r="AG164">
        <v>0</v>
      </c>
      <c r="AH164">
        <v>7.8</v>
      </c>
      <c r="AI164">
        <v>1</v>
      </c>
      <c r="AJ164">
        <v>1</v>
      </c>
      <c r="AK164">
        <v>1</v>
      </c>
      <c r="AL164">
        <v>33.659999999999997</v>
      </c>
      <c r="AM164">
        <v>4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30.53</v>
      </c>
      <c r="AU164" t="s">
        <v>3</v>
      </c>
      <c r="AV164">
        <v>1</v>
      </c>
      <c r="AW164">
        <v>2</v>
      </c>
      <c r="AX164">
        <v>145870960</v>
      </c>
      <c r="AY164">
        <v>1</v>
      </c>
      <c r="AZ164">
        <v>0</v>
      </c>
      <c r="BA164">
        <v>174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ROUND(Y164*Source!I127,9)</f>
        <v>13.1279</v>
      </c>
      <c r="CY164">
        <f>AD164</f>
        <v>262.55</v>
      </c>
      <c r="CZ164">
        <f>AH164</f>
        <v>7.8</v>
      </c>
      <c r="DA164">
        <f>AL164</f>
        <v>33.659999999999997</v>
      </c>
      <c r="DB164">
        <f t="shared" si="49"/>
        <v>238.13</v>
      </c>
      <c r="DC164">
        <f t="shared" si="50"/>
        <v>0</v>
      </c>
      <c r="DD164" t="s">
        <v>3</v>
      </c>
      <c r="DE164" t="s">
        <v>3</v>
      </c>
      <c r="DF164">
        <f>ROUND(ROUND(AE164,2)*CX164,2)</f>
        <v>0</v>
      </c>
      <c r="DG164">
        <f>ROUND(ROUND(AF164,2)*CX164,2)</f>
        <v>0</v>
      </c>
      <c r="DH164">
        <f>ROUND(ROUND(AG164,2)*CX164,2)</f>
        <v>0</v>
      </c>
      <c r="DI164">
        <f>ROUND(ROUND(AH164*AL164,2)*CX164,2)</f>
        <v>3446.73</v>
      </c>
      <c r="DJ164">
        <f>DI164</f>
        <v>3446.73</v>
      </c>
      <c r="DK164">
        <v>0</v>
      </c>
      <c r="DL164" t="s">
        <v>3</v>
      </c>
      <c r="DM164">
        <v>0</v>
      </c>
      <c r="DN164" t="s">
        <v>3</v>
      </c>
      <c r="DO164">
        <v>0</v>
      </c>
    </row>
    <row r="165" spans="1:119" x14ac:dyDescent="0.2">
      <c r="A165">
        <f>ROW(Source!A127)</f>
        <v>127</v>
      </c>
      <c r="B165">
        <v>145833872</v>
      </c>
      <c r="C165">
        <v>145870955</v>
      </c>
      <c r="D165">
        <v>140755491</v>
      </c>
      <c r="E165">
        <v>70</v>
      </c>
      <c r="F165">
        <v>1</v>
      </c>
      <c r="G165">
        <v>1</v>
      </c>
      <c r="H165">
        <v>1</v>
      </c>
      <c r="I165" t="s">
        <v>661</v>
      </c>
      <c r="J165" t="s">
        <v>3</v>
      </c>
      <c r="K165" t="s">
        <v>662</v>
      </c>
      <c r="L165">
        <v>1191</v>
      </c>
      <c r="N165">
        <v>1013</v>
      </c>
      <c r="O165" t="s">
        <v>660</v>
      </c>
      <c r="P165" t="s">
        <v>660</v>
      </c>
      <c r="Q165">
        <v>1</v>
      </c>
      <c r="W165">
        <v>0</v>
      </c>
      <c r="X165">
        <v>-1417349443</v>
      </c>
      <c r="Y165">
        <f t="shared" si="48"/>
        <v>3.65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33.659999999999997</v>
      </c>
      <c r="AL165">
        <v>1</v>
      </c>
      <c r="AM165">
        <v>4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3.65</v>
      </c>
      <c r="AU165" t="s">
        <v>3</v>
      </c>
      <c r="AV165">
        <v>2</v>
      </c>
      <c r="AW165">
        <v>2</v>
      </c>
      <c r="AX165">
        <v>145870961</v>
      </c>
      <c r="AY165">
        <v>1</v>
      </c>
      <c r="AZ165">
        <v>0</v>
      </c>
      <c r="BA165">
        <v>175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ROUND(Y165*Source!I127,9)</f>
        <v>1.5694999999999999</v>
      </c>
      <c r="CY165">
        <f>AD165</f>
        <v>0</v>
      </c>
      <c r="CZ165">
        <f>AH165</f>
        <v>0</v>
      </c>
      <c r="DA165">
        <f>AL165</f>
        <v>1</v>
      </c>
      <c r="DB165">
        <f t="shared" si="49"/>
        <v>0</v>
      </c>
      <c r="DC165">
        <f t="shared" si="50"/>
        <v>0</v>
      </c>
      <c r="DD165" t="s">
        <v>3</v>
      </c>
      <c r="DE165" t="s">
        <v>3</v>
      </c>
      <c r="DF165">
        <f>ROUND(ROUND(AE165,2)*CX165,2)</f>
        <v>0</v>
      </c>
      <c r="DG165">
        <f>ROUND(ROUND(AF165,2)*CX165,2)</f>
        <v>0</v>
      </c>
      <c r="DH165">
        <f>ROUND(ROUND(AG165*AK165,2)*CX165,2)</f>
        <v>0</v>
      </c>
      <c r="DI165">
        <f>ROUND(ROUND(AH165,2)*CX165,2)</f>
        <v>0</v>
      </c>
      <c r="DJ165">
        <f>DI165</f>
        <v>0</v>
      </c>
      <c r="DK165">
        <v>0</v>
      </c>
      <c r="DL165" t="s">
        <v>3</v>
      </c>
      <c r="DM165">
        <v>0</v>
      </c>
      <c r="DN165" t="s">
        <v>3</v>
      </c>
      <c r="DO165">
        <v>0</v>
      </c>
    </row>
    <row r="166" spans="1:119" x14ac:dyDescent="0.2">
      <c r="A166">
        <f>ROW(Source!A127)</f>
        <v>127</v>
      </c>
      <c r="B166">
        <v>145833872</v>
      </c>
      <c r="C166">
        <v>145870955</v>
      </c>
      <c r="D166">
        <v>140923145</v>
      </c>
      <c r="E166">
        <v>1</v>
      </c>
      <c r="F166">
        <v>1</v>
      </c>
      <c r="G166">
        <v>1</v>
      </c>
      <c r="H166">
        <v>2</v>
      </c>
      <c r="I166" t="s">
        <v>663</v>
      </c>
      <c r="J166" t="s">
        <v>664</v>
      </c>
      <c r="K166" t="s">
        <v>665</v>
      </c>
      <c r="L166">
        <v>1367</v>
      </c>
      <c r="N166">
        <v>1011</v>
      </c>
      <c r="O166" t="s">
        <v>666</v>
      </c>
      <c r="P166" t="s">
        <v>666</v>
      </c>
      <c r="Q166">
        <v>1</v>
      </c>
      <c r="W166">
        <v>0</v>
      </c>
      <c r="X166">
        <v>1232162608</v>
      </c>
      <c r="Y166">
        <f t="shared" ref="Y166:Y193" si="58">AT166</f>
        <v>3.65</v>
      </c>
      <c r="AA166">
        <v>0</v>
      </c>
      <c r="AB166">
        <v>392.31</v>
      </c>
      <c r="AC166">
        <v>454.41</v>
      </c>
      <c r="AD166">
        <v>0</v>
      </c>
      <c r="AE166">
        <v>0</v>
      </c>
      <c r="AF166">
        <v>31.26</v>
      </c>
      <c r="AG166">
        <v>13.5</v>
      </c>
      <c r="AH166">
        <v>0</v>
      </c>
      <c r="AI166">
        <v>1</v>
      </c>
      <c r="AJ166">
        <v>12.55</v>
      </c>
      <c r="AK166">
        <v>33.659999999999997</v>
      </c>
      <c r="AL166">
        <v>1</v>
      </c>
      <c r="AM166">
        <v>4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3.65</v>
      </c>
      <c r="AU166" t="s">
        <v>3</v>
      </c>
      <c r="AV166">
        <v>0</v>
      </c>
      <c r="AW166">
        <v>2</v>
      </c>
      <c r="AX166">
        <v>145870962</v>
      </c>
      <c r="AY166">
        <v>1</v>
      </c>
      <c r="AZ166">
        <v>0</v>
      </c>
      <c r="BA166">
        <v>176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ROUND(Y166*Source!I127,9)</f>
        <v>1.5694999999999999</v>
      </c>
      <c r="CY166">
        <f>AB166</f>
        <v>392.31</v>
      </c>
      <c r="CZ166">
        <f>AF166</f>
        <v>31.26</v>
      </c>
      <c r="DA166">
        <f>AJ166</f>
        <v>12.55</v>
      </c>
      <c r="DB166">
        <f t="shared" ref="DB166:DB193" si="59">ROUND(ROUND(AT166*CZ166,2),2)</f>
        <v>114.1</v>
      </c>
      <c r="DC166">
        <f t="shared" ref="DC166:DC193" si="60">ROUND(ROUND(AT166*AG166,2),2)</f>
        <v>49.28</v>
      </c>
      <c r="DD166" t="s">
        <v>3</v>
      </c>
      <c r="DE166" t="s">
        <v>3</v>
      </c>
      <c r="DF166">
        <f>ROUND(ROUND(AE166,2)*CX166,2)</f>
        <v>0</v>
      </c>
      <c r="DG166">
        <f>ROUND(ROUND(AF166*AJ166,2)*CX166,2)</f>
        <v>615.73</v>
      </c>
      <c r="DH166">
        <f>ROUND(ROUND(AG166*AK166,2)*CX166,2)</f>
        <v>713.2</v>
      </c>
      <c r="DI166">
        <f>ROUND(ROUND(AH166,2)*CX166,2)</f>
        <v>0</v>
      </c>
      <c r="DJ166">
        <f>DG166</f>
        <v>615.73</v>
      </c>
      <c r="DK166">
        <v>0</v>
      </c>
      <c r="DL166" t="s">
        <v>3</v>
      </c>
      <c r="DM166">
        <v>0</v>
      </c>
      <c r="DN166" t="s">
        <v>3</v>
      </c>
      <c r="DO166">
        <v>0</v>
      </c>
    </row>
    <row r="167" spans="1:119" x14ac:dyDescent="0.2">
      <c r="A167">
        <f>ROW(Source!A127)</f>
        <v>127</v>
      </c>
      <c r="B167">
        <v>145833872</v>
      </c>
      <c r="C167">
        <v>145870955</v>
      </c>
      <c r="D167">
        <v>140765020</v>
      </c>
      <c r="E167">
        <v>70</v>
      </c>
      <c r="F167">
        <v>1</v>
      </c>
      <c r="G167">
        <v>1</v>
      </c>
      <c r="H167">
        <v>3</v>
      </c>
      <c r="I167" t="s">
        <v>121</v>
      </c>
      <c r="J167" t="s">
        <v>3</v>
      </c>
      <c r="K167" t="s">
        <v>122</v>
      </c>
      <c r="L167">
        <v>1348</v>
      </c>
      <c r="N167">
        <v>1009</v>
      </c>
      <c r="O167" t="s">
        <v>123</v>
      </c>
      <c r="P167" t="s">
        <v>123</v>
      </c>
      <c r="Q167">
        <v>1000</v>
      </c>
      <c r="W167">
        <v>0</v>
      </c>
      <c r="X167">
        <v>2102561428</v>
      </c>
      <c r="Y167">
        <f t="shared" si="58"/>
        <v>0.8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8.98</v>
      </c>
      <c r="AJ167">
        <v>1</v>
      </c>
      <c r="AK167">
        <v>1</v>
      </c>
      <c r="AL167">
        <v>1</v>
      </c>
      <c r="AM167">
        <v>4</v>
      </c>
      <c r="AN167">
        <v>0</v>
      </c>
      <c r="AO167">
        <v>0</v>
      </c>
      <c r="AP167">
        <v>1</v>
      </c>
      <c r="AQ167">
        <v>0</v>
      </c>
      <c r="AR167">
        <v>0</v>
      </c>
      <c r="AS167" t="s">
        <v>3</v>
      </c>
      <c r="AT167">
        <v>0.8</v>
      </c>
      <c r="AU167" t="s">
        <v>3</v>
      </c>
      <c r="AV167">
        <v>0</v>
      </c>
      <c r="AW167">
        <v>2</v>
      </c>
      <c r="AX167">
        <v>145870963</v>
      </c>
      <c r="AY167">
        <v>1</v>
      </c>
      <c r="AZ167">
        <v>0</v>
      </c>
      <c r="BA167">
        <v>177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ROUND(Y167*Source!I127,9)</f>
        <v>0.34399999999999997</v>
      </c>
      <c r="CY167">
        <f>AA167</f>
        <v>0</v>
      </c>
      <c r="CZ167">
        <f>AE167</f>
        <v>0</v>
      </c>
      <c r="DA167">
        <f>AI167</f>
        <v>8.98</v>
      </c>
      <c r="DB167">
        <f t="shared" si="59"/>
        <v>0</v>
      </c>
      <c r="DC167">
        <f t="shared" si="60"/>
        <v>0</v>
      </c>
      <c r="DD167" t="s">
        <v>3</v>
      </c>
      <c r="DE167" t="s">
        <v>3</v>
      </c>
      <c r="DF167">
        <f>ROUND(ROUND(AE167*AI167,2)*CX167,2)</f>
        <v>0</v>
      </c>
      <c r="DG167">
        <f>ROUND(ROUND(AF167,2)*CX167,2)</f>
        <v>0</v>
      </c>
      <c r="DH167">
        <f>ROUND(ROUND(AG167,2)*CX167,2)</f>
        <v>0</v>
      </c>
      <c r="DI167">
        <f>ROUND(ROUND(AH167,2)*CX167,2)</f>
        <v>0</v>
      </c>
      <c r="DJ167">
        <f>DF167</f>
        <v>0</v>
      </c>
      <c r="DK167">
        <v>0</v>
      </c>
      <c r="DL167" t="s">
        <v>3</v>
      </c>
      <c r="DM167">
        <v>0</v>
      </c>
      <c r="DN167" t="s">
        <v>3</v>
      </c>
      <c r="DO167">
        <v>0</v>
      </c>
    </row>
    <row r="168" spans="1:119" x14ac:dyDescent="0.2">
      <c r="A168">
        <f>ROW(Source!A128)</f>
        <v>128</v>
      </c>
      <c r="B168">
        <v>145833872</v>
      </c>
      <c r="C168">
        <v>145870964</v>
      </c>
      <c r="D168">
        <v>140755423</v>
      </c>
      <c r="E168">
        <v>70</v>
      </c>
      <c r="F168">
        <v>1</v>
      </c>
      <c r="G168">
        <v>1</v>
      </c>
      <c r="H168">
        <v>1</v>
      </c>
      <c r="I168" t="s">
        <v>669</v>
      </c>
      <c r="J168" t="s">
        <v>3</v>
      </c>
      <c r="K168" t="s">
        <v>670</v>
      </c>
      <c r="L168">
        <v>1191</v>
      </c>
      <c r="N168">
        <v>1013</v>
      </c>
      <c r="O168" t="s">
        <v>660</v>
      </c>
      <c r="P168" t="s">
        <v>660</v>
      </c>
      <c r="Q168">
        <v>1</v>
      </c>
      <c r="W168">
        <v>0</v>
      </c>
      <c r="X168">
        <v>2031828327</v>
      </c>
      <c r="Y168">
        <f t="shared" si="58"/>
        <v>5.84</v>
      </c>
      <c r="AA168">
        <v>0</v>
      </c>
      <c r="AB168">
        <v>0</v>
      </c>
      <c r="AC168">
        <v>0</v>
      </c>
      <c r="AD168">
        <v>262.55</v>
      </c>
      <c r="AE168">
        <v>0</v>
      </c>
      <c r="AF168">
        <v>0</v>
      </c>
      <c r="AG168">
        <v>0</v>
      </c>
      <c r="AH168">
        <v>7.8</v>
      </c>
      <c r="AI168">
        <v>1</v>
      </c>
      <c r="AJ168">
        <v>1</v>
      </c>
      <c r="AK168">
        <v>1</v>
      </c>
      <c r="AL168">
        <v>33.659999999999997</v>
      </c>
      <c r="AM168">
        <v>4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5.84</v>
      </c>
      <c r="AU168" t="s">
        <v>3</v>
      </c>
      <c r="AV168">
        <v>1</v>
      </c>
      <c r="AW168">
        <v>2</v>
      </c>
      <c r="AX168">
        <v>145870966</v>
      </c>
      <c r="AY168">
        <v>1</v>
      </c>
      <c r="AZ168">
        <v>0</v>
      </c>
      <c r="BA168">
        <v>178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ROUND(Y168*Source!I128,9)</f>
        <v>0.4088</v>
      </c>
      <c r="CY168">
        <f>AD168</f>
        <v>262.55</v>
      </c>
      <c r="CZ168">
        <f>AH168</f>
        <v>7.8</v>
      </c>
      <c r="DA168">
        <f>AL168</f>
        <v>33.659999999999997</v>
      </c>
      <c r="DB168">
        <f t="shared" si="59"/>
        <v>45.55</v>
      </c>
      <c r="DC168">
        <f t="shared" si="60"/>
        <v>0</v>
      </c>
      <c r="DD168" t="s">
        <v>3</v>
      </c>
      <c r="DE168" t="s">
        <v>3</v>
      </c>
      <c r="DF168">
        <f t="shared" ref="DF168:DF174" si="61">ROUND(ROUND(AE168,2)*CX168,2)</f>
        <v>0</v>
      </c>
      <c r="DG168">
        <f>ROUND(ROUND(AF168,2)*CX168,2)</f>
        <v>0</v>
      </c>
      <c r="DH168">
        <f>ROUND(ROUND(AG168,2)*CX168,2)</f>
        <v>0</v>
      </c>
      <c r="DI168">
        <f>ROUND(ROUND(AH168*AL168,2)*CX168,2)</f>
        <v>107.33</v>
      </c>
      <c r="DJ168">
        <f>DI168</f>
        <v>107.33</v>
      </c>
      <c r="DK168">
        <v>0</v>
      </c>
      <c r="DL168" t="s">
        <v>3</v>
      </c>
      <c r="DM168">
        <v>0</v>
      </c>
      <c r="DN168" t="s">
        <v>3</v>
      </c>
      <c r="DO168">
        <v>0</v>
      </c>
    </row>
    <row r="169" spans="1:119" x14ac:dyDescent="0.2">
      <c r="A169">
        <f>ROW(Source!A129)</f>
        <v>129</v>
      </c>
      <c r="B169">
        <v>145833872</v>
      </c>
      <c r="C169">
        <v>145885460</v>
      </c>
      <c r="D169">
        <v>140755423</v>
      </c>
      <c r="E169">
        <v>70</v>
      </c>
      <c r="F169">
        <v>1</v>
      </c>
      <c r="G169">
        <v>1</v>
      </c>
      <c r="H169">
        <v>1</v>
      </c>
      <c r="I169" t="s">
        <v>669</v>
      </c>
      <c r="J169" t="s">
        <v>3</v>
      </c>
      <c r="K169" t="s">
        <v>670</v>
      </c>
      <c r="L169">
        <v>1191</v>
      </c>
      <c r="N169">
        <v>1013</v>
      </c>
      <c r="O169" t="s">
        <v>660</v>
      </c>
      <c r="P169" t="s">
        <v>660</v>
      </c>
      <c r="Q169">
        <v>1</v>
      </c>
      <c r="W169">
        <v>0</v>
      </c>
      <c r="X169">
        <v>2031828327</v>
      </c>
      <c r="Y169">
        <f t="shared" si="58"/>
        <v>9.64</v>
      </c>
      <c r="AA169">
        <v>0</v>
      </c>
      <c r="AB169">
        <v>0</v>
      </c>
      <c r="AC169">
        <v>0</v>
      </c>
      <c r="AD169">
        <v>262.55</v>
      </c>
      <c r="AE169">
        <v>0</v>
      </c>
      <c r="AF169">
        <v>0</v>
      </c>
      <c r="AG169">
        <v>0</v>
      </c>
      <c r="AH169">
        <v>7.8</v>
      </c>
      <c r="AI169">
        <v>1</v>
      </c>
      <c r="AJ169">
        <v>1</v>
      </c>
      <c r="AK169">
        <v>1</v>
      </c>
      <c r="AL169">
        <v>33.659999999999997</v>
      </c>
      <c r="AM169">
        <v>4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9.64</v>
      </c>
      <c r="AU169" t="s">
        <v>3</v>
      </c>
      <c r="AV169">
        <v>1</v>
      </c>
      <c r="AW169">
        <v>2</v>
      </c>
      <c r="AX169">
        <v>145885464</v>
      </c>
      <c r="AY169">
        <v>1</v>
      </c>
      <c r="AZ169">
        <v>0</v>
      </c>
      <c r="BA169">
        <v>179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ROUND(Y169*Source!I129,9)</f>
        <v>5.9767999999999999</v>
      </c>
      <c r="CY169">
        <f>AD169</f>
        <v>262.55</v>
      </c>
      <c r="CZ169">
        <f>AH169</f>
        <v>7.8</v>
      </c>
      <c r="DA169">
        <f>AL169</f>
        <v>33.659999999999997</v>
      </c>
      <c r="DB169">
        <f t="shared" si="59"/>
        <v>75.19</v>
      </c>
      <c r="DC169">
        <f t="shared" si="60"/>
        <v>0</v>
      </c>
      <c r="DD169" t="s">
        <v>3</v>
      </c>
      <c r="DE169" t="s">
        <v>3</v>
      </c>
      <c r="DF169">
        <f t="shared" si="61"/>
        <v>0</v>
      </c>
      <c r="DG169">
        <f>ROUND(ROUND(AF169,2)*CX169,2)</f>
        <v>0</v>
      </c>
      <c r="DH169">
        <f>ROUND(ROUND(AG169,2)*CX169,2)</f>
        <v>0</v>
      </c>
      <c r="DI169">
        <f>ROUND(ROUND(AH169*AL169,2)*CX169,2)</f>
        <v>1569.21</v>
      </c>
      <c r="DJ169">
        <f>DI169</f>
        <v>1569.21</v>
      </c>
      <c r="DK169">
        <v>0</v>
      </c>
      <c r="DL169" t="s">
        <v>3</v>
      </c>
      <c r="DM169">
        <v>0</v>
      </c>
      <c r="DN169" t="s">
        <v>3</v>
      </c>
      <c r="DO169">
        <v>0</v>
      </c>
    </row>
    <row r="170" spans="1:119" x14ac:dyDescent="0.2">
      <c r="A170">
        <f>ROW(Source!A129)</f>
        <v>129</v>
      </c>
      <c r="B170">
        <v>145833872</v>
      </c>
      <c r="C170">
        <v>145885460</v>
      </c>
      <c r="D170">
        <v>140755491</v>
      </c>
      <c r="E170">
        <v>70</v>
      </c>
      <c r="F170">
        <v>1</v>
      </c>
      <c r="G170">
        <v>1</v>
      </c>
      <c r="H170">
        <v>1</v>
      </c>
      <c r="I170" t="s">
        <v>661</v>
      </c>
      <c r="J170" t="s">
        <v>3</v>
      </c>
      <c r="K170" t="s">
        <v>662</v>
      </c>
      <c r="L170">
        <v>1191</v>
      </c>
      <c r="N170">
        <v>1013</v>
      </c>
      <c r="O170" t="s">
        <v>660</v>
      </c>
      <c r="P170" t="s">
        <v>660</v>
      </c>
      <c r="Q170">
        <v>1</v>
      </c>
      <c r="W170">
        <v>0</v>
      </c>
      <c r="X170">
        <v>-1417349443</v>
      </c>
      <c r="Y170">
        <f t="shared" si="58"/>
        <v>0.01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33.659999999999997</v>
      </c>
      <c r="AL170">
        <v>1</v>
      </c>
      <c r="AM170">
        <v>4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0.01</v>
      </c>
      <c r="AU170" t="s">
        <v>3</v>
      </c>
      <c r="AV170">
        <v>2</v>
      </c>
      <c r="AW170">
        <v>2</v>
      </c>
      <c r="AX170">
        <v>145885465</v>
      </c>
      <c r="AY170">
        <v>1</v>
      </c>
      <c r="AZ170">
        <v>0</v>
      </c>
      <c r="BA170">
        <v>180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ROUND(Y170*Source!I129,9)</f>
        <v>6.1999999999999998E-3</v>
      </c>
      <c r="CY170">
        <f>AD170</f>
        <v>0</v>
      </c>
      <c r="CZ170">
        <f>AH170</f>
        <v>0</v>
      </c>
      <c r="DA170">
        <f>AL170</f>
        <v>1</v>
      </c>
      <c r="DB170">
        <f t="shared" si="59"/>
        <v>0</v>
      </c>
      <c r="DC170">
        <f t="shared" si="60"/>
        <v>0</v>
      </c>
      <c r="DD170" t="s">
        <v>3</v>
      </c>
      <c r="DE170" t="s">
        <v>3</v>
      </c>
      <c r="DF170">
        <f t="shared" si="61"/>
        <v>0</v>
      </c>
      <c r="DG170">
        <f>ROUND(ROUND(AF170,2)*CX170,2)</f>
        <v>0</v>
      </c>
      <c r="DH170">
        <f>ROUND(ROUND(AG170*AK170,2)*CX170,2)</f>
        <v>0</v>
      </c>
      <c r="DI170">
        <f>ROUND(ROUND(AH170,2)*CX170,2)</f>
        <v>0</v>
      </c>
      <c r="DJ170">
        <f>DI170</f>
        <v>0</v>
      </c>
      <c r="DK170">
        <v>0</v>
      </c>
      <c r="DL170" t="s">
        <v>3</v>
      </c>
      <c r="DM170">
        <v>0</v>
      </c>
      <c r="DN170" t="s">
        <v>3</v>
      </c>
      <c r="DO170">
        <v>0</v>
      </c>
    </row>
    <row r="171" spans="1:119" x14ac:dyDescent="0.2">
      <c r="A171">
        <f>ROW(Source!A129)</f>
        <v>129</v>
      </c>
      <c r="B171">
        <v>145833872</v>
      </c>
      <c r="C171">
        <v>145885460</v>
      </c>
      <c r="D171">
        <v>140923145</v>
      </c>
      <c r="E171">
        <v>1</v>
      </c>
      <c r="F171">
        <v>1</v>
      </c>
      <c r="G171">
        <v>1</v>
      </c>
      <c r="H171">
        <v>2</v>
      </c>
      <c r="I171" t="s">
        <v>663</v>
      </c>
      <c r="J171" t="s">
        <v>664</v>
      </c>
      <c r="K171" t="s">
        <v>665</v>
      </c>
      <c r="L171">
        <v>1367</v>
      </c>
      <c r="N171">
        <v>1011</v>
      </c>
      <c r="O171" t="s">
        <v>666</v>
      </c>
      <c r="P171" t="s">
        <v>666</v>
      </c>
      <c r="Q171">
        <v>1</v>
      </c>
      <c r="W171">
        <v>0</v>
      </c>
      <c r="X171">
        <v>1232162608</v>
      </c>
      <c r="Y171">
        <f t="shared" si="58"/>
        <v>0.01</v>
      </c>
      <c r="AA171">
        <v>0</v>
      </c>
      <c r="AB171">
        <v>392.31</v>
      </c>
      <c r="AC171">
        <v>454.41</v>
      </c>
      <c r="AD171">
        <v>0</v>
      </c>
      <c r="AE171">
        <v>0</v>
      </c>
      <c r="AF171">
        <v>31.26</v>
      </c>
      <c r="AG171">
        <v>13.5</v>
      </c>
      <c r="AH171">
        <v>0</v>
      </c>
      <c r="AI171">
        <v>1</v>
      </c>
      <c r="AJ171">
        <v>12.55</v>
      </c>
      <c r="AK171">
        <v>33.659999999999997</v>
      </c>
      <c r="AL171">
        <v>1</v>
      </c>
      <c r="AM171">
        <v>4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0.01</v>
      </c>
      <c r="AU171" t="s">
        <v>3</v>
      </c>
      <c r="AV171">
        <v>0</v>
      </c>
      <c r="AW171">
        <v>2</v>
      </c>
      <c r="AX171">
        <v>145885466</v>
      </c>
      <c r="AY171">
        <v>1</v>
      </c>
      <c r="AZ171">
        <v>0</v>
      </c>
      <c r="BA171">
        <v>181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ROUND(Y171*Source!I129,9)</f>
        <v>6.1999999999999998E-3</v>
      </c>
      <c r="CY171">
        <f>AB171</f>
        <v>392.31</v>
      </c>
      <c r="CZ171">
        <f>AF171</f>
        <v>31.26</v>
      </c>
      <c r="DA171">
        <f>AJ171</f>
        <v>12.55</v>
      </c>
      <c r="DB171">
        <f t="shared" si="59"/>
        <v>0.31</v>
      </c>
      <c r="DC171">
        <f t="shared" si="60"/>
        <v>0.14000000000000001</v>
      </c>
      <c r="DD171" t="s">
        <v>3</v>
      </c>
      <c r="DE171" t="s">
        <v>3</v>
      </c>
      <c r="DF171">
        <f t="shared" si="61"/>
        <v>0</v>
      </c>
      <c r="DG171">
        <f>ROUND(ROUND(AF171*AJ171,2)*CX171,2)</f>
        <v>2.4300000000000002</v>
      </c>
      <c r="DH171">
        <f>ROUND(ROUND(AG171*AK171,2)*CX171,2)</f>
        <v>2.82</v>
      </c>
      <c r="DI171">
        <f>ROUND(ROUND(AH171,2)*CX171,2)</f>
        <v>0</v>
      </c>
      <c r="DJ171">
        <f>DG171</f>
        <v>2.4300000000000002</v>
      </c>
      <c r="DK171">
        <v>0</v>
      </c>
      <c r="DL171" t="s">
        <v>3</v>
      </c>
      <c r="DM171">
        <v>0</v>
      </c>
      <c r="DN171" t="s">
        <v>3</v>
      </c>
      <c r="DO171">
        <v>0</v>
      </c>
    </row>
    <row r="172" spans="1:119" x14ac:dyDescent="0.2">
      <c r="A172">
        <f>ROW(Source!A130)</f>
        <v>130</v>
      </c>
      <c r="B172">
        <v>145833872</v>
      </c>
      <c r="C172">
        <v>145885467</v>
      </c>
      <c r="D172">
        <v>140759979</v>
      </c>
      <c r="E172">
        <v>70</v>
      </c>
      <c r="F172">
        <v>1</v>
      </c>
      <c r="G172">
        <v>1</v>
      </c>
      <c r="H172">
        <v>1</v>
      </c>
      <c r="I172" t="s">
        <v>724</v>
      </c>
      <c r="J172" t="s">
        <v>3</v>
      </c>
      <c r="K172" t="s">
        <v>725</v>
      </c>
      <c r="L172">
        <v>1191</v>
      </c>
      <c r="N172">
        <v>1013</v>
      </c>
      <c r="O172" t="s">
        <v>660</v>
      </c>
      <c r="P172" t="s">
        <v>660</v>
      </c>
      <c r="Q172">
        <v>1</v>
      </c>
      <c r="W172">
        <v>0</v>
      </c>
      <c r="X172">
        <v>1049124552</v>
      </c>
      <c r="Y172">
        <f t="shared" si="58"/>
        <v>98.6</v>
      </c>
      <c r="AA172">
        <v>0</v>
      </c>
      <c r="AB172">
        <v>0</v>
      </c>
      <c r="AC172">
        <v>0</v>
      </c>
      <c r="AD172">
        <v>287.12</v>
      </c>
      <c r="AE172">
        <v>0</v>
      </c>
      <c r="AF172">
        <v>0</v>
      </c>
      <c r="AG172">
        <v>0</v>
      </c>
      <c r="AH172">
        <v>8.5299999999999994</v>
      </c>
      <c r="AI172">
        <v>1</v>
      </c>
      <c r="AJ172">
        <v>1</v>
      </c>
      <c r="AK172">
        <v>1</v>
      </c>
      <c r="AL172">
        <v>33.659999999999997</v>
      </c>
      <c r="AM172">
        <v>4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98.6</v>
      </c>
      <c r="AU172" t="s">
        <v>3</v>
      </c>
      <c r="AV172">
        <v>1</v>
      </c>
      <c r="AW172">
        <v>2</v>
      </c>
      <c r="AX172">
        <v>145885468</v>
      </c>
      <c r="AY172">
        <v>1</v>
      </c>
      <c r="AZ172">
        <v>0</v>
      </c>
      <c r="BA172">
        <v>182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ROUND(Y172*Source!I130,9)</f>
        <v>1.972</v>
      </c>
      <c r="CY172">
        <f>AD172</f>
        <v>287.12</v>
      </c>
      <c r="CZ172">
        <f>AH172</f>
        <v>8.5299999999999994</v>
      </c>
      <c r="DA172">
        <f>AL172</f>
        <v>33.659999999999997</v>
      </c>
      <c r="DB172">
        <f t="shared" si="59"/>
        <v>841.06</v>
      </c>
      <c r="DC172">
        <f t="shared" si="60"/>
        <v>0</v>
      </c>
      <c r="DD172" t="s">
        <v>3</v>
      </c>
      <c r="DE172" t="s">
        <v>3</v>
      </c>
      <c r="DF172">
        <f t="shared" si="61"/>
        <v>0</v>
      </c>
      <c r="DG172">
        <f>ROUND(ROUND(AF172,2)*CX172,2)</f>
        <v>0</v>
      </c>
      <c r="DH172">
        <f>ROUND(ROUND(AG172,2)*CX172,2)</f>
        <v>0</v>
      </c>
      <c r="DI172">
        <f>ROUND(ROUND(AH172*AL172,2)*CX172,2)</f>
        <v>566.20000000000005</v>
      </c>
      <c r="DJ172">
        <f>DI172</f>
        <v>566.20000000000005</v>
      </c>
      <c r="DK172">
        <v>0</v>
      </c>
      <c r="DL172" t="s">
        <v>3</v>
      </c>
      <c r="DM172">
        <v>0</v>
      </c>
      <c r="DN172" t="s">
        <v>3</v>
      </c>
      <c r="DO172">
        <v>0</v>
      </c>
    </row>
    <row r="173" spans="1:119" x14ac:dyDescent="0.2">
      <c r="A173">
        <f>ROW(Source!A130)</f>
        <v>130</v>
      </c>
      <c r="B173">
        <v>145833872</v>
      </c>
      <c r="C173">
        <v>145885467</v>
      </c>
      <c r="D173">
        <v>140760225</v>
      </c>
      <c r="E173">
        <v>70</v>
      </c>
      <c r="F173">
        <v>1</v>
      </c>
      <c r="G173">
        <v>1</v>
      </c>
      <c r="H173">
        <v>1</v>
      </c>
      <c r="I173" t="s">
        <v>661</v>
      </c>
      <c r="J173" t="s">
        <v>3</v>
      </c>
      <c r="K173" t="s">
        <v>662</v>
      </c>
      <c r="L173">
        <v>1191</v>
      </c>
      <c r="N173">
        <v>1013</v>
      </c>
      <c r="O173" t="s">
        <v>660</v>
      </c>
      <c r="P173" t="s">
        <v>660</v>
      </c>
      <c r="Q173">
        <v>1</v>
      </c>
      <c r="W173">
        <v>0</v>
      </c>
      <c r="X173">
        <v>-1417349443</v>
      </c>
      <c r="Y173">
        <f t="shared" si="58"/>
        <v>0.79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1</v>
      </c>
      <c r="AK173">
        <v>33.659999999999997</v>
      </c>
      <c r="AL173">
        <v>1</v>
      </c>
      <c r="AM173">
        <v>4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0.79</v>
      </c>
      <c r="AU173" t="s">
        <v>3</v>
      </c>
      <c r="AV173">
        <v>2</v>
      </c>
      <c r="AW173">
        <v>2</v>
      </c>
      <c r="AX173">
        <v>145885469</v>
      </c>
      <c r="AY173">
        <v>1</v>
      </c>
      <c r="AZ173">
        <v>0</v>
      </c>
      <c r="BA173">
        <v>183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ROUND(Y173*Source!I130,9)</f>
        <v>1.5800000000000002E-2</v>
      </c>
      <c r="CY173">
        <f>AD173</f>
        <v>0</v>
      </c>
      <c r="CZ173">
        <f>AH173</f>
        <v>0</v>
      </c>
      <c r="DA173">
        <f>AL173</f>
        <v>1</v>
      </c>
      <c r="DB173">
        <f t="shared" si="59"/>
        <v>0</v>
      </c>
      <c r="DC173">
        <f t="shared" si="60"/>
        <v>0</v>
      </c>
      <c r="DD173" t="s">
        <v>3</v>
      </c>
      <c r="DE173" t="s">
        <v>3</v>
      </c>
      <c r="DF173">
        <f t="shared" si="61"/>
        <v>0</v>
      </c>
      <c r="DG173">
        <f>ROUND(ROUND(AF173,2)*CX173,2)</f>
        <v>0</v>
      </c>
      <c r="DH173">
        <f>ROUND(ROUND(AG173*AK173,2)*CX173,2)</f>
        <v>0</v>
      </c>
      <c r="DI173">
        <f>ROUND(ROUND(AH173,2)*CX173,2)</f>
        <v>0</v>
      </c>
      <c r="DJ173">
        <f>DI173</f>
        <v>0</v>
      </c>
      <c r="DK173">
        <v>0</v>
      </c>
      <c r="DL173" t="s">
        <v>3</v>
      </c>
      <c r="DM173">
        <v>0</v>
      </c>
      <c r="DN173" t="s">
        <v>3</v>
      </c>
      <c r="DO173">
        <v>0</v>
      </c>
    </row>
    <row r="174" spans="1:119" x14ac:dyDescent="0.2">
      <c r="A174">
        <f>ROW(Source!A130)</f>
        <v>130</v>
      </c>
      <c r="B174">
        <v>145833872</v>
      </c>
      <c r="C174">
        <v>145885467</v>
      </c>
      <c r="D174">
        <v>140923145</v>
      </c>
      <c r="E174">
        <v>1</v>
      </c>
      <c r="F174">
        <v>1</v>
      </c>
      <c r="G174">
        <v>1</v>
      </c>
      <c r="H174">
        <v>2</v>
      </c>
      <c r="I174" t="s">
        <v>663</v>
      </c>
      <c r="J174" t="s">
        <v>664</v>
      </c>
      <c r="K174" t="s">
        <v>665</v>
      </c>
      <c r="L174">
        <v>1367</v>
      </c>
      <c r="N174">
        <v>1011</v>
      </c>
      <c r="O174" t="s">
        <v>666</v>
      </c>
      <c r="P174" t="s">
        <v>666</v>
      </c>
      <c r="Q174">
        <v>1</v>
      </c>
      <c r="W174">
        <v>0</v>
      </c>
      <c r="X174">
        <v>1232162608</v>
      </c>
      <c r="Y174">
        <f t="shared" si="58"/>
        <v>0.79</v>
      </c>
      <c r="AA174">
        <v>0</v>
      </c>
      <c r="AB174">
        <v>392.31</v>
      </c>
      <c r="AC174">
        <v>454.41</v>
      </c>
      <c r="AD174">
        <v>0</v>
      </c>
      <c r="AE174">
        <v>0</v>
      </c>
      <c r="AF174">
        <v>31.26</v>
      </c>
      <c r="AG174">
        <v>13.5</v>
      </c>
      <c r="AH174">
        <v>0</v>
      </c>
      <c r="AI174">
        <v>1</v>
      </c>
      <c r="AJ174">
        <v>12.55</v>
      </c>
      <c r="AK174">
        <v>33.659999999999997</v>
      </c>
      <c r="AL174">
        <v>1</v>
      </c>
      <c r="AM174">
        <v>4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0.79</v>
      </c>
      <c r="AU174" t="s">
        <v>3</v>
      </c>
      <c r="AV174">
        <v>0</v>
      </c>
      <c r="AW174">
        <v>2</v>
      </c>
      <c r="AX174">
        <v>145885470</v>
      </c>
      <c r="AY174">
        <v>1</v>
      </c>
      <c r="AZ174">
        <v>0</v>
      </c>
      <c r="BA174">
        <v>184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ROUND(Y174*Source!I130,9)</f>
        <v>1.5800000000000002E-2</v>
      </c>
      <c r="CY174">
        <f>AB174</f>
        <v>392.31</v>
      </c>
      <c r="CZ174">
        <f>AF174</f>
        <v>31.26</v>
      </c>
      <c r="DA174">
        <f>AJ174</f>
        <v>12.55</v>
      </c>
      <c r="DB174">
        <f t="shared" si="59"/>
        <v>24.7</v>
      </c>
      <c r="DC174">
        <f t="shared" si="60"/>
        <v>10.67</v>
      </c>
      <c r="DD174" t="s">
        <v>3</v>
      </c>
      <c r="DE174" t="s">
        <v>3</v>
      </c>
      <c r="DF174">
        <f t="shared" si="61"/>
        <v>0</v>
      </c>
      <c r="DG174">
        <f>ROUND(ROUND(AF174*AJ174,2)*CX174,2)</f>
        <v>6.2</v>
      </c>
      <c r="DH174">
        <f>ROUND(ROUND(AG174*AK174,2)*CX174,2)</f>
        <v>7.18</v>
      </c>
      <c r="DI174">
        <f>ROUND(ROUND(AH174,2)*CX174,2)</f>
        <v>0</v>
      </c>
      <c r="DJ174">
        <f>DG174</f>
        <v>6.2</v>
      </c>
      <c r="DK174">
        <v>0</v>
      </c>
      <c r="DL174" t="s">
        <v>3</v>
      </c>
      <c r="DM174">
        <v>0</v>
      </c>
      <c r="DN174" t="s">
        <v>3</v>
      </c>
      <c r="DO174">
        <v>0</v>
      </c>
    </row>
    <row r="175" spans="1:119" x14ac:dyDescent="0.2">
      <c r="A175">
        <f>ROW(Source!A130)</f>
        <v>130</v>
      </c>
      <c r="B175">
        <v>145833872</v>
      </c>
      <c r="C175">
        <v>145885467</v>
      </c>
      <c r="D175">
        <v>140765019</v>
      </c>
      <c r="E175">
        <v>70</v>
      </c>
      <c r="F175">
        <v>1</v>
      </c>
      <c r="G175">
        <v>1</v>
      </c>
      <c r="H175">
        <v>3</v>
      </c>
      <c r="I175" t="s">
        <v>374</v>
      </c>
      <c r="J175" t="s">
        <v>3</v>
      </c>
      <c r="K175" t="s">
        <v>375</v>
      </c>
      <c r="L175">
        <v>1348</v>
      </c>
      <c r="N175">
        <v>1009</v>
      </c>
      <c r="O175" t="s">
        <v>123</v>
      </c>
      <c r="P175" t="s">
        <v>123</v>
      </c>
      <c r="Q175">
        <v>1000</v>
      </c>
      <c r="W175">
        <v>0</v>
      </c>
      <c r="X175">
        <v>-1296435862</v>
      </c>
      <c r="Y175">
        <f t="shared" si="58"/>
        <v>1.18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8.98</v>
      </c>
      <c r="AJ175">
        <v>1</v>
      </c>
      <c r="AK175">
        <v>1</v>
      </c>
      <c r="AL175">
        <v>1</v>
      </c>
      <c r="AM175">
        <v>0</v>
      </c>
      <c r="AN175">
        <v>0</v>
      </c>
      <c r="AO175">
        <v>0</v>
      </c>
      <c r="AP175">
        <v>1</v>
      </c>
      <c r="AQ175">
        <v>0</v>
      </c>
      <c r="AR175">
        <v>0</v>
      </c>
      <c r="AS175" t="s">
        <v>3</v>
      </c>
      <c r="AT175">
        <v>1.18</v>
      </c>
      <c r="AU175" t="s">
        <v>3</v>
      </c>
      <c r="AV175">
        <v>0</v>
      </c>
      <c r="AW175">
        <v>2</v>
      </c>
      <c r="AX175">
        <v>145885471</v>
      </c>
      <c r="AY175">
        <v>1</v>
      </c>
      <c r="AZ175">
        <v>0</v>
      </c>
      <c r="BA175">
        <v>185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ROUND(Y175*Source!I130,9)</f>
        <v>2.3599999999999999E-2</v>
      </c>
      <c r="CY175">
        <f>AA175</f>
        <v>0</v>
      </c>
      <c r="CZ175">
        <f>AE175</f>
        <v>0</v>
      </c>
      <c r="DA175">
        <f>AI175</f>
        <v>8.98</v>
      </c>
      <c r="DB175">
        <f t="shared" si="59"/>
        <v>0</v>
      </c>
      <c r="DC175">
        <f t="shared" si="60"/>
        <v>0</v>
      </c>
      <c r="DD175" t="s">
        <v>3</v>
      </c>
      <c r="DE175" t="s">
        <v>3</v>
      </c>
      <c r="DF175">
        <f>ROUND(ROUND(AE175*AI175,2)*CX175,2)</f>
        <v>0</v>
      </c>
      <c r="DG175">
        <f>ROUND(ROUND(AF175,2)*CX175,2)</f>
        <v>0</v>
      </c>
      <c r="DH175">
        <f>ROUND(ROUND(AG175,2)*CX175,2)</f>
        <v>0</v>
      </c>
      <c r="DI175">
        <f>ROUND(ROUND(AH175,2)*CX175,2)</f>
        <v>0</v>
      </c>
      <c r="DJ175">
        <f>DF175</f>
        <v>0</v>
      </c>
      <c r="DK175">
        <v>0</v>
      </c>
      <c r="DL175" t="s">
        <v>3</v>
      </c>
      <c r="DM175">
        <v>0</v>
      </c>
      <c r="DN175" t="s">
        <v>3</v>
      </c>
      <c r="DO175">
        <v>0</v>
      </c>
    </row>
    <row r="176" spans="1:119" x14ac:dyDescent="0.2">
      <c r="A176">
        <f>ROW(Source!A132)</f>
        <v>132</v>
      </c>
      <c r="B176">
        <v>145833872</v>
      </c>
      <c r="C176">
        <v>145885473</v>
      </c>
      <c r="D176">
        <v>140759979</v>
      </c>
      <c r="E176">
        <v>70</v>
      </c>
      <c r="F176">
        <v>1</v>
      </c>
      <c r="G176">
        <v>1</v>
      </c>
      <c r="H176">
        <v>1</v>
      </c>
      <c r="I176" t="s">
        <v>724</v>
      </c>
      <c r="J176" t="s">
        <v>3</v>
      </c>
      <c r="K176" t="s">
        <v>725</v>
      </c>
      <c r="L176">
        <v>1191</v>
      </c>
      <c r="N176">
        <v>1013</v>
      </c>
      <c r="O176" t="s">
        <v>660</v>
      </c>
      <c r="P176" t="s">
        <v>660</v>
      </c>
      <c r="Q176">
        <v>1</v>
      </c>
      <c r="W176">
        <v>0</v>
      </c>
      <c r="X176">
        <v>1049124552</v>
      </c>
      <c r="Y176">
        <f t="shared" si="58"/>
        <v>36.71</v>
      </c>
      <c r="AA176">
        <v>0</v>
      </c>
      <c r="AB176">
        <v>0</v>
      </c>
      <c r="AC176">
        <v>0</v>
      </c>
      <c r="AD176">
        <v>287.12</v>
      </c>
      <c r="AE176">
        <v>0</v>
      </c>
      <c r="AF176">
        <v>0</v>
      </c>
      <c r="AG176">
        <v>0</v>
      </c>
      <c r="AH176">
        <v>8.5299999999999994</v>
      </c>
      <c r="AI176">
        <v>1</v>
      </c>
      <c r="AJ176">
        <v>1</v>
      </c>
      <c r="AK176">
        <v>1</v>
      </c>
      <c r="AL176">
        <v>33.659999999999997</v>
      </c>
      <c r="AM176">
        <v>4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36.71</v>
      </c>
      <c r="AU176" t="s">
        <v>3</v>
      </c>
      <c r="AV176">
        <v>1</v>
      </c>
      <c r="AW176">
        <v>2</v>
      </c>
      <c r="AX176">
        <v>145885474</v>
      </c>
      <c r="AY176">
        <v>1</v>
      </c>
      <c r="AZ176">
        <v>0</v>
      </c>
      <c r="BA176">
        <v>186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ROUND(Y176*Source!I132,9)</f>
        <v>0.73419999999999996</v>
      </c>
      <c r="CY176">
        <f>AD176</f>
        <v>287.12</v>
      </c>
      <c r="CZ176">
        <f>AH176</f>
        <v>8.5299999999999994</v>
      </c>
      <c r="DA176">
        <f>AL176</f>
        <v>33.659999999999997</v>
      </c>
      <c r="DB176">
        <f t="shared" si="59"/>
        <v>313.14</v>
      </c>
      <c r="DC176">
        <f t="shared" si="60"/>
        <v>0</v>
      </c>
      <c r="DD176" t="s">
        <v>3</v>
      </c>
      <c r="DE176" t="s">
        <v>3</v>
      </c>
      <c r="DF176">
        <f>ROUND(ROUND(AE176,2)*CX176,2)</f>
        <v>0</v>
      </c>
      <c r="DG176">
        <f>ROUND(ROUND(AF176,2)*CX176,2)</f>
        <v>0</v>
      </c>
      <c r="DH176">
        <f>ROUND(ROUND(AG176,2)*CX176,2)</f>
        <v>0</v>
      </c>
      <c r="DI176">
        <f>ROUND(ROUND(AH176*AL176,2)*CX176,2)</f>
        <v>210.8</v>
      </c>
      <c r="DJ176">
        <f>DI176</f>
        <v>210.8</v>
      </c>
      <c r="DK176">
        <v>0</v>
      </c>
      <c r="DL176" t="s">
        <v>3</v>
      </c>
      <c r="DM176">
        <v>0</v>
      </c>
      <c r="DN176" t="s">
        <v>3</v>
      </c>
      <c r="DO176">
        <v>0</v>
      </c>
    </row>
    <row r="177" spans="1:119" x14ac:dyDescent="0.2">
      <c r="A177">
        <f>ROW(Source!A132)</f>
        <v>132</v>
      </c>
      <c r="B177">
        <v>145833872</v>
      </c>
      <c r="C177">
        <v>145885473</v>
      </c>
      <c r="D177">
        <v>140760225</v>
      </c>
      <c r="E177">
        <v>70</v>
      </c>
      <c r="F177">
        <v>1</v>
      </c>
      <c r="G177">
        <v>1</v>
      </c>
      <c r="H177">
        <v>1</v>
      </c>
      <c r="I177" t="s">
        <v>661</v>
      </c>
      <c r="J177" t="s">
        <v>3</v>
      </c>
      <c r="K177" t="s">
        <v>662</v>
      </c>
      <c r="L177">
        <v>1191</v>
      </c>
      <c r="N177">
        <v>1013</v>
      </c>
      <c r="O177" t="s">
        <v>660</v>
      </c>
      <c r="P177" t="s">
        <v>660</v>
      </c>
      <c r="Q177">
        <v>1</v>
      </c>
      <c r="W177">
        <v>0</v>
      </c>
      <c r="X177">
        <v>-1417349443</v>
      </c>
      <c r="Y177">
        <f t="shared" si="58"/>
        <v>7.0000000000000007E-2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33.659999999999997</v>
      </c>
      <c r="AL177">
        <v>1</v>
      </c>
      <c r="AM177">
        <v>4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7.0000000000000007E-2</v>
      </c>
      <c r="AU177" t="s">
        <v>3</v>
      </c>
      <c r="AV177">
        <v>2</v>
      </c>
      <c r="AW177">
        <v>2</v>
      </c>
      <c r="AX177">
        <v>145885475</v>
      </c>
      <c r="AY177">
        <v>1</v>
      </c>
      <c r="AZ177">
        <v>0</v>
      </c>
      <c r="BA177">
        <v>187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ROUND(Y177*Source!I132,9)</f>
        <v>1.4E-3</v>
      </c>
      <c r="CY177">
        <f>AD177</f>
        <v>0</v>
      </c>
      <c r="CZ177">
        <f>AH177</f>
        <v>0</v>
      </c>
      <c r="DA177">
        <f>AL177</f>
        <v>1</v>
      </c>
      <c r="DB177">
        <f t="shared" si="59"/>
        <v>0</v>
      </c>
      <c r="DC177">
        <f t="shared" si="60"/>
        <v>0</v>
      </c>
      <c r="DD177" t="s">
        <v>3</v>
      </c>
      <c r="DE177" t="s">
        <v>3</v>
      </c>
      <c r="DF177">
        <f>ROUND(ROUND(AE177,2)*CX177,2)</f>
        <v>0</v>
      </c>
      <c r="DG177">
        <f>ROUND(ROUND(AF177,2)*CX177,2)</f>
        <v>0</v>
      </c>
      <c r="DH177">
        <f>ROUND(ROUND(AG177*AK177,2)*CX177,2)</f>
        <v>0</v>
      </c>
      <c r="DI177">
        <f>ROUND(ROUND(AH177,2)*CX177,2)</f>
        <v>0</v>
      </c>
      <c r="DJ177">
        <f>DI177</f>
        <v>0</v>
      </c>
      <c r="DK177">
        <v>0</v>
      </c>
      <c r="DL177" t="s">
        <v>3</v>
      </c>
      <c r="DM177">
        <v>0</v>
      </c>
      <c r="DN177" t="s">
        <v>3</v>
      </c>
      <c r="DO177">
        <v>0</v>
      </c>
    </row>
    <row r="178" spans="1:119" x14ac:dyDescent="0.2">
      <c r="A178">
        <f>ROW(Source!A132)</f>
        <v>132</v>
      </c>
      <c r="B178">
        <v>145833872</v>
      </c>
      <c r="C178">
        <v>145885473</v>
      </c>
      <c r="D178">
        <v>140923145</v>
      </c>
      <c r="E178">
        <v>1</v>
      </c>
      <c r="F178">
        <v>1</v>
      </c>
      <c r="G178">
        <v>1</v>
      </c>
      <c r="H178">
        <v>2</v>
      </c>
      <c r="I178" t="s">
        <v>663</v>
      </c>
      <c r="J178" t="s">
        <v>664</v>
      </c>
      <c r="K178" t="s">
        <v>665</v>
      </c>
      <c r="L178">
        <v>1367</v>
      </c>
      <c r="N178">
        <v>1011</v>
      </c>
      <c r="O178" t="s">
        <v>666</v>
      </c>
      <c r="P178" t="s">
        <v>666</v>
      </c>
      <c r="Q178">
        <v>1</v>
      </c>
      <c r="W178">
        <v>0</v>
      </c>
      <c r="X178">
        <v>1232162608</v>
      </c>
      <c r="Y178">
        <f t="shared" si="58"/>
        <v>7.0000000000000007E-2</v>
      </c>
      <c r="AA178">
        <v>0</v>
      </c>
      <c r="AB178">
        <v>392.31</v>
      </c>
      <c r="AC178">
        <v>454.41</v>
      </c>
      <c r="AD178">
        <v>0</v>
      </c>
      <c r="AE178">
        <v>0</v>
      </c>
      <c r="AF178">
        <v>31.26</v>
      </c>
      <c r="AG178">
        <v>13.5</v>
      </c>
      <c r="AH178">
        <v>0</v>
      </c>
      <c r="AI178">
        <v>1</v>
      </c>
      <c r="AJ178">
        <v>12.55</v>
      </c>
      <c r="AK178">
        <v>33.659999999999997</v>
      </c>
      <c r="AL178">
        <v>1</v>
      </c>
      <c r="AM178">
        <v>4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7.0000000000000007E-2</v>
      </c>
      <c r="AU178" t="s">
        <v>3</v>
      </c>
      <c r="AV178">
        <v>0</v>
      </c>
      <c r="AW178">
        <v>2</v>
      </c>
      <c r="AX178">
        <v>145885476</v>
      </c>
      <c r="AY178">
        <v>1</v>
      </c>
      <c r="AZ178">
        <v>0</v>
      </c>
      <c r="BA178">
        <v>188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ROUND(Y178*Source!I132,9)</f>
        <v>1.4E-3</v>
      </c>
      <c r="CY178">
        <f>AB178</f>
        <v>392.31</v>
      </c>
      <c r="CZ178">
        <f>AF178</f>
        <v>31.26</v>
      </c>
      <c r="DA178">
        <f>AJ178</f>
        <v>12.55</v>
      </c>
      <c r="DB178">
        <f t="shared" si="59"/>
        <v>2.19</v>
      </c>
      <c r="DC178">
        <f t="shared" si="60"/>
        <v>0.95</v>
      </c>
      <c r="DD178" t="s">
        <v>3</v>
      </c>
      <c r="DE178" t="s">
        <v>3</v>
      </c>
      <c r="DF178">
        <f>ROUND(ROUND(AE178,2)*CX178,2)</f>
        <v>0</v>
      </c>
      <c r="DG178">
        <f>ROUND(ROUND(AF178*AJ178,2)*CX178,2)</f>
        <v>0.55000000000000004</v>
      </c>
      <c r="DH178">
        <f>ROUND(ROUND(AG178*AK178,2)*CX178,2)</f>
        <v>0.64</v>
      </c>
      <c r="DI178">
        <f>ROUND(ROUND(AH178,2)*CX178,2)</f>
        <v>0</v>
      </c>
      <c r="DJ178">
        <f>DG178</f>
        <v>0.55000000000000004</v>
      </c>
      <c r="DK178">
        <v>0</v>
      </c>
      <c r="DL178" t="s">
        <v>3</v>
      </c>
      <c r="DM178">
        <v>0</v>
      </c>
      <c r="DN178" t="s">
        <v>3</v>
      </c>
      <c r="DO178">
        <v>0</v>
      </c>
    </row>
    <row r="179" spans="1:119" x14ac:dyDescent="0.2">
      <c r="A179">
        <f>ROW(Source!A132)</f>
        <v>132</v>
      </c>
      <c r="B179">
        <v>145833872</v>
      </c>
      <c r="C179">
        <v>145885473</v>
      </c>
      <c r="D179">
        <v>140765019</v>
      </c>
      <c r="E179">
        <v>70</v>
      </c>
      <c r="F179">
        <v>1</v>
      </c>
      <c r="G179">
        <v>1</v>
      </c>
      <c r="H179">
        <v>3</v>
      </c>
      <c r="I179" t="s">
        <v>374</v>
      </c>
      <c r="J179" t="s">
        <v>3</v>
      </c>
      <c r="K179" t="s">
        <v>375</v>
      </c>
      <c r="L179">
        <v>1348</v>
      </c>
      <c r="N179">
        <v>1009</v>
      </c>
      <c r="O179" t="s">
        <v>123</v>
      </c>
      <c r="P179" t="s">
        <v>123</v>
      </c>
      <c r="Q179">
        <v>1000</v>
      </c>
      <c r="W179">
        <v>0</v>
      </c>
      <c r="X179">
        <v>-1296435862</v>
      </c>
      <c r="Y179">
        <f t="shared" si="58"/>
        <v>0.22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8.98</v>
      </c>
      <c r="AJ179">
        <v>1</v>
      </c>
      <c r="AK179">
        <v>1</v>
      </c>
      <c r="AL179">
        <v>1</v>
      </c>
      <c r="AM179">
        <v>0</v>
      </c>
      <c r="AN179">
        <v>0</v>
      </c>
      <c r="AO179">
        <v>0</v>
      </c>
      <c r="AP179">
        <v>1</v>
      </c>
      <c r="AQ179">
        <v>0</v>
      </c>
      <c r="AR179">
        <v>0</v>
      </c>
      <c r="AS179" t="s">
        <v>3</v>
      </c>
      <c r="AT179">
        <v>0.22</v>
      </c>
      <c r="AU179" t="s">
        <v>3</v>
      </c>
      <c r="AV179">
        <v>0</v>
      </c>
      <c r="AW179">
        <v>2</v>
      </c>
      <c r="AX179">
        <v>145885477</v>
      </c>
      <c r="AY179">
        <v>1</v>
      </c>
      <c r="AZ179">
        <v>0</v>
      </c>
      <c r="BA179">
        <v>189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ROUND(Y179*Source!I132,9)</f>
        <v>4.4000000000000003E-3</v>
      </c>
      <c r="CY179">
        <f>AA179</f>
        <v>0</v>
      </c>
      <c r="CZ179">
        <f>AE179</f>
        <v>0</v>
      </c>
      <c r="DA179">
        <f>AI179</f>
        <v>8.98</v>
      </c>
      <c r="DB179">
        <f t="shared" si="59"/>
        <v>0</v>
      </c>
      <c r="DC179">
        <f t="shared" si="60"/>
        <v>0</v>
      </c>
      <c r="DD179" t="s">
        <v>3</v>
      </c>
      <c r="DE179" t="s">
        <v>3</v>
      </c>
      <c r="DF179">
        <f>ROUND(ROUND(AE179*AI179,2)*CX179,2)</f>
        <v>0</v>
      </c>
      <c r="DG179">
        <f>ROUND(ROUND(AF179,2)*CX179,2)</f>
        <v>0</v>
      </c>
      <c r="DH179">
        <f>ROUND(ROUND(AG179,2)*CX179,2)</f>
        <v>0</v>
      </c>
      <c r="DI179">
        <f>ROUND(ROUND(AH179,2)*CX179,2)</f>
        <v>0</v>
      </c>
      <c r="DJ179">
        <f>DF179</f>
        <v>0</v>
      </c>
      <c r="DK179">
        <v>0</v>
      </c>
      <c r="DL179" t="s">
        <v>3</v>
      </c>
      <c r="DM179">
        <v>0</v>
      </c>
      <c r="DN179" t="s">
        <v>3</v>
      </c>
      <c r="DO179">
        <v>0</v>
      </c>
    </row>
    <row r="180" spans="1:119" x14ac:dyDescent="0.2">
      <c r="A180">
        <f>ROW(Source!A134)</f>
        <v>134</v>
      </c>
      <c r="B180">
        <v>145833872</v>
      </c>
      <c r="C180">
        <v>145870983</v>
      </c>
      <c r="D180">
        <v>140759961</v>
      </c>
      <c r="E180">
        <v>70</v>
      </c>
      <c r="F180">
        <v>1</v>
      </c>
      <c r="G180">
        <v>1</v>
      </c>
      <c r="H180">
        <v>1</v>
      </c>
      <c r="I180" t="s">
        <v>800</v>
      </c>
      <c r="J180" t="s">
        <v>3</v>
      </c>
      <c r="K180" t="s">
        <v>801</v>
      </c>
      <c r="L180">
        <v>1191</v>
      </c>
      <c r="N180">
        <v>1013</v>
      </c>
      <c r="O180" t="s">
        <v>660</v>
      </c>
      <c r="P180" t="s">
        <v>660</v>
      </c>
      <c r="Q180">
        <v>1</v>
      </c>
      <c r="W180">
        <v>0</v>
      </c>
      <c r="X180">
        <v>1149069633</v>
      </c>
      <c r="Y180">
        <f t="shared" si="58"/>
        <v>28.03</v>
      </c>
      <c r="AA180">
        <v>0</v>
      </c>
      <c r="AB180">
        <v>0</v>
      </c>
      <c r="AC180">
        <v>0</v>
      </c>
      <c r="AD180">
        <v>277.36</v>
      </c>
      <c r="AE180">
        <v>0</v>
      </c>
      <c r="AF180">
        <v>0</v>
      </c>
      <c r="AG180">
        <v>0</v>
      </c>
      <c r="AH180">
        <v>8.24</v>
      </c>
      <c r="AI180">
        <v>1</v>
      </c>
      <c r="AJ180">
        <v>1</v>
      </c>
      <c r="AK180">
        <v>1</v>
      </c>
      <c r="AL180">
        <v>33.659999999999997</v>
      </c>
      <c r="AM180">
        <v>4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28.03</v>
      </c>
      <c r="AU180" t="s">
        <v>3</v>
      </c>
      <c r="AV180">
        <v>1</v>
      </c>
      <c r="AW180">
        <v>2</v>
      </c>
      <c r="AX180">
        <v>145870984</v>
      </c>
      <c r="AY180">
        <v>1</v>
      </c>
      <c r="AZ180">
        <v>0</v>
      </c>
      <c r="BA180">
        <v>190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ROUND(Y180*Source!I134,9)</f>
        <v>2.2423999999999999</v>
      </c>
      <c r="CY180">
        <f>AD180</f>
        <v>277.36</v>
      </c>
      <c r="CZ180">
        <f>AH180</f>
        <v>8.24</v>
      </c>
      <c r="DA180">
        <f>AL180</f>
        <v>33.659999999999997</v>
      </c>
      <c r="DB180">
        <f t="shared" si="59"/>
        <v>230.97</v>
      </c>
      <c r="DC180">
        <f t="shared" si="60"/>
        <v>0</v>
      </c>
      <c r="DD180" t="s">
        <v>3</v>
      </c>
      <c r="DE180" t="s">
        <v>3</v>
      </c>
      <c r="DF180">
        <f>ROUND(ROUND(AE180,2)*CX180,2)</f>
        <v>0</v>
      </c>
      <c r="DG180">
        <f>ROUND(ROUND(AF180,2)*CX180,2)</f>
        <v>0</v>
      </c>
      <c r="DH180">
        <f>ROUND(ROUND(AG180,2)*CX180,2)</f>
        <v>0</v>
      </c>
      <c r="DI180">
        <f>ROUND(ROUND(AH180*AL180,2)*CX180,2)</f>
        <v>621.95000000000005</v>
      </c>
      <c r="DJ180">
        <f>DI180</f>
        <v>621.95000000000005</v>
      </c>
      <c r="DK180">
        <v>0</v>
      </c>
      <c r="DL180" t="s">
        <v>3</v>
      </c>
      <c r="DM180">
        <v>0</v>
      </c>
      <c r="DN180" t="s">
        <v>3</v>
      </c>
      <c r="DO180">
        <v>0</v>
      </c>
    </row>
    <row r="181" spans="1:119" x14ac:dyDescent="0.2">
      <c r="A181">
        <f>ROW(Source!A134)</f>
        <v>134</v>
      </c>
      <c r="B181">
        <v>145833872</v>
      </c>
      <c r="C181">
        <v>145870983</v>
      </c>
      <c r="D181">
        <v>140760225</v>
      </c>
      <c r="E181">
        <v>70</v>
      </c>
      <c r="F181">
        <v>1</v>
      </c>
      <c r="G181">
        <v>1</v>
      </c>
      <c r="H181">
        <v>1</v>
      </c>
      <c r="I181" t="s">
        <v>661</v>
      </c>
      <c r="J181" t="s">
        <v>3</v>
      </c>
      <c r="K181" t="s">
        <v>662</v>
      </c>
      <c r="L181">
        <v>1191</v>
      </c>
      <c r="N181">
        <v>1013</v>
      </c>
      <c r="O181" t="s">
        <v>660</v>
      </c>
      <c r="P181" t="s">
        <v>660</v>
      </c>
      <c r="Q181">
        <v>1</v>
      </c>
      <c r="W181">
        <v>0</v>
      </c>
      <c r="X181">
        <v>-1417349443</v>
      </c>
      <c r="Y181">
        <f t="shared" si="58"/>
        <v>0.05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1</v>
      </c>
      <c r="AJ181">
        <v>1</v>
      </c>
      <c r="AK181">
        <v>33.659999999999997</v>
      </c>
      <c r="AL181">
        <v>1</v>
      </c>
      <c r="AM181">
        <v>4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0.05</v>
      </c>
      <c r="AU181" t="s">
        <v>3</v>
      </c>
      <c r="AV181">
        <v>2</v>
      </c>
      <c r="AW181">
        <v>2</v>
      </c>
      <c r="AX181">
        <v>145870985</v>
      </c>
      <c r="AY181">
        <v>1</v>
      </c>
      <c r="AZ181">
        <v>0</v>
      </c>
      <c r="BA181">
        <v>191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ROUND(Y181*Source!I134,9)</f>
        <v>4.0000000000000001E-3</v>
      </c>
      <c r="CY181">
        <f>AD181</f>
        <v>0</v>
      </c>
      <c r="CZ181">
        <f>AH181</f>
        <v>0</v>
      </c>
      <c r="DA181">
        <f>AL181</f>
        <v>1</v>
      </c>
      <c r="DB181">
        <f t="shared" si="59"/>
        <v>0</v>
      </c>
      <c r="DC181">
        <f t="shared" si="60"/>
        <v>0</v>
      </c>
      <c r="DD181" t="s">
        <v>3</v>
      </c>
      <c r="DE181" t="s">
        <v>3</v>
      </c>
      <c r="DF181">
        <f>ROUND(ROUND(AE181,2)*CX181,2)</f>
        <v>0</v>
      </c>
      <c r="DG181">
        <f>ROUND(ROUND(AF181,2)*CX181,2)</f>
        <v>0</v>
      </c>
      <c r="DH181">
        <f>ROUND(ROUND(AG181*AK181,2)*CX181,2)</f>
        <v>0</v>
      </c>
      <c r="DI181">
        <f t="shared" ref="DI181:DI186" si="62">ROUND(ROUND(AH181,2)*CX181,2)</f>
        <v>0</v>
      </c>
      <c r="DJ181">
        <f>DI181</f>
        <v>0</v>
      </c>
      <c r="DK181">
        <v>0</v>
      </c>
      <c r="DL181" t="s">
        <v>3</v>
      </c>
      <c r="DM181">
        <v>0</v>
      </c>
      <c r="DN181" t="s">
        <v>3</v>
      </c>
      <c r="DO181">
        <v>0</v>
      </c>
    </row>
    <row r="182" spans="1:119" x14ac:dyDescent="0.2">
      <c r="A182">
        <f>ROW(Source!A134)</f>
        <v>134</v>
      </c>
      <c r="B182">
        <v>145833872</v>
      </c>
      <c r="C182">
        <v>145870983</v>
      </c>
      <c r="D182">
        <v>140923145</v>
      </c>
      <c r="E182">
        <v>1</v>
      </c>
      <c r="F182">
        <v>1</v>
      </c>
      <c r="G182">
        <v>1</v>
      </c>
      <c r="H182">
        <v>2</v>
      </c>
      <c r="I182" t="s">
        <v>663</v>
      </c>
      <c r="J182" t="s">
        <v>664</v>
      </c>
      <c r="K182" t="s">
        <v>665</v>
      </c>
      <c r="L182">
        <v>1367</v>
      </c>
      <c r="N182">
        <v>1011</v>
      </c>
      <c r="O182" t="s">
        <v>666</v>
      </c>
      <c r="P182" t="s">
        <v>666</v>
      </c>
      <c r="Q182">
        <v>1</v>
      </c>
      <c r="W182">
        <v>0</v>
      </c>
      <c r="X182">
        <v>1232162608</v>
      </c>
      <c r="Y182">
        <f t="shared" si="58"/>
        <v>0.05</v>
      </c>
      <c r="AA182">
        <v>0</v>
      </c>
      <c r="AB182">
        <v>392.31</v>
      </c>
      <c r="AC182">
        <v>454.41</v>
      </c>
      <c r="AD182">
        <v>0</v>
      </c>
      <c r="AE182">
        <v>0</v>
      </c>
      <c r="AF182">
        <v>31.26</v>
      </c>
      <c r="AG182">
        <v>13.5</v>
      </c>
      <c r="AH182">
        <v>0</v>
      </c>
      <c r="AI182">
        <v>1</v>
      </c>
      <c r="AJ182">
        <v>12.55</v>
      </c>
      <c r="AK182">
        <v>33.659999999999997</v>
      </c>
      <c r="AL182">
        <v>1</v>
      </c>
      <c r="AM182">
        <v>4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0.05</v>
      </c>
      <c r="AU182" t="s">
        <v>3</v>
      </c>
      <c r="AV182">
        <v>0</v>
      </c>
      <c r="AW182">
        <v>2</v>
      </c>
      <c r="AX182">
        <v>145870986</v>
      </c>
      <c r="AY182">
        <v>1</v>
      </c>
      <c r="AZ182">
        <v>0</v>
      </c>
      <c r="BA182">
        <v>192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ROUND(Y182*Source!I134,9)</f>
        <v>4.0000000000000001E-3</v>
      </c>
      <c r="CY182">
        <f>AB182</f>
        <v>392.31</v>
      </c>
      <c r="CZ182">
        <f>AF182</f>
        <v>31.26</v>
      </c>
      <c r="DA182">
        <f>AJ182</f>
        <v>12.55</v>
      </c>
      <c r="DB182">
        <f t="shared" si="59"/>
        <v>1.56</v>
      </c>
      <c r="DC182">
        <f t="shared" si="60"/>
        <v>0.68</v>
      </c>
      <c r="DD182" t="s">
        <v>3</v>
      </c>
      <c r="DE182" t="s">
        <v>3</v>
      </c>
      <c r="DF182">
        <f>ROUND(ROUND(AE182,2)*CX182,2)</f>
        <v>0</v>
      </c>
      <c r="DG182">
        <f>ROUND(ROUND(AF182*AJ182,2)*CX182,2)</f>
        <v>1.57</v>
      </c>
      <c r="DH182">
        <f>ROUND(ROUND(AG182*AK182,2)*CX182,2)</f>
        <v>1.82</v>
      </c>
      <c r="DI182">
        <f t="shared" si="62"/>
        <v>0</v>
      </c>
      <c r="DJ182">
        <f>DG182</f>
        <v>1.57</v>
      </c>
      <c r="DK182">
        <v>0</v>
      </c>
      <c r="DL182" t="s">
        <v>3</v>
      </c>
      <c r="DM182">
        <v>0</v>
      </c>
      <c r="DN182" t="s">
        <v>3</v>
      </c>
      <c r="DO182">
        <v>0</v>
      </c>
    </row>
    <row r="183" spans="1:119" x14ac:dyDescent="0.2">
      <c r="A183">
        <f>ROW(Source!A134)</f>
        <v>134</v>
      </c>
      <c r="B183">
        <v>145833872</v>
      </c>
      <c r="C183">
        <v>145870983</v>
      </c>
      <c r="D183">
        <v>140924041</v>
      </c>
      <c r="E183">
        <v>1</v>
      </c>
      <c r="F183">
        <v>1</v>
      </c>
      <c r="G183">
        <v>1</v>
      </c>
      <c r="H183">
        <v>2</v>
      </c>
      <c r="I183" t="s">
        <v>802</v>
      </c>
      <c r="J183" t="s">
        <v>803</v>
      </c>
      <c r="K183" t="s">
        <v>804</v>
      </c>
      <c r="L183">
        <v>1367</v>
      </c>
      <c r="N183">
        <v>1011</v>
      </c>
      <c r="O183" t="s">
        <v>666</v>
      </c>
      <c r="P183" t="s">
        <v>666</v>
      </c>
      <c r="Q183">
        <v>1</v>
      </c>
      <c r="W183">
        <v>0</v>
      </c>
      <c r="X183">
        <v>2077867240</v>
      </c>
      <c r="Y183">
        <f t="shared" si="58"/>
        <v>2.5</v>
      </c>
      <c r="AA183">
        <v>0</v>
      </c>
      <c r="AB183">
        <v>15.06</v>
      </c>
      <c r="AC183">
        <v>0</v>
      </c>
      <c r="AD183">
        <v>0</v>
      </c>
      <c r="AE183">
        <v>0</v>
      </c>
      <c r="AF183">
        <v>1.2</v>
      </c>
      <c r="AG183">
        <v>0</v>
      </c>
      <c r="AH183">
        <v>0</v>
      </c>
      <c r="AI183">
        <v>1</v>
      </c>
      <c r="AJ183">
        <v>12.55</v>
      </c>
      <c r="AK183">
        <v>33.659999999999997</v>
      </c>
      <c r="AL183">
        <v>1</v>
      </c>
      <c r="AM183">
        <v>4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2.5</v>
      </c>
      <c r="AU183" t="s">
        <v>3</v>
      </c>
      <c r="AV183">
        <v>0</v>
      </c>
      <c r="AW183">
        <v>2</v>
      </c>
      <c r="AX183">
        <v>145870987</v>
      </c>
      <c r="AY183">
        <v>1</v>
      </c>
      <c r="AZ183">
        <v>0</v>
      </c>
      <c r="BA183">
        <v>193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ROUND(Y183*Source!I134,9)</f>
        <v>0.2</v>
      </c>
      <c r="CY183">
        <f>AB183</f>
        <v>15.06</v>
      </c>
      <c r="CZ183">
        <f>AF183</f>
        <v>1.2</v>
      </c>
      <c r="DA183">
        <f>AJ183</f>
        <v>12.55</v>
      </c>
      <c r="DB183">
        <f t="shared" si="59"/>
        <v>3</v>
      </c>
      <c r="DC183">
        <f t="shared" si="60"/>
        <v>0</v>
      </c>
      <c r="DD183" t="s">
        <v>3</v>
      </c>
      <c r="DE183" t="s">
        <v>3</v>
      </c>
      <c r="DF183">
        <f>ROUND(ROUND(AE183,2)*CX183,2)</f>
        <v>0</v>
      </c>
      <c r="DG183">
        <f>ROUND(ROUND(AF183*AJ183,2)*CX183,2)</f>
        <v>3.01</v>
      </c>
      <c r="DH183">
        <f>ROUND(ROUND(AG183*AK183,2)*CX183,2)</f>
        <v>0</v>
      </c>
      <c r="DI183">
        <f t="shared" si="62"/>
        <v>0</v>
      </c>
      <c r="DJ183">
        <f>DG183</f>
        <v>3.01</v>
      </c>
      <c r="DK183">
        <v>0</v>
      </c>
      <c r="DL183" t="s">
        <v>3</v>
      </c>
      <c r="DM183">
        <v>0</v>
      </c>
      <c r="DN183" t="s">
        <v>3</v>
      </c>
      <c r="DO183">
        <v>0</v>
      </c>
    </row>
    <row r="184" spans="1:119" x14ac:dyDescent="0.2">
      <c r="A184">
        <f>ROW(Source!A134)</f>
        <v>134</v>
      </c>
      <c r="B184">
        <v>145833872</v>
      </c>
      <c r="C184">
        <v>145870983</v>
      </c>
      <c r="D184">
        <v>140770987</v>
      </c>
      <c r="E184">
        <v>1</v>
      </c>
      <c r="F184">
        <v>1</v>
      </c>
      <c r="G184">
        <v>1</v>
      </c>
      <c r="H184">
        <v>3</v>
      </c>
      <c r="I184" t="s">
        <v>805</v>
      </c>
      <c r="J184" t="s">
        <v>806</v>
      </c>
      <c r="K184" t="s">
        <v>807</v>
      </c>
      <c r="L184">
        <v>1339</v>
      </c>
      <c r="N184">
        <v>1007</v>
      </c>
      <c r="O184" t="s">
        <v>127</v>
      </c>
      <c r="P184" t="s">
        <v>127</v>
      </c>
      <c r="Q184">
        <v>1</v>
      </c>
      <c r="W184">
        <v>0</v>
      </c>
      <c r="X184">
        <v>-888710213</v>
      </c>
      <c r="Y184">
        <f t="shared" si="58"/>
        <v>0.36</v>
      </c>
      <c r="AA184">
        <v>345.82</v>
      </c>
      <c r="AB184">
        <v>0</v>
      </c>
      <c r="AC184">
        <v>0</v>
      </c>
      <c r="AD184">
        <v>0</v>
      </c>
      <c r="AE184">
        <v>38.51</v>
      </c>
      <c r="AF184">
        <v>0</v>
      </c>
      <c r="AG184">
        <v>0</v>
      </c>
      <c r="AH184">
        <v>0</v>
      </c>
      <c r="AI184">
        <v>8.98</v>
      </c>
      <c r="AJ184">
        <v>1</v>
      </c>
      <c r="AK184">
        <v>1</v>
      </c>
      <c r="AL184">
        <v>1</v>
      </c>
      <c r="AM184">
        <v>4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</v>
      </c>
      <c r="AT184">
        <v>0.36</v>
      </c>
      <c r="AU184" t="s">
        <v>3</v>
      </c>
      <c r="AV184">
        <v>0</v>
      </c>
      <c r="AW184">
        <v>2</v>
      </c>
      <c r="AX184">
        <v>145870988</v>
      </c>
      <c r="AY184">
        <v>1</v>
      </c>
      <c r="AZ184">
        <v>0</v>
      </c>
      <c r="BA184">
        <v>194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ROUND(Y184*Source!I134,9)</f>
        <v>2.8799999999999999E-2</v>
      </c>
      <c r="CY184">
        <f>AA184</f>
        <v>345.82</v>
      </c>
      <c r="CZ184">
        <f>AE184</f>
        <v>38.51</v>
      </c>
      <c r="DA184">
        <f>AI184</f>
        <v>8.98</v>
      </c>
      <c r="DB184">
        <f t="shared" si="59"/>
        <v>13.86</v>
      </c>
      <c r="DC184">
        <f t="shared" si="60"/>
        <v>0</v>
      </c>
      <c r="DD184" t="s">
        <v>3</v>
      </c>
      <c r="DE184" t="s">
        <v>3</v>
      </c>
      <c r="DF184">
        <f>ROUND(ROUND(AE184*AI184,2)*CX184,2)</f>
        <v>9.9600000000000009</v>
      </c>
      <c r="DG184">
        <f t="shared" ref="DG184:DG190" si="63">ROUND(ROUND(AF184,2)*CX184,2)</f>
        <v>0</v>
      </c>
      <c r="DH184">
        <f t="shared" ref="DH184:DH189" si="64">ROUND(ROUND(AG184,2)*CX184,2)</f>
        <v>0</v>
      </c>
      <c r="DI184">
        <f t="shared" si="62"/>
        <v>0</v>
      </c>
      <c r="DJ184">
        <f>DF184</f>
        <v>9.9600000000000009</v>
      </c>
      <c r="DK184">
        <v>0</v>
      </c>
      <c r="DL184" t="s">
        <v>3</v>
      </c>
      <c r="DM184">
        <v>0</v>
      </c>
      <c r="DN184" t="s">
        <v>3</v>
      </c>
      <c r="DO184">
        <v>0</v>
      </c>
    </row>
    <row r="185" spans="1:119" x14ac:dyDescent="0.2">
      <c r="A185">
        <f>ROW(Source!A134)</f>
        <v>134</v>
      </c>
      <c r="B185">
        <v>145833872</v>
      </c>
      <c r="C185">
        <v>145870983</v>
      </c>
      <c r="D185">
        <v>140771005</v>
      </c>
      <c r="E185">
        <v>1</v>
      </c>
      <c r="F185">
        <v>1</v>
      </c>
      <c r="G185">
        <v>1</v>
      </c>
      <c r="H185">
        <v>3</v>
      </c>
      <c r="I185" t="s">
        <v>808</v>
      </c>
      <c r="J185" t="s">
        <v>809</v>
      </c>
      <c r="K185" t="s">
        <v>810</v>
      </c>
      <c r="L185">
        <v>1339</v>
      </c>
      <c r="N185">
        <v>1007</v>
      </c>
      <c r="O185" t="s">
        <v>127</v>
      </c>
      <c r="P185" t="s">
        <v>127</v>
      </c>
      <c r="Q185">
        <v>1</v>
      </c>
      <c r="W185">
        <v>0</v>
      </c>
      <c r="X185">
        <v>-1761807714</v>
      </c>
      <c r="Y185">
        <f t="shared" si="58"/>
        <v>2.29</v>
      </c>
      <c r="AA185">
        <v>55.86</v>
      </c>
      <c r="AB185">
        <v>0</v>
      </c>
      <c r="AC185">
        <v>0</v>
      </c>
      <c r="AD185">
        <v>0</v>
      </c>
      <c r="AE185">
        <v>6.22</v>
      </c>
      <c r="AF185">
        <v>0</v>
      </c>
      <c r="AG185">
        <v>0</v>
      </c>
      <c r="AH185">
        <v>0</v>
      </c>
      <c r="AI185">
        <v>8.98</v>
      </c>
      <c r="AJ185">
        <v>1</v>
      </c>
      <c r="AK185">
        <v>1</v>
      </c>
      <c r="AL185">
        <v>1</v>
      </c>
      <c r="AM185">
        <v>4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3</v>
      </c>
      <c r="AT185">
        <v>2.29</v>
      </c>
      <c r="AU185" t="s">
        <v>3</v>
      </c>
      <c r="AV185">
        <v>0</v>
      </c>
      <c r="AW185">
        <v>2</v>
      </c>
      <c r="AX185">
        <v>145870989</v>
      </c>
      <c r="AY185">
        <v>1</v>
      </c>
      <c r="AZ185">
        <v>0</v>
      </c>
      <c r="BA185">
        <v>195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ROUND(Y185*Source!I134,9)</f>
        <v>0.1832</v>
      </c>
      <c r="CY185">
        <f>AA185</f>
        <v>55.86</v>
      </c>
      <c r="CZ185">
        <f>AE185</f>
        <v>6.22</v>
      </c>
      <c r="DA185">
        <f>AI185</f>
        <v>8.98</v>
      </c>
      <c r="DB185">
        <f t="shared" si="59"/>
        <v>14.24</v>
      </c>
      <c r="DC185">
        <f t="shared" si="60"/>
        <v>0</v>
      </c>
      <c r="DD185" t="s">
        <v>3</v>
      </c>
      <c r="DE185" t="s">
        <v>3</v>
      </c>
      <c r="DF185">
        <f>ROUND(ROUND(AE185*AI185,2)*CX185,2)</f>
        <v>10.23</v>
      </c>
      <c r="DG185">
        <f t="shared" si="63"/>
        <v>0</v>
      </c>
      <c r="DH185">
        <f t="shared" si="64"/>
        <v>0</v>
      </c>
      <c r="DI185">
        <f t="shared" si="62"/>
        <v>0</v>
      </c>
      <c r="DJ185">
        <f>DF185</f>
        <v>10.23</v>
      </c>
      <c r="DK185">
        <v>0</v>
      </c>
      <c r="DL185" t="s">
        <v>3</v>
      </c>
      <c r="DM185">
        <v>0</v>
      </c>
      <c r="DN185" t="s">
        <v>3</v>
      </c>
      <c r="DO185">
        <v>0</v>
      </c>
    </row>
    <row r="186" spans="1:119" x14ac:dyDescent="0.2">
      <c r="A186">
        <f>ROW(Source!A134)</f>
        <v>134</v>
      </c>
      <c r="B186">
        <v>145833872</v>
      </c>
      <c r="C186">
        <v>145870983</v>
      </c>
      <c r="D186">
        <v>140765019</v>
      </c>
      <c r="E186">
        <v>70</v>
      </c>
      <c r="F186">
        <v>1</v>
      </c>
      <c r="G186">
        <v>1</v>
      </c>
      <c r="H186">
        <v>3</v>
      </c>
      <c r="I186" t="s">
        <v>374</v>
      </c>
      <c r="J186" t="s">
        <v>3</v>
      </c>
      <c r="K186" t="s">
        <v>375</v>
      </c>
      <c r="L186">
        <v>1348</v>
      </c>
      <c r="N186">
        <v>1009</v>
      </c>
      <c r="O186" t="s">
        <v>123</v>
      </c>
      <c r="P186" t="s">
        <v>123</v>
      </c>
      <c r="Q186">
        <v>1000</v>
      </c>
      <c r="W186">
        <v>0</v>
      </c>
      <c r="X186">
        <v>-1296435862</v>
      </c>
      <c r="Y186">
        <f t="shared" si="58"/>
        <v>0.19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8.98</v>
      </c>
      <c r="AJ186">
        <v>1</v>
      </c>
      <c r="AK186">
        <v>1</v>
      </c>
      <c r="AL186">
        <v>1</v>
      </c>
      <c r="AM186">
        <v>0</v>
      </c>
      <c r="AN186">
        <v>0</v>
      </c>
      <c r="AO186">
        <v>0</v>
      </c>
      <c r="AP186">
        <v>1</v>
      </c>
      <c r="AQ186">
        <v>0</v>
      </c>
      <c r="AR186">
        <v>0</v>
      </c>
      <c r="AS186" t="s">
        <v>3</v>
      </c>
      <c r="AT186">
        <v>0.19</v>
      </c>
      <c r="AU186" t="s">
        <v>3</v>
      </c>
      <c r="AV186">
        <v>0</v>
      </c>
      <c r="AW186">
        <v>2</v>
      </c>
      <c r="AX186">
        <v>145870990</v>
      </c>
      <c r="AY186">
        <v>1</v>
      </c>
      <c r="AZ186">
        <v>0</v>
      </c>
      <c r="BA186">
        <v>196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ROUND(Y186*Source!I134,9)</f>
        <v>1.52E-2</v>
      </c>
      <c r="CY186">
        <f>AA186</f>
        <v>0</v>
      </c>
      <c r="CZ186">
        <f>AE186</f>
        <v>0</v>
      </c>
      <c r="DA186">
        <f>AI186</f>
        <v>8.98</v>
      </c>
      <c r="DB186">
        <f t="shared" si="59"/>
        <v>0</v>
      </c>
      <c r="DC186">
        <f t="shared" si="60"/>
        <v>0</v>
      </c>
      <c r="DD186" t="s">
        <v>3</v>
      </c>
      <c r="DE186" t="s">
        <v>3</v>
      </c>
      <c r="DF186">
        <f>ROUND(ROUND(AE186*AI186,2)*CX186,2)</f>
        <v>0</v>
      </c>
      <c r="DG186">
        <f t="shared" si="63"/>
        <v>0</v>
      </c>
      <c r="DH186">
        <f t="shared" si="64"/>
        <v>0</v>
      </c>
      <c r="DI186">
        <f t="shared" si="62"/>
        <v>0</v>
      </c>
      <c r="DJ186">
        <f>DF186</f>
        <v>0</v>
      </c>
      <c r="DK186">
        <v>0</v>
      </c>
      <c r="DL186" t="s">
        <v>3</v>
      </c>
      <c r="DM186">
        <v>0</v>
      </c>
      <c r="DN186" t="s">
        <v>3</v>
      </c>
      <c r="DO186">
        <v>0</v>
      </c>
    </row>
    <row r="187" spans="1:119" x14ac:dyDescent="0.2">
      <c r="A187">
        <f>ROW(Source!A136)</f>
        <v>136</v>
      </c>
      <c r="B187">
        <v>145833872</v>
      </c>
      <c r="C187">
        <v>145870992</v>
      </c>
      <c r="D187">
        <v>140759909</v>
      </c>
      <c r="E187">
        <v>70</v>
      </c>
      <c r="F187">
        <v>1</v>
      </c>
      <c r="G187">
        <v>1</v>
      </c>
      <c r="H187">
        <v>1</v>
      </c>
      <c r="I187" t="s">
        <v>677</v>
      </c>
      <c r="J187" t="s">
        <v>3</v>
      </c>
      <c r="K187" t="s">
        <v>678</v>
      </c>
      <c r="L187">
        <v>1191</v>
      </c>
      <c r="N187">
        <v>1013</v>
      </c>
      <c r="O187" t="s">
        <v>660</v>
      </c>
      <c r="P187" t="s">
        <v>660</v>
      </c>
      <c r="Q187">
        <v>1</v>
      </c>
      <c r="W187">
        <v>0</v>
      </c>
      <c r="X187">
        <v>980964037</v>
      </c>
      <c r="Y187">
        <f t="shared" si="58"/>
        <v>0.57999999999999996</v>
      </c>
      <c r="AA187">
        <v>0</v>
      </c>
      <c r="AB187">
        <v>0</v>
      </c>
      <c r="AC187">
        <v>0</v>
      </c>
      <c r="AD187">
        <v>254.47</v>
      </c>
      <c r="AE187">
        <v>0</v>
      </c>
      <c r="AF187">
        <v>0</v>
      </c>
      <c r="AG187">
        <v>0</v>
      </c>
      <c r="AH187">
        <v>7.56</v>
      </c>
      <c r="AI187">
        <v>1</v>
      </c>
      <c r="AJ187">
        <v>1</v>
      </c>
      <c r="AK187">
        <v>1</v>
      </c>
      <c r="AL187">
        <v>33.659999999999997</v>
      </c>
      <c r="AM187">
        <v>4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</v>
      </c>
      <c r="AT187">
        <v>0.57999999999999996</v>
      </c>
      <c r="AU187" t="s">
        <v>3</v>
      </c>
      <c r="AV187">
        <v>1</v>
      </c>
      <c r="AW187">
        <v>2</v>
      </c>
      <c r="AX187">
        <v>145870993</v>
      </c>
      <c r="AY187">
        <v>1</v>
      </c>
      <c r="AZ187">
        <v>0</v>
      </c>
      <c r="BA187">
        <v>197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ROUND(Y187*Source!I136,9)</f>
        <v>35.380000000000003</v>
      </c>
      <c r="CY187">
        <f>AD187</f>
        <v>254.47</v>
      </c>
      <c r="CZ187">
        <f>AH187</f>
        <v>7.56</v>
      </c>
      <c r="DA187">
        <f>AL187</f>
        <v>33.659999999999997</v>
      </c>
      <c r="DB187">
        <f t="shared" si="59"/>
        <v>4.38</v>
      </c>
      <c r="DC187">
        <f t="shared" si="60"/>
        <v>0</v>
      </c>
      <c r="DD187" t="s">
        <v>3</v>
      </c>
      <c r="DE187" t="s">
        <v>3</v>
      </c>
      <c r="DF187">
        <f>ROUND(ROUND(AE187,2)*CX187,2)</f>
        <v>0</v>
      </c>
      <c r="DG187">
        <f t="shared" si="63"/>
        <v>0</v>
      </c>
      <c r="DH187">
        <f t="shared" si="64"/>
        <v>0</v>
      </c>
      <c r="DI187">
        <f>ROUND(ROUND(AH187*AL187,2)*CX187,2)</f>
        <v>9003.15</v>
      </c>
      <c r="DJ187">
        <f>DI187</f>
        <v>9003.15</v>
      </c>
      <c r="DK187">
        <v>0</v>
      </c>
      <c r="DL187" t="s">
        <v>3</v>
      </c>
      <c r="DM187">
        <v>0</v>
      </c>
      <c r="DN187" t="s">
        <v>3</v>
      </c>
      <c r="DO187">
        <v>0</v>
      </c>
    </row>
    <row r="188" spans="1:119" x14ac:dyDescent="0.2">
      <c r="A188">
        <f>ROW(Source!A137)</f>
        <v>137</v>
      </c>
      <c r="B188">
        <v>145833872</v>
      </c>
      <c r="C188">
        <v>145870994</v>
      </c>
      <c r="D188">
        <v>140755419</v>
      </c>
      <c r="E188">
        <v>70</v>
      </c>
      <c r="F188">
        <v>1</v>
      </c>
      <c r="G188">
        <v>1</v>
      </c>
      <c r="H188">
        <v>1</v>
      </c>
      <c r="I188" t="s">
        <v>677</v>
      </c>
      <c r="J188" t="s">
        <v>3</v>
      </c>
      <c r="K188" t="s">
        <v>678</v>
      </c>
      <c r="L188">
        <v>1191</v>
      </c>
      <c r="N188">
        <v>1013</v>
      </c>
      <c r="O188" t="s">
        <v>660</v>
      </c>
      <c r="P188" t="s">
        <v>660</v>
      </c>
      <c r="Q188">
        <v>1</v>
      </c>
      <c r="W188">
        <v>0</v>
      </c>
      <c r="X188">
        <v>980964037</v>
      </c>
      <c r="Y188">
        <f t="shared" si="58"/>
        <v>0.57999999999999996</v>
      </c>
      <c r="AA188">
        <v>0</v>
      </c>
      <c r="AB188">
        <v>0</v>
      </c>
      <c r="AC188">
        <v>0</v>
      </c>
      <c r="AD188">
        <v>254.47</v>
      </c>
      <c r="AE188">
        <v>0</v>
      </c>
      <c r="AF188">
        <v>0</v>
      </c>
      <c r="AG188">
        <v>0</v>
      </c>
      <c r="AH188">
        <v>7.56</v>
      </c>
      <c r="AI188">
        <v>1</v>
      </c>
      <c r="AJ188">
        <v>1</v>
      </c>
      <c r="AK188">
        <v>1</v>
      </c>
      <c r="AL188">
        <v>33.659999999999997</v>
      </c>
      <c r="AM188">
        <v>4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</v>
      </c>
      <c r="AT188">
        <v>0.57999999999999996</v>
      </c>
      <c r="AU188" t="s">
        <v>3</v>
      </c>
      <c r="AV188">
        <v>1</v>
      </c>
      <c r="AW188">
        <v>2</v>
      </c>
      <c r="AX188">
        <v>145870996</v>
      </c>
      <c r="AY188">
        <v>1</v>
      </c>
      <c r="AZ188">
        <v>0</v>
      </c>
      <c r="BA188">
        <v>198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ROUND(Y188*Source!I137,9)</f>
        <v>24.94</v>
      </c>
      <c r="CY188">
        <f>AD188</f>
        <v>254.47</v>
      </c>
      <c r="CZ188">
        <f>AH188</f>
        <v>7.56</v>
      </c>
      <c r="DA188">
        <f>AL188</f>
        <v>33.659999999999997</v>
      </c>
      <c r="DB188">
        <f t="shared" si="59"/>
        <v>4.38</v>
      </c>
      <c r="DC188">
        <f t="shared" si="60"/>
        <v>0</v>
      </c>
      <c r="DD188" t="s">
        <v>3</v>
      </c>
      <c r="DE188" t="s">
        <v>3</v>
      </c>
      <c r="DF188">
        <f>ROUND(ROUND(AE188,2)*CX188,2)</f>
        <v>0</v>
      </c>
      <c r="DG188">
        <f t="shared" si="63"/>
        <v>0</v>
      </c>
      <c r="DH188">
        <f t="shared" si="64"/>
        <v>0</v>
      </c>
      <c r="DI188">
        <f>ROUND(ROUND(AH188*AL188,2)*CX188,2)</f>
        <v>6346.48</v>
      </c>
      <c r="DJ188">
        <f>DI188</f>
        <v>6346.48</v>
      </c>
      <c r="DK188">
        <v>0</v>
      </c>
      <c r="DL188" t="s">
        <v>3</v>
      </c>
      <c r="DM188">
        <v>0</v>
      </c>
      <c r="DN188" t="s">
        <v>3</v>
      </c>
      <c r="DO188">
        <v>0</v>
      </c>
    </row>
    <row r="189" spans="1:119" x14ac:dyDescent="0.2">
      <c r="A189">
        <f>ROW(Source!A138)</f>
        <v>138</v>
      </c>
      <c r="B189">
        <v>145833872</v>
      </c>
      <c r="C189">
        <v>145870997</v>
      </c>
      <c r="D189">
        <v>140755435</v>
      </c>
      <c r="E189">
        <v>70</v>
      </c>
      <c r="F189">
        <v>1</v>
      </c>
      <c r="G189">
        <v>1</v>
      </c>
      <c r="H189">
        <v>1</v>
      </c>
      <c r="I189" t="s">
        <v>679</v>
      </c>
      <c r="J189" t="s">
        <v>3</v>
      </c>
      <c r="K189" t="s">
        <v>680</v>
      </c>
      <c r="L189">
        <v>1191</v>
      </c>
      <c r="N189">
        <v>1013</v>
      </c>
      <c r="O189" t="s">
        <v>660</v>
      </c>
      <c r="P189" t="s">
        <v>660</v>
      </c>
      <c r="Q189">
        <v>1</v>
      </c>
      <c r="W189">
        <v>0</v>
      </c>
      <c r="X189">
        <v>784619160</v>
      </c>
      <c r="Y189">
        <f t="shared" si="58"/>
        <v>63.4</v>
      </c>
      <c r="AA189">
        <v>0</v>
      </c>
      <c r="AB189">
        <v>0</v>
      </c>
      <c r="AC189">
        <v>0</v>
      </c>
      <c r="AD189">
        <v>294.19</v>
      </c>
      <c r="AE189">
        <v>0</v>
      </c>
      <c r="AF189">
        <v>0</v>
      </c>
      <c r="AG189">
        <v>0</v>
      </c>
      <c r="AH189">
        <v>8.74</v>
      </c>
      <c r="AI189">
        <v>1</v>
      </c>
      <c r="AJ189">
        <v>1</v>
      </c>
      <c r="AK189">
        <v>1</v>
      </c>
      <c r="AL189">
        <v>33.659999999999997</v>
      </c>
      <c r="AM189">
        <v>4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</v>
      </c>
      <c r="AT189">
        <v>63.4</v>
      </c>
      <c r="AU189" t="s">
        <v>3</v>
      </c>
      <c r="AV189">
        <v>1</v>
      </c>
      <c r="AW189">
        <v>2</v>
      </c>
      <c r="AX189">
        <v>145871004</v>
      </c>
      <c r="AY189">
        <v>1</v>
      </c>
      <c r="AZ189">
        <v>0</v>
      </c>
      <c r="BA189">
        <v>199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ROUND(Y189*Source!I138,9)</f>
        <v>5.3890000000000002</v>
      </c>
      <c r="CY189">
        <f>AD189</f>
        <v>294.19</v>
      </c>
      <c r="CZ189">
        <f>AH189</f>
        <v>8.74</v>
      </c>
      <c r="DA189">
        <f>AL189</f>
        <v>33.659999999999997</v>
      </c>
      <c r="DB189">
        <f t="shared" si="59"/>
        <v>554.12</v>
      </c>
      <c r="DC189">
        <f t="shared" si="60"/>
        <v>0</v>
      </c>
      <c r="DD189" t="s">
        <v>3</v>
      </c>
      <c r="DE189" t="s">
        <v>3</v>
      </c>
      <c r="DF189">
        <f>ROUND(ROUND(AE189,2)*CX189,2)</f>
        <v>0</v>
      </c>
      <c r="DG189">
        <f t="shared" si="63"/>
        <v>0</v>
      </c>
      <c r="DH189">
        <f t="shared" si="64"/>
        <v>0</v>
      </c>
      <c r="DI189">
        <f>ROUND(ROUND(AH189*AL189,2)*CX189,2)</f>
        <v>1585.39</v>
      </c>
      <c r="DJ189">
        <f>DI189</f>
        <v>1585.39</v>
      </c>
      <c r="DK189">
        <v>0</v>
      </c>
      <c r="DL189" t="s">
        <v>3</v>
      </c>
      <c r="DM189">
        <v>0</v>
      </c>
      <c r="DN189" t="s">
        <v>3</v>
      </c>
      <c r="DO189">
        <v>0</v>
      </c>
    </row>
    <row r="190" spans="1:119" x14ac:dyDescent="0.2">
      <c r="A190">
        <f>ROW(Source!A138)</f>
        <v>138</v>
      </c>
      <c r="B190">
        <v>145833872</v>
      </c>
      <c r="C190">
        <v>145870997</v>
      </c>
      <c r="D190">
        <v>140755491</v>
      </c>
      <c r="E190">
        <v>70</v>
      </c>
      <c r="F190">
        <v>1</v>
      </c>
      <c r="G190">
        <v>1</v>
      </c>
      <c r="H190">
        <v>1</v>
      </c>
      <c r="I190" t="s">
        <v>661</v>
      </c>
      <c r="J190" t="s">
        <v>3</v>
      </c>
      <c r="K190" t="s">
        <v>662</v>
      </c>
      <c r="L190">
        <v>1191</v>
      </c>
      <c r="N190">
        <v>1013</v>
      </c>
      <c r="O190" t="s">
        <v>660</v>
      </c>
      <c r="P190" t="s">
        <v>660</v>
      </c>
      <c r="Q190">
        <v>1</v>
      </c>
      <c r="W190">
        <v>0</v>
      </c>
      <c r="X190">
        <v>-1417349443</v>
      </c>
      <c r="Y190">
        <f t="shared" si="58"/>
        <v>0.01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33.659999999999997</v>
      </c>
      <c r="AL190">
        <v>1</v>
      </c>
      <c r="AM190">
        <v>4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3</v>
      </c>
      <c r="AT190">
        <v>0.01</v>
      </c>
      <c r="AU190" t="s">
        <v>3</v>
      </c>
      <c r="AV190">
        <v>2</v>
      </c>
      <c r="AW190">
        <v>2</v>
      </c>
      <c r="AX190">
        <v>145871005</v>
      </c>
      <c r="AY190">
        <v>1</v>
      </c>
      <c r="AZ190">
        <v>0</v>
      </c>
      <c r="BA190">
        <v>200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ROUND(Y190*Source!I138,9)</f>
        <v>8.4999999999999995E-4</v>
      </c>
      <c r="CY190">
        <f>AD190</f>
        <v>0</v>
      </c>
      <c r="CZ190">
        <f>AH190</f>
        <v>0</v>
      </c>
      <c r="DA190">
        <f>AL190</f>
        <v>1</v>
      </c>
      <c r="DB190">
        <f t="shared" si="59"/>
        <v>0</v>
      </c>
      <c r="DC190">
        <f t="shared" si="60"/>
        <v>0</v>
      </c>
      <c r="DD190" t="s">
        <v>3</v>
      </c>
      <c r="DE190" t="s">
        <v>3</v>
      </c>
      <c r="DF190">
        <f>ROUND(ROUND(AE190,2)*CX190,2)</f>
        <v>0</v>
      </c>
      <c r="DG190">
        <f t="shared" si="63"/>
        <v>0</v>
      </c>
      <c r="DH190">
        <f>ROUND(ROUND(AG190*AK190,2)*CX190,2)</f>
        <v>0</v>
      </c>
      <c r="DI190">
        <f>ROUND(ROUND(AH190,2)*CX190,2)</f>
        <v>0</v>
      </c>
      <c r="DJ190">
        <f>DI190</f>
        <v>0</v>
      </c>
      <c r="DK190">
        <v>0</v>
      </c>
      <c r="DL190" t="s">
        <v>3</v>
      </c>
      <c r="DM190">
        <v>0</v>
      </c>
      <c r="DN190" t="s">
        <v>3</v>
      </c>
      <c r="DO190">
        <v>0</v>
      </c>
    </row>
    <row r="191" spans="1:119" x14ac:dyDescent="0.2">
      <c r="A191">
        <f>ROW(Source!A138)</f>
        <v>138</v>
      </c>
      <c r="B191">
        <v>145833872</v>
      </c>
      <c r="C191">
        <v>145870997</v>
      </c>
      <c r="D191">
        <v>140923885</v>
      </c>
      <c r="E191">
        <v>1</v>
      </c>
      <c r="F191">
        <v>1</v>
      </c>
      <c r="G191">
        <v>1</v>
      </c>
      <c r="H191">
        <v>2</v>
      </c>
      <c r="I191" t="s">
        <v>681</v>
      </c>
      <c r="J191" t="s">
        <v>682</v>
      </c>
      <c r="K191" t="s">
        <v>683</v>
      </c>
      <c r="L191">
        <v>1367</v>
      </c>
      <c r="N191">
        <v>1011</v>
      </c>
      <c r="O191" t="s">
        <v>666</v>
      </c>
      <c r="P191" t="s">
        <v>666</v>
      </c>
      <c r="Q191">
        <v>1</v>
      </c>
      <c r="W191">
        <v>0</v>
      </c>
      <c r="X191">
        <v>509054691</v>
      </c>
      <c r="Y191">
        <f t="shared" si="58"/>
        <v>0.01</v>
      </c>
      <c r="AA191">
        <v>0</v>
      </c>
      <c r="AB191">
        <v>824.66</v>
      </c>
      <c r="AC191">
        <v>390.46</v>
      </c>
      <c r="AD191">
        <v>0</v>
      </c>
      <c r="AE191">
        <v>0</v>
      </c>
      <c r="AF191">
        <v>65.709999999999994</v>
      </c>
      <c r="AG191">
        <v>11.6</v>
      </c>
      <c r="AH191">
        <v>0</v>
      </c>
      <c r="AI191">
        <v>1</v>
      </c>
      <c r="AJ191">
        <v>12.55</v>
      </c>
      <c r="AK191">
        <v>33.659999999999997</v>
      </c>
      <c r="AL191">
        <v>1</v>
      </c>
      <c r="AM191">
        <v>4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3</v>
      </c>
      <c r="AT191">
        <v>0.01</v>
      </c>
      <c r="AU191" t="s">
        <v>3</v>
      </c>
      <c r="AV191">
        <v>0</v>
      </c>
      <c r="AW191">
        <v>2</v>
      </c>
      <c r="AX191">
        <v>145871006</v>
      </c>
      <c r="AY191">
        <v>1</v>
      </c>
      <c r="AZ191">
        <v>0</v>
      </c>
      <c r="BA191">
        <v>201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ROUND(Y191*Source!I138,9)</f>
        <v>8.4999999999999995E-4</v>
      </c>
      <c r="CY191">
        <f>AB191</f>
        <v>824.66</v>
      </c>
      <c r="CZ191">
        <f>AF191</f>
        <v>65.709999999999994</v>
      </c>
      <c r="DA191">
        <f>AJ191</f>
        <v>12.55</v>
      </c>
      <c r="DB191">
        <f t="shared" si="59"/>
        <v>0.66</v>
      </c>
      <c r="DC191">
        <f t="shared" si="60"/>
        <v>0.12</v>
      </c>
      <c r="DD191" t="s">
        <v>3</v>
      </c>
      <c r="DE191" t="s">
        <v>3</v>
      </c>
      <c r="DF191">
        <f>ROUND(ROUND(AE191,2)*CX191,2)</f>
        <v>0</v>
      </c>
      <c r="DG191">
        <f>ROUND(ROUND(AF191*AJ191,2)*CX191,2)</f>
        <v>0.7</v>
      </c>
      <c r="DH191">
        <f>ROUND(ROUND(AG191*AK191,2)*CX191,2)</f>
        <v>0.33</v>
      </c>
      <c r="DI191">
        <f>ROUND(ROUND(AH191,2)*CX191,2)</f>
        <v>0</v>
      </c>
      <c r="DJ191">
        <f>DG191</f>
        <v>0.7</v>
      </c>
      <c r="DK191">
        <v>0</v>
      </c>
      <c r="DL191" t="s">
        <v>3</v>
      </c>
      <c r="DM191">
        <v>0</v>
      </c>
      <c r="DN191" t="s">
        <v>3</v>
      </c>
      <c r="DO191">
        <v>0</v>
      </c>
    </row>
    <row r="192" spans="1:119" x14ac:dyDescent="0.2">
      <c r="A192">
        <f>ROW(Source!A138)</f>
        <v>138</v>
      </c>
      <c r="B192">
        <v>145833872</v>
      </c>
      <c r="C192">
        <v>145870997</v>
      </c>
      <c r="D192">
        <v>140776226</v>
      </c>
      <c r="E192">
        <v>1</v>
      </c>
      <c r="F192">
        <v>1</v>
      </c>
      <c r="G192">
        <v>1</v>
      </c>
      <c r="H192">
        <v>3</v>
      </c>
      <c r="I192" t="s">
        <v>684</v>
      </c>
      <c r="J192" t="s">
        <v>685</v>
      </c>
      <c r="K192" t="s">
        <v>686</v>
      </c>
      <c r="L192">
        <v>1346</v>
      </c>
      <c r="N192">
        <v>1009</v>
      </c>
      <c r="O192" t="s">
        <v>91</v>
      </c>
      <c r="P192" t="s">
        <v>91</v>
      </c>
      <c r="Q192">
        <v>1</v>
      </c>
      <c r="W192">
        <v>0</v>
      </c>
      <c r="X192">
        <v>1052716416</v>
      </c>
      <c r="Y192">
        <f t="shared" si="58"/>
        <v>0.1</v>
      </c>
      <c r="AA192">
        <v>16.34</v>
      </c>
      <c r="AB192">
        <v>0</v>
      </c>
      <c r="AC192">
        <v>0</v>
      </c>
      <c r="AD192">
        <v>0</v>
      </c>
      <c r="AE192">
        <v>1.82</v>
      </c>
      <c r="AF192">
        <v>0</v>
      </c>
      <c r="AG192">
        <v>0</v>
      </c>
      <c r="AH192">
        <v>0</v>
      </c>
      <c r="AI192">
        <v>8.98</v>
      </c>
      <c r="AJ192">
        <v>1</v>
      </c>
      <c r="AK192">
        <v>1</v>
      </c>
      <c r="AL192">
        <v>1</v>
      </c>
      <c r="AM192">
        <v>4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3</v>
      </c>
      <c r="AT192">
        <v>0.1</v>
      </c>
      <c r="AU192" t="s">
        <v>3</v>
      </c>
      <c r="AV192">
        <v>0</v>
      </c>
      <c r="AW192">
        <v>2</v>
      </c>
      <c r="AX192">
        <v>145871007</v>
      </c>
      <c r="AY192">
        <v>1</v>
      </c>
      <c r="AZ192">
        <v>0</v>
      </c>
      <c r="BA192">
        <v>202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ROUND(Y192*Source!I138,9)</f>
        <v>8.5000000000000006E-3</v>
      </c>
      <c r="CY192">
        <f>AA192</f>
        <v>16.34</v>
      </c>
      <c r="CZ192">
        <f>AE192</f>
        <v>1.82</v>
      </c>
      <c r="DA192">
        <f>AI192</f>
        <v>8.98</v>
      </c>
      <c r="DB192">
        <f t="shared" si="59"/>
        <v>0.18</v>
      </c>
      <c r="DC192">
        <f t="shared" si="60"/>
        <v>0</v>
      </c>
      <c r="DD192" t="s">
        <v>3</v>
      </c>
      <c r="DE192" t="s">
        <v>3</v>
      </c>
      <c r="DF192">
        <f>ROUND(ROUND(AE192*AI192,2)*CX192,2)</f>
        <v>0.14000000000000001</v>
      </c>
      <c r="DG192">
        <f>ROUND(ROUND(AF192,2)*CX192,2)</f>
        <v>0</v>
      </c>
      <c r="DH192">
        <f>ROUND(ROUND(AG192,2)*CX192,2)</f>
        <v>0</v>
      </c>
      <c r="DI192">
        <f>ROUND(ROUND(AH192,2)*CX192,2)</f>
        <v>0</v>
      </c>
      <c r="DJ192">
        <f>DF192</f>
        <v>0.14000000000000001</v>
      </c>
      <c r="DK192">
        <v>0</v>
      </c>
      <c r="DL192" t="s">
        <v>3</v>
      </c>
      <c r="DM192">
        <v>0</v>
      </c>
      <c r="DN192" t="s">
        <v>3</v>
      </c>
      <c r="DO192">
        <v>0</v>
      </c>
    </row>
    <row r="193" spans="1:119" x14ac:dyDescent="0.2">
      <c r="A193">
        <f>ROW(Source!A138)</f>
        <v>138</v>
      </c>
      <c r="B193">
        <v>145833872</v>
      </c>
      <c r="C193">
        <v>145870997</v>
      </c>
      <c r="D193">
        <v>140805008</v>
      </c>
      <c r="E193">
        <v>1</v>
      </c>
      <c r="F193">
        <v>1</v>
      </c>
      <c r="G193">
        <v>1</v>
      </c>
      <c r="H193">
        <v>3</v>
      </c>
      <c r="I193" t="s">
        <v>390</v>
      </c>
      <c r="J193" t="s">
        <v>392</v>
      </c>
      <c r="K193" t="s">
        <v>391</v>
      </c>
      <c r="L193">
        <v>1348</v>
      </c>
      <c r="N193">
        <v>1009</v>
      </c>
      <c r="O193" t="s">
        <v>123</v>
      </c>
      <c r="P193" t="s">
        <v>123</v>
      </c>
      <c r="Q193">
        <v>1000</v>
      </c>
      <c r="W193">
        <v>1</v>
      </c>
      <c r="X193">
        <v>859929720</v>
      </c>
      <c r="Y193">
        <f t="shared" si="58"/>
        <v>-8.6E-3</v>
      </c>
      <c r="AA193">
        <v>152211</v>
      </c>
      <c r="AB193">
        <v>0</v>
      </c>
      <c r="AC193">
        <v>0</v>
      </c>
      <c r="AD193">
        <v>0</v>
      </c>
      <c r="AE193">
        <v>16950</v>
      </c>
      <c r="AF193">
        <v>0</v>
      </c>
      <c r="AG193">
        <v>0</v>
      </c>
      <c r="AH193">
        <v>0</v>
      </c>
      <c r="AI193">
        <v>8.98</v>
      </c>
      <c r="AJ193">
        <v>1</v>
      </c>
      <c r="AK193">
        <v>1</v>
      </c>
      <c r="AL193">
        <v>1</v>
      </c>
      <c r="AM193">
        <v>4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3</v>
      </c>
      <c r="AT193">
        <v>-8.6E-3</v>
      </c>
      <c r="AU193" t="s">
        <v>3</v>
      </c>
      <c r="AV193">
        <v>0</v>
      </c>
      <c r="AW193">
        <v>2</v>
      </c>
      <c r="AX193">
        <v>145871009</v>
      </c>
      <c r="AY193">
        <v>1</v>
      </c>
      <c r="AZ193">
        <v>6144</v>
      </c>
      <c r="BA193">
        <v>204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ROUND(Y193*Source!I138,9)</f>
        <v>-7.3099999999999999E-4</v>
      </c>
      <c r="CY193">
        <f>AA193</f>
        <v>152211</v>
      </c>
      <c r="CZ193">
        <f>AE193</f>
        <v>16950</v>
      </c>
      <c r="DA193">
        <f>AI193</f>
        <v>8.98</v>
      </c>
      <c r="DB193">
        <f t="shared" si="59"/>
        <v>-145.77000000000001</v>
      </c>
      <c r="DC193">
        <f t="shared" si="60"/>
        <v>0</v>
      </c>
      <c r="DD193" t="s">
        <v>3</v>
      </c>
      <c r="DE193" t="s">
        <v>3</v>
      </c>
      <c r="DF193">
        <f>ROUND(ROUND(AE193*AI193,2)*CX193,2)</f>
        <v>-111.27</v>
      </c>
      <c r="DG193">
        <f>ROUND(ROUND(AF193,2)*CX193,2)</f>
        <v>0</v>
      </c>
      <c r="DH193">
        <f>ROUND(ROUND(AG193,2)*CX193,2)</f>
        <v>0</v>
      </c>
      <c r="DI193">
        <f>ROUND(ROUND(AH193,2)*CX193,2)</f>
        <v>0</v>
      </c>
      <c r="DJ193">
        <f>DF193</f>
        <v>-111.27</v>
      </c>
      <c r="DK193">
        <v>0</v>
      </c>
      <c r="DL193" t="s">
        <v>3</v>
      </c>
      <c r="DM193">
        <v>0</v>
      </c>
      <c r="DN193" t="s">
        <v>3</v>
      </c>
      <c r="DO193">
        <v>0</v>
      </c>
    </row>
    <row r="194" spans="1:119" x14ac:dyDescent="0.2">
      <c r="A194">
        <f>ROW(Source!A141)</f>
        <v>141</v>
      </c>
      <c r="B194">
        <v>145833872</v>
      </c>
      <c r="C194">
        <v>145871012</v>
      </c>
      <c r="D194">
        <v>140760031</v>
      </c>
      <c r="E194">
        <v>70</v>
      </c>
      <c r="F194">
        <v>1</v>
      </c>
      <c r="G194">
        <v>1</v>
      </c>
      <c r="H194">
        <v>1</v>
      </c>
      <c r="I194" t="s">
        <v>687</v>
      </c>
      <c r="J194" t="s">
        <v>3</v>
      </c>
      <c r="K194" t="s">
        <v>688</v>
      </c>
      <c r="L194">
        <v>1191</v>
      </c>
      <c r="N194">
        <v>1013</v>
      </c>
      <c r="O194" t="s">
        <v>660</v>
      </c>
      <c r="P194" t="s">
        <v>660</v>
      </c>
      <c r="Q194">
        <v>1</v>
      </c>
      <c r="W194">
        <v>0</v>
      </c>
      <c r="X194">
        <v>-1111239348</v>
      </c>
      <c r="Y194">
        <f>(AT194*1.15)</f>
        <v>5.3475000000000001</v>
      </c>
      <c r="AA194">
        <v>0</v>
      </c>
      <c r="AB194">
        <v>0</v>
      </c>
      <c r="AC194">
        <v>0</v>
      </c>
      <c r="AD194">
        <v>323.81</v>
      </c>
      <c r="AE194">
        <v>0</v>
      </c>
      <c r="AF194">
        <v>0</v>
      </c>
      <c r="AG194">
        <v>0</v>
      </c>
      <c r="AH194">
        <v>9.6199999999999992</v>
      </c>
      <c r="AI194">
        <v>1</v>
      </c>
      <c r="AJ194">
        <v>1</v>
      </c>
      <c r="AK194">
        <v>1</v>
      </c>
      <c r="AL194">
        <v>33.659999999999997</v>
      </c>
      <c r="AM194">
        <v>4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3</v>
      </c>
      <c r="AT194">
        <v>4.6500000000000004</v>
      </c>
      <c r="AU194" t="s">
        <v>18</v>
      </c>
      <c r="AV194">
        <v>1</v>
      </c>
      <c r="AW194">
        <v>2</v>
      </c>
      <c r="AX194">
        <v>145871013</v>
      </c>
      <c r="AY194">
        <v>1</v>
      </c>
      <c r="AZ194">
        <v>0</v>
      </c>
      <c r="BA194">
        <v>205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ROUND(Y194*Source!I141,9)</f>
        <v>3.2619750000000001</v>
      </c>
      <c r="CY194">
        <f>AD194</f>
        <v>323.81</v>
      </c>
      <c r="CZ194">
        <f>AH194</f>
        <v>9.6199999999999992</v>
      </c>
      <c r="DA194">
        <f>AL194</f>
        <v>33.659999999999997</v>
      </c>
      <c r="DB194">
        <f>ROUND((ROUND(AT194*CZ194,2)*1.15),2)</f>
        <v>51.44</v>
      </c>
      <c r="DC194">
        <f>ROUND((ROUND(AT194*AG194,2)*1.15),2)</f>
        <v>0</v>
      </c>
      <c r="DD194" t="s">
        <v>3</v>
      </c>
      <c r="DE194" t="s">
        <v>3</v>
      </c>
      <c r="DF194">
        <f>ROUND(ROUND(AE194,2)*CX194,2)</f>
        <v>0</v>
      </c>
      <c r="DG194">
        <f>ROUND(ROUND(AF194,2)*CX194,2)</f>
        <v>0</v>
      </c>
      <c r="DH194">
        <f>ROUND(ROUND(AG194,2)*CX194,2)</f>
        <v>0</v>
      </c>
      <c r="DI194">
        <f>ROUND(ROUND(AH194*AL194,2)*CX194,2)</f>
        <v>1056.26</v>
      </c>
      <c r="DJ194">
        <f>DI194</f>
        <v>1056.26</v>
      </c>
      <c r="DK194">
        <v>0</v>
      </c>
      <c r="DL194" t="s">
        <v>3</v>
      </c>
      <c r="DM194">
        <v>0</v>
      </c>
      <c r="DN194" t="s">
        <v>3</v>
      </c>
      <c r="DO194">
        <v>0</v>
      </c>
    </row>
    <row r="195" spans="1:119" x14ac:dyDescent="0.2">
      <c r="A195">
        <f>ROW(Source!A141)</f>
        <v>141</v>
      </c>
      <c r="B195">
        <v>145833872</v>
      </c>
      <c r="C195">
        <v>145871012</v>
      </c>
      <c r="D195">
        <v>140760225</v>
      </c>
      <c r="E195">
        <v>70</v>
      </c>
      <c r="F195">
        <v>1</v>
      </c>
      <c r="G195">
        <v>1</v>
      </c>
      <c r="H195">
        <v>1</v>
      </c>
      <c r="I195" t="s">
        <v>661</v>
      </c>
      <c r="J195" t="s">
        <v>3</v>
      </c>
      <c r="K195" t="s">
        <v>662</v>
      </c>
      <c r="L195">
        <v>1191</v>
      </c>
      <c r="N195">
        <v>1013</v>
      </c>
      <c r="O195" t="s">
        <v>660</v>
      </c>
      <c r="P195" t="s">
        <v>660</v>
      </c>
      <c r="Q195">
        <v>1</v>
      </c>
      <c r="W195">
        <v>0</v>
      </c>
      <c r="X195">
        <v>-1417349443</v>
      </c>
      <c r="Y195">
        <f>(AT195*1.25)</f>
        <v>2.5000000000000001E-2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</v>
      </c>
      <c r="AJ195">
        <v>1</v>
      </c>
      <c r="AK195">
        <v>33.659999999999997</v>
      </c>
      <c r="AL195">
        <v>1</v>
      </c>
      <c r="AM195">
        <v>4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3</v>
      </c>
      <c r="AT195">
        <v>0.02</v>
      </c>
      <c r="AU195" t="s">
        <v>17</v>
      </c>
      <c r="AV195">
        <v>2</v>
      </c>
      <c r="AW195">
        <v>2</v>
      </c>
      <c r="AX195">
        <v>145871014</v>
      </c>
      <c r="AY195">
        <v>1</v>
      </c>
      <c r="AZ195">
        <v>0</v>
      </c>
      <c r="BA195">
        <v>206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ROUND(Y195*Source!I141,9)</f>
        <v>1.525E-2</v>
      </c>
      <c r="CY195">
        <f>AD195</f>
        <v>0</v>
      </c>
      <c r="CZ195">
        <f>AH195</f>
        <v>0</v>
      </c>
      <c r="DA195">
        <f>AL195</f>
        <v>1</v>
      </c>
      <c r="DB195">
        <f>ROUND((ROUND(AT195*CZ195,2)*1.25),2)</f>
        <v>0</v>
      </c>
      <c r="DC195">
        <f>ROUND((ROUND(AT195*AG195,2)*1.25),2)</f>
        <v>0</v>
      </c>
      <c r="DD195" t="s">
        <v>3</v>
      </c>
      <c r="DE195" t="s">
        <v>3</v>
      </c>
      <c r="DF195">
        <f>ROUND(ROUND(AE195,2)*CX195,2)</f>
        <v>0</v>
      </c>
      <c r="DG195">
        <f>ROUND(ROUND(AF195,2)*CX195,2)</f>
        <v>0</v>
      </c>
      <c r="DH195">
        <f>ROUND(ROUND(AG195*AK195,2)*CX195,2)</f>
        <v>0</v>
      </c>
      <c r="DI195">
        <f>ROUND(ROUND(AH195,2)*CX195,2)</f>
        <v>0</v>
      </c>
      <c r="DJ195">
        <f>DI195</f>
        <v>0</v>
      </c>
      <c r="DK195">
        <v>0</v>
      </c>
      <c r="DL195" t="s">
        <v>3</v>
      </c>
      <c r="DM195">
        <v>0</v>
      </c>
      <c r="DN195" t="s">
        <v>3</v>
      </c>
      <c r="DO195">
        <v>0</v>
      </c>
    </row>
    <row r="196" spans="1:119" x14ac:dyDescent="0.2">
      <c r="A196">
        <f>ROW(Source!A141)</f>
        <v>141</v>
      </c>
      <c r="B196">
        <v>145833872</v>
      </c>
      <c r="C196">
        <v>145871012</v>
      </c>
      <c r="D196">
        <v>140923145</v>
      </c>
      <c r="E196">
        <v>1</v>
      </c>
      <c r="F196">
        <v>1</v>
      </c>
      <c r="G196">
        <v>1</v>
      </c>
      <c r="H196">
        <v>2</v>
      </c>
      <c r="I196" t="s">
        <v>663</v>
      </c>
      <c r="J196" t="s">
        <v>664</v>
      </c>
      <c r="K196" t="s">
        <v>665</v>
      </c>
      <c r="L196">
        <v>1367</v>
      </c>
      <c r="N196">
        <v>1011</v>
      </c>
      <c r="O196" t="s">
        <v>666</v>
      </c>
      <c r="P196" t="s">
        <v>666</v>
      </c>
      <c r="Q196">
        <v>1</v>
      </c>
      <c r="W196">
        <v>0</v>
      </c>
      <c r="X196">
        <v>1232162608</v>
      </c>
      <c r="Y196">
        <f>(AT196*1.25)</f>
        <v>1.2500000000000001E-2</v>
      </c>
      <c r="AA196">
        <v>0</v>
      </c>
      <c r="AB196">
        <v>392.31</v>
      </c>
      <c r="AC196">
        <v>454.41</v>
      </c>
      <c r="AD196">
        <v>0</v>
      </c>
      <c r="AE196">
        <v>0</v>
      </c>
      <c r="AF196">
        <v>31.26</v>
      </c>
      <c r="AG196">
        <v>13.5</v>
      </c>
      <c r="AH196">
        <v>0</v>
      </c>
      <c r="AI196">
        <v>1</v>
      </c>
      <c r="AJ196">
        <v>12.55</v>
      </c>
      <c r="AK196">
        <v>33.659999999999997</v>
      </c>
      <c r="AL196">
        <v>1</v>
      </c>
      <c r="AM196">
        <v>4</v>
      </c>
      <c r="AN196">
        <v>0</v>
      </c>
      <c r="AO196">
        <v>1</v>
      </c>
      <c r="AP196">
        <v>1</v>
      </c>
      <c r="AQ196">
        <v>0</v>
      </c>
      <c r="AR196">
        <v>0</v>
      </c>
      <c r="AS196" t="s">
        <v>3</v>
      </c>
      <c r="AT196">
        <v>0.01</v>
      </c>
      <c r="AU196" t="s">
        <v>17</v>
      </c>
      <c r="AV196">
        <v>0</v>
      </c>
      <c r="AW196">
        <v>2</v>
      </c>
      <c r="AX196">
        <v>145871015</v>
      </c>
      <c r="AY196">
        <v>1</v>
      </c>
      <c r="AZ196">
        <v>0</v>
      </c>
      <c r="BA196">
        <v>207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ROUND(Y196*Source!I141,9)</f>
        <v>7.6249999999999998E-3</v>
      </c>
      <c r="CY196">
        <f>AB196</f>
        <v>392.31</v>
      </c>
      <c r="CZ196">
        <f>AF196</f>
        <v>31.26</v>
      </c>
      <c r="DA196">
        <f>AJ196</f>
        <v>12.55</v>
      </c>
      <c r="DB196">
        <f>ROUND((ROUND(AT196*CZ196,2)*1.25),2)</f>
        <v>0.39</v>
      </c>
      <c r="DC196">
        <f>ROUND((ROUND(AT196*AG196,2)*1.25),2)</f>
        <v>0.18</v>
      </c>
      <c r="DD196" t="s">
        <v>3</v>
      </c>
      <c r="DE196" t="s">
        <v>3</v>
      </c>
      <c r="DF196">
        <f>ROUND(ROUND(AE196,2)*CX196,2)</f>
        <v>0</v>
      </c>
      <c r="DG196">
        <f>ROUND(ROUND(AF196*AJ196,2)*CX196,2)</f>
        <v>2.99</v>
      </c>
      <c r="DH196">
        <f>ROUND(ROUND(AG196*AK196,2)*CX196,2)</f>
        <v>3.46</v>
      </c>
      <c r="DI196">
        <f>ROUND(ROUND(AH196,2)*CX196,2)</f>
        <v>0</v>
      </c>
      <c r="DJ196">
        <f>DG196</f>
        <v>2.99</v>
      </c>
      <c r="DK196">
        <v>0</v>
      </c>
      <c r="DL196" t="s">
        <v>3</v>
      </c>
      <c r="DM196">
        <v>0</v>
      </c>
      <c r="DN196" t="s">
        <v>3</v>
      </c>
      <c r="DO196">
        <v>0</v>
      </c>
    </row>
    <row r="197" spans="1:119" x14ac:dyDescent="0.2">
      <c r="A197">
        <f>ROW(Source!A141)</f>
        <v>141</v>
      </c>
      <c r="B197">
        <v>145833872</v>
      </c>
      <c r="C197">
        <v>145871012</v>
      </c>
      <c r="D197">
        <v>140923885</v>
      </c>
      <c r="E197">
        <v>1</v>
      </c>
      <c r="F197">
        <v>1</v>
      </c>
      <c r="G197">
        <v>1</v>
      </c>
      <c r="H197">
        <v>2</v>
      </c>
      <c r="I197" t="s">
        <v>681</v>
      </c>
      <c r="J197" t="s">
        <v>682</v>
      </c>
      <c r="K197" t="s">
        <v>683</v>
      </c>
      <c r="L197">
        <v>1367</v>
      </c>
      <c r="N197">
        <v>1011</v>
      </c>
      <c r="O197" t="s">
        <v>666</v>
      </c>
      <c r="P197" t="s">
        <v>666</v>
      </c>
      <c r="Q197">
        <v>1</v>
      </c>
      <c r="W197">
        <v>0</v>
      </c>
      <c r="X197">
        <v>509054691</v>
      </c>
      <c r="Y197">
        <f>(AT197*1.25)</f>
        <v>1.2500000000000001E-2</v>
      </c>
      <c r="AA197">
        <v>0</v>
      </c>
      <c r="AB197">
        <v>824.66</v>
      </c>
      <c r="AC197">
        <v>390.46</v>
      </c>
      <c r="AD197">
        <v>0</v>
      </c>
      <c r="AE197">
        <v>0</v>
      </c>
      <c r="AF197">
        <v>65.709999999999994</v>
      </c>
      <c r="AG197">
        <v>11.6</v>
      </c>
      <c r="AH197">
        <v>0</v>
      </c>
      <c r="AI197">
        <v>1</v>
      </c>
      <c r="AJ197">
        <v>12.55</v>
      </c>
      <c r="AK197">
        <v>33.659999999999997</v>
      </c>
      <c r="AL197">
        <v>1</v>
      </c>
      <c r="AM197">
        <v>4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3</v>
      </c>
      <c r="AT197">
        <v>0.01</v>
      </c>
      <c r="AU197" t="s">
        <v>17</v>
      </c>
      <c r="AV197">
        <v>0</v>
      </c>
      <c r="AW197">
        <v>2</v>
      </c>
      <c r="AX197">
        <v>145871016</v>
      </c>
      <c r="AY197">
        <v>1</v>
      </c>
      <c r="AZ197">
        <v>0</v>
      </c>
      <c r="BA197">
        <v>208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ROUND(Y197*Source!I141,9)</f>
        <v>7.6249999999999998E-3</v>
      </c>
      <c r="CY197">
        <f>AB197</f>
        <v>824.66</v>
      </c>
      <c r="CZ197">
        <f>AF197</f>
        <v>65.709999999999994</v>
      </c>
      <c r="DA197">
        <f>AJ197</f>
        <v>12.55</v>
      </c>
      <c r="DB197">
        <f>ROUND((ROUND(AT197*CZ197,2)*1.25),2)</f>
        <v>0.83</v>
      </c>
      <c r="DC197">
        <f>ROUND((ROUND(AT197*AG197,2)*1.25),2)</f>
        <v>0.15</v>
      </c>
      <c r="DD197" t="s">
        <v>3</v>
      </c>
      <c r="DE197" t="s">
        <v>3</v>
      </c>
      <c r="DF197">
        <f>ROUND(ROUND(AE197,2)*CX197,2)</f>
        <v>0</v>
      </c>
      <c r="DG197">
        <f>ROUND(ROUND(AF197*AJ197,2)*CX197,2)</f>
        <v>6.29</v>
      </c>
      <c r="DH197">
        <f>ROUND(ROUND(AG197*AK197,2)*CX197,2)</f>
        <v>2.98</v>
      </c>
      <c r="DI197">
        <f>ROUND(ROUND(AH197,2)*CX197,2)</f>
        <v>0</v>
      </c>
      <c r="DJ197">
        <f>DG197</f>
        <v>6.29</v>
      </c>
      <c r="DK197">
        <v>0</v>
      </c>
      <c r="DL197" t="s">
        <v>3</v>
      </c>
      <c r="DM197">
        <v>0</v>
      </c>
      <c r="DN197" t="s">
        <v>3</v>
      </c>
      <c r="DO197">
        <v>0</v>
      </c>
    </row>
    <row r="198" spans="1:119" x14ac:dyDescent="0.2">
      <c r="A198">
        <f>ROW(Source!A141)</f>
        <v>141</v>
      </c>
      <c r="B198">
        <v>145833872</v>
      </c>
      <c r="C198">
        <v>145871012</v>
      </c>
      <c r="D198">
        <v>140776226</v>
      </c>
      <c r="E198">
        <v>1</v>
      </c>
      <c r="F198">
        <v>1</v>
      </c>
      <c r="G198">
        <v>1</v>
      </c>
      <c r="H198">
        <v>3</v>
      </c>
      <c r="I198" t="s">
        <v>684</v>
      </c>
      <c r="J198" t="s">
        <v>685</v>
      </c>
      <c r="K198" t="s">
        <v>686</v>
      </c>
      <c r="L198">
        <v>1346</v>
      </c>
      <c r="N198">
        <v>1009</v>
      </c>
      <c r="O198" t="s">
        <v>91</v>
      </c>
      <c r="P198" t="s">
        <v>91</v>
      </c>
      <c r="Q198">
        <v>1</v>
      </c>
      <c r="W198">
        <v>0</v>
      </c>
      <c r="X198">
        <v>1052716416</v>
      </c>
      <c r="Y198">
        <f>AT198</f>
        <v>0.1</v>
      </c>
      <c r="AA198">
        <v>16.34</v>
      </c>
      <c r="AB198">
        <v>0</v>
      </c>
      <c r="AC198">
        <v>0</v>
      </c>
      <c r="AD198">
        <v>0</v>
      </c>
      <c r="AE198">
        <v>1.82</v>
      </c>
      <c r="AF198">
        <v>0</v>
      </c>
      <c r="AG198">
        <v>0</v>
      </c>
      <c r="AH198">
        <v>0</v>
      </c>
      <c r="AI198">
        <v>8.98</v>
      </c>
      <c r="AJ198">
        <v>1</v>
      </c>
      <c r="AK198">
        <v>1</v>
      </c>
      <c r="AL198">
        <v>1</v>
      </c>
      <c r="AM198">
        <v>4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3</v>
      </c>
      <c r="AT198">
        <v>0.1</v>
      </c>
      <c r="AU198" t="s">
        <v>3</v>
      </c>
      <c r="AV198">
        <v>0</v>
      </c>
      <c r="AW198">
        <v>2</v>
      </c>
      <c r="AX198">
        <v>145871017</v>
      </c>
      <c r="AY198">
        <v>1</v>
      </c>
      <c r="AZ198">
        <v>0</v>
      </c>
      <c r="BA198">
        <v>209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ROUND(Y198*Source!I141,9)</f>
        <v>6.0999999999999999E-2</v>
      </c>
      <c r="CY198">
        <f>AA198</f>
        <v>16.34</v>
      </c>
      <c r="CZ198">
        <f>AE198</f>
        <v>1.82</v>
      </c>
      <c r="DA198">
        <f>AI198</f>
        <v>8.98</v>
      </c>
      <c r="DB198">
        <f>ROUND(ROUND(AT198*CZ198,2),2)</f>
        <v>0.18</v>
      </c>
      <c r="DC198">
        <f>ROUND(ROUND(AT198*AG198,2),2)</f>
        <v>0</v>
      </c>
      <c r="DD198" t="s">
        <v>3</v>
      </c>
      <c r="DE198" t="s">
        <v>3</v>
      </c>
      <c r="DF198">
        <f>ROUND(ROUND(AE198*AI198,2)*CX198,2)</f>
        <v>1</v>
      </c>
      <c r="DG198">
        <f>ROUND(ROUND(AF198,2)*CX198,2)</f>
        <v>0</v>
      </c>
      <c r="DH198">
        <f>ROUND(ROUND(AG198,2)*CX198,2)</f>
        <v>0</v>
      </c>
      <c r="DI198">
        <f>ROUND(ROUND(AH198,2)*CX198,2)</f>
        <v>0</v>
      </c>
      <c r="DJ198">
        <f>DF198</f>
        <v>1</v>
      </c>
      <c r="DK198">
        <v>0</v>
      </c>
      <c r="DL198" t="s">
        <v>3</v>
      </c>
      <c r="DM198">
        <v>0</v>
      </c>
      <c r="DN198" t="s">
        <v>3</v>
      </c>
      <c r="DO198">
        <v>0</v>
      </c>
    </row>
    <row r="199" spans="1:119" x14ac:dyDescent="0.2">
      <c r="A199">
        <f>ROW(Source!A143)</f>
        <v>143</v>
      </c>
      <c r="B199">
        <v>145833872</v>
      </c>
      <c r="C199">
        <v>145871196</v>
      </c>
      <c r="D199">
        <v>140759945</v>
      </c>
      <c r="E199">
        <v>70</v>
      </c>
      <c r="F199">
        <v>1</v>
      </c>
      <c r="G199">
        <v>1</v>
      </c>
      <c r="H199">
        <v>1</v>
      </c>
      <c r="I199" t="s">
        <v>811</v>
      </c>
      <c r="J199" t="s">
        <v>3</v>
      </c>
      <c r="K199" t="s">
        <v>812</v>
      </c>
      <c r="L199">
        <v>1191</v>
      </c>
      <c r="N199">
        <v>1013</v>
      </c>
      <c r="O199" t="s">
        <v>660</v>
      </c>
      <c r="P199" t="s">
        <v>660</v>
      </c>
      <c r="Q199">
        <v>1</v>
      </c>
      <c r="W199">
        <v>0</v>
      </c>
      <c r="X199">
        <v>-366857280</v>
      </c>
      <c r="Y199">
        <f>(AT199*1.15)</f>
        <v>40.94</v>
      </c>
      <c r="AA199">
        <v>0</v>
      </c>
      <c r="AB199">
        <v>0</v>
      </c>
      <c r="AC199">
        <v>0</v>
      </c>
      <c r="AD199">
        <v>267.26</v>
      </c>
      <c r="AE199">
        <v>0</v>
      </c>
      <c r="AF199">
        <v>0</v>
      </c>
      <c r="AG199">
        <v>0</v>
      </c>
      <c r="AH199">
        <v>7.94</v>
      </c>
      <c r="AI199">
        <v>1</v>
      </c>
      <c r="AJ199">
        <v>1</v>
      </c>
      <c r="AK199">
        <v>1</v>
      </c>
      <c r="AL199">
        <v>33.659999999999997</v>
      </c>
      <c r="AM199">
        <v>4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3</v>
      </c>
      <c r="AT199">
        <v>35.6</v>
      </c>
      <c r="AU199" t="s">
        <v>18</v>
      </c>
      <c r="AV199">
        <v>1</v>
      </c>
      <c r="AW199">
        <v>2</v>
      </c>
      <c r="AX199">
        <v>145871197</v>
      </c>
      <c r="AY199">
        <v>1</v>
      </c>
      <c r="AZ199">
        <v>0</v>
      </c>
      <c r="BA199">
        <v>211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ROUND(Y199*Source!I143,9)</f>
        <v>17.604199999999999</v>
      </c>
      <c r="CY199">
        <f>AD199</f>
        <v>267.26</v>
      </c>
      <c r="CZ199">
        <f>AH199</f>
        <v>7.94</v>
      </c>
      <c r="DA199">
        <f>AL199</f>
        <v>33.659999999999997</v>
      </c>
      <c r="DB199">
        <f>ROUND((ROUND(AT199*CZ199,2)*1.15),2)</f>
        <v>325.06</v>
      </c>
      <c r="DC199">
        <f>ROUND((ROUND(AT199*AG199,2)*1.15),2)</f>
        <v>0</v>
      </c>
      <c r="DD199" t="s">
        <v>3</v>
      </c>
      <c r="DE199" t="s">
        <v>3</v>
      </c>
      <c r="DF199">
        <f>ROUND(ROUND(AE199,2)*CX199,2)</f>
        <v>0</v>
      </c>
      <c r="DG199">
        <f>ROUND(ROUND(AF199,2)*CX199,2)</f>
        <v>0</v>
      </c>
      <c r="DH199">
        <f>ROUND(ROUND(AG199,2)*CX199,2)</f>
        <v>0</v>
      </c>
      <c r="DI199">
        <f>ROUND(ROUND(AH199*AL199,2)*CX199,2)</f>
        <v>4704.8999999999996</v>
      </c>
      <c r="DJ199">
        <f>DI199</f>
        <v>4704.8999999999996</v>
      </c>
      <c r="DK199">
        <v>0</v>
      </c>
      <c r="DL199" t="s">
        <v>3</v>
      </c>
      <c r="DM199">
        <v>0</v>
      </c>
      <c r="DN199" t="s">
        <v>3</v>
      </c>
      <c r="DO199">
        <v>0</v>
      </c>
    </row>
    <row r="200" spans="1:119" x14ac:dyDescent="0.2">
      <c r="A200">
        <f>ROW(Source!A143)</f>
        <v>143</v>
      </c>
      <c r="B200">
        <v>145833872</v>
      </c>
      <c r="C200">
        <v>145871196</v>
      </c>
      <c r="D200">
        <v>140760225</v>
      </c>
      <c r="E200">
        <v>70</v>
      </c>
      <c r="F200">
        <v>1</v>
      </c>
      <c r="G200">
        <v>1</v>
      </c>
      <c r="H200">
        <v>1</v>
      </c>
      <c r="I200" t="s">
        <v>661</v>
      </c>
      <c r="J200" t="s">
        <v>3</v>
      </c>
      <c r="K200" t="s">
        <v>662</v>
      </c>
      <c r="L200">
        <v>1191</v>
      </c>
      <c r="N200">
        <v>1013</v>
      </c>
      <c r="O200" t="s">
        <v>660</v>
      </c>
      <c r="P200" t="s">
        <v>660</v>
      </c>
      <c r="Q200">
        <v>1</v>
      </c>
      <c r="W200">
        <v>0</v>
      </c>
      <c r="X200">
        <v>-1417349443</v>
      </c>
      <c r="Y200">
        <f>(AT200*1.25)</f>
        <v>1.5874999999999999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1</v>
      </c>
      <c r="AK200">
        <v>33.659999999999997</v>
      </c>
      <c r="AL200">
        <v>1</v>
      </c>
      <c r="AM200">
        <v>4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3</v>
      </c>
      <c r="AT200">
        <v>1.27</v>
      </c>
      <c r="AU200" t="s">
        <v>17</v>
      </c>
      <c r="AV200">
        <v>2</v>
      </c>
      <c r="AW200">
        <v>2</v>
      </c>
      <c r="AX200">
        <v>145871198</v>
      </c>
      <c r="AY200">
        <v>1</v>
      </c>
      <c r="AZ200">
        <v>0</v>
      </c>
      <c r="BA200">
        <v>212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ROUND(Y200*Source!I143,9)</f>
        <v>0.68262500000000004</v>
      </c>
      <c r="CY200">
        <f>AD200</f>
        <v>0</v>
      </c>
      <c r="CZ200">
        <f>AH200</f>
        <v>0</v>
      </c>
      <c r="DA200">
        <f>AL200</f>
        <v>1</v>
      </c>
      <c r="DB200">
        <f>ROUND((ROUND(AT200*CZ200,2)*1.25),2)</f>
        <v>0</v>
      </c>
      <c r="DC200">
        <f>ROUND((ROUND(AT200*AG200,2)*1.25),2)</f>
        <v>0</v>
      </c>
      <c r="DD200" t="s">
        <v>3</v>
      </c>
      <c r="DE200" t="s">
        <v>3</v>
      </c>
      <c r="DF200">
        <f>ROUND(ROUND(AE200,2)*CX200,2)</f>
        <v>0</v>
      </c>
      <c r="DG200">
        <f>ROUND(ROUND(AF200,2)*CX200,2)</f>
        <v>0</v>
      </c>
      <c r="DH200">
        <f>ROUND(ROUND(AG200*AK200,2)*CX200,2)</f>
        <v>0</v>
      </c>
      <c r="DI200">
        <f>ROUND(ROUND(AH200,2)*CX200,2)</f>
        <v>0</v>
      </c>
      <c r="DJ200">
        <f>DI200</f>
        <v>0</v>
      </c>
      <c r="DK200">
        <v>0</v>
      </c>
      <c r="DL200" t="s">
        <v>3</v>
      </c>
      <c r="DM200">
        <v>0</v>
      </c>
      <c r="DN200" t="s">
        <v>3</v>
      </c>
      <c r="DO200">
        <v>0</v>
      </c>
    </row>
    <row r="201" spans="1:119" x14ac:dyDescent="0.2">
      <c r="A201">
        <f>ROW(Source!A143)</f>
        <v>143</v>
      </c>
      <c r="B201">
        <v>145833872</v>
      </c>
      <c r="C201">
        <v>145871196</v>
      </c>
      <c r="D201">
        <v>140923145</v>
      </c>
      <c r="E201">
        <v>1</v>
      </c>
      <c r="F201">
        <v>1</v>
      </c>
      <c r="G201">
        <v>1</v>
      </c>
      <c r="H201">
        <v>2</v>
      </c>
      <c r="I201" t="s">
        <v>663</v>
      </c>
      <c r="J201" t="s">
        <v>664</v>
      </c>
      <c r="K201" t="s">
        <v>665</v>
      </c>
      <c r="L201">
        <v>1367</v>
      </c>
      <c r="N201">
        <v>1011</v>
      </c>
      <c r="O201" t="s">
        <v>666</v>
      </c>
      <c r="P201" t="s">
        <v>666</v>
      </c>
      <c r="Q201">
        <v>1</v>
      </c>
      <c r="W201">
        <v>0</v>
      </c>
      <c r="X201">
        <v>1232162608</v>
      </c>
      <c r="Y201">
        <f>(AT201*1.25)</f>
        <v>1.5874999999999999</v>
      </c>
      <c r="AA201">
        <v>0</v>
      </c>
      <c r="AB201">
        <v>392.31</v>
      </c>
      <c r="AC201">
        <v>454.41</v>
      </c>
      <c r="AD201">
        <v>0</v>
      </c>
      <c r="AE201">
        <v>0</v>
      </c>
      <c r="AF201">
        <v>31.26</v>
      </c>
      <c r="AG201">
        <v>13.5</v>
      </c>
      <c r="AH201">
        <v>0</v>
      </c>
      <c r="AI201">
        <v>1</v>
      </c>
      <c r="AJ201">
        <v>12.55</v>
      </c>
      <c r="AK201">
        <v>33.659999999999997</v>
      </c>
      <c r="AL201">
        <v>1</v>
      </c>
      <c r="AM201">
        <v>4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3</v>
      </c>
      <c r="AT201">
        <v>1.27</v>
      </c>
      <c r="AU201" t="s">
        <v>17</v>
      </c>
      <c r="AV201">
        <v>0</v>
      </c>
      <c r="AW201">
        <v>2</v>
      </c>
      <c r="AX201">
        <v>145871199</v>
      </c>
      <c r="AY201">
        <v>1</v>
      </c>
      <c r="AZ201">
        <v>0</v>
      </c>
      <c r="BA201">
        <v>213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ROUND(Y201*Source!I143,9)</f>
        <v>0.68262500000000004</v>
      </c>
      <c r="CY201">
        <f>AB201</f>
        <v>392.31</v>
      </c>
      <c r="CZ201">
        <f>AF201</f>
        <v>31.26</v>
      </c>
      <c r="DA201">
        <f>AJ201</f>
        <v>12.55</v>
      </c>
      <c r="DB201">
        <f>ROUND((ROUND(AT201*CZ201,2)*1.25),2)</f>
        <v>49.63</v>
      </c>
      <c r="DC201">
        <f>ROUND((ROUND(AT201*AG201,2)*1.25),2)</f>
        <v>21.44</v>
      </c>
      <c r="DD201" t="s">
        <v>3</v>
      </c>
      <c r="DE201" t="s">
        <v>3</v>
      </c>
      <c r="DF201">
        <f>ROUND(ROUND(AE201,2)*CX201,2)</f>
        <v>0</v>
      </c>
      <c r="DG201">
        <f>ROUND(ROUND(AF201*AJ201,2)*CX201,2)</f>
        <v>267.8</v>
      </c>
      <c r="DH201">
        <f>ROUND(ROUND(AG201*AK201,2)*CX201,2)</f>
        <v>310.19</v>
      </c>
      <c r="DI201">
        <f>ROUND(ROUND(AH201,2)*CX201,2)</f>
        <v>0</v>
      </c>
      <c r="DJ201">
        <f>DG201</f>
        <v>267.8</v>
      </c>
      <c r="DK201">
        <v>0</v>
      </c>
      <c r="DL201" t="s">
        <v>3</v>
      </c>
      <c r="DM201">
        <v>0</v>
      </c>
      <c r="DN201" t="s">
        <v>3</v>
      </c>
      <c r="DO201">
        <v>0</v>
      </c>
    </row>
    <row r="202" spans="1:119" x14ac:dyDescent="0.2">
      <c r="A202">
        <f>ROW(Source!A143)</f>
        <v>143</v>
      </c>
      <c r="B202">
        <v>145833872</v>
      </c>
      <c r="C202">
        <v>145871196</v>
      </c>
      <c r="D202">
        <v>140923229</v>
      </c>
      <c r="E202">
        <v>1</v>
      </c>
      <c r="F202">
        <v>1</v>
      </c>
      <c r="G202">
        <v>1</v>
      </c>
      <c r="H202">
        <v>2</v>
      </c>
      <c r="I202" t="s">
        <v>813</v>
      </c>
      <c r="J202" t="s">
        <v>814</v>
      </c>
      <c r="K202" t="s">
        <v>815</v>
      </c>
      <c r="L202">
        <v>1367</v>
      </c>
      <c r="N202">
        <v>1011</v>
      </c>
      <c r="O202" t="s">
        <v>666</v>
      </c>
      <c r="P202" t="s">
        <v>666</v>
      </c>
      <c r="Q202">
        <v>1</v>
      </c>
      <c r="W202">
        <v>0</v>
      </c>
      <c r="X202">
        <v>-1322498708</v>
      </c>
      <c r="Y202">
        <f>(AT202*1.25)</f>
        <v>9.7750000000000004</v>
      </c>
      <c r="AA202">
        <v>0</v>
      </c>
      <c r="AB202">
        <v>6.28</v>
      </c>
      <c r="AC202">
        <v>0</v>
      </c>
      <c r="AD202">
        <v>0</v>
      </c>
      <c r="AE202">
        <v>0</v>
      </c>
      <c r="AF202">
        <v>0.5</v>
      </c>
      <c r="AG202">
        <v>0</v>
      </c>
      <c r="AH202">
        <v>0</v>
      </c>
      <c r="AI202">
        <v>1</v>
      </c>
      <c r="AJ202">
        <v>12.55</v>
      </c>
      <c r="AK202">
        <v>33.659999999999997</v>
      </c>
      <c r="AL202">
        <v>1</v>
      </c>
      <c r="AM202">
        <v>4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</v>
      </c>
      <c r="AT202">
        <v>7.82</v>
      </c>
      <c r="AU202" t="s">
        <v>17</v>
      </c>
      <c r="AV202">
        <v>0</v>
      </c>
      <c r="AW202">
        <v>2</v>
      </c>
      <c r="AX202">
        <v>145871200</v>
      </c>
      <c r="AY202">
        <v>1</v>
      </c>
      <c r="AZ202">
        <v>0</v>
      </c>
      <c r="BA202">
        <v>214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ROUND(Y202*Source!I143,9)</f>
        <v>4.2032499999999997</v>
      </c>
      <c r="CY202">
        <f>AB202</f>
        <v>6.28</v>
      </c>
      <c r="CZ202">
        <f>AF202</f>
        <v>0.5</v>
      </c>
      <c r="DA202">
        <f>AJ202</f>
        <v>12.55</v>
      </c>
      <c r="DB202">
        <f>ROUND((ROUND(AT202*CZ202,2)*1.25),2)</f>
        <v>4.8899999999999997</v>
      </c>
      <c r="DC202">
        <f>ROUND((ROUND(AT202*AG202,2)*1.25),2)</f>
        <v>0</v>
      </c>
      <c r="DD202" t="s">
        <v>3</v>
      </c>
      <c r="DE202" t="s">
        <v>3</v>
      </c>
      <c r="DF202">
        <f>ROUND(ROUND(AE202,2)*CX202,2)</f>
        <v>0</v>
      </c>
      <c r="DG202">
        <f>ROUND(ROUND(AF202*AJ202,2)*CX202,2)</f>
        <v>26.4</v>
      </c>
      <c r="DH202">
        <f>ROUND(ROUND(AG202*AK202,2)*CX202,2)</f>
        <v>0</v>
      </c>
      <c r="DI202">
        <f>ROUND(ROUND(AH202,2)*CX202,2)</f>
        <v>0</v>
      </c>
      <c r="DJ202">
        <f>DG202</f>
        <v>26.4</v>
      </c>
      <c r="DK202">
        <v>0</v>
      </c>
      <c r="DL202" t="s">
        <v>3</v>
      </c>
      <c r="DM202">
        <v>0</v>
      </c>
      <c r="DN202" t="s">
        <v>3</v>
      </c>
      <c r="DO202">
        <v>0</v>
      </c>
    </row>
    <row r="203" spans="1:119" x14ac:dyDescent="0.2">
      <c r="A203">
        <f>ROW(Source!A143)</f>
        <v>143</v>
      </c>
      <c r="B203">
        <v>145833872</v>
      </c>
      <c r="C203">
        <v>145871196</v>
      </c>
      <c r="D203">
        <v>140772680</v>
      </c>
      <c r="E203">
        <v>1</v>
      </c>
      <c r="F203">
        <v>1</v>
      </c>
      <c r="G203">
        <v>1</v>
      </c>
      <c r="H203">
        <v>3</v>
      </c>
      <c r="I203" t="s">
        <v>691</v>
      </c>
      <c r="J203" t="s">
        <v>692</v>
      </c>
      <c r="K203" t="s">
        <v>693</v>
      </c>
      <c r="L203">
        <v>1339</v>
      </c>
      <c r="N203">
        <v>1007</v>
      </c>
      <c r="O203" t="s">
        <v>127</v>
      </c>
      <c r="P203" t="s">
        <v>127</v>
      </c>
      <c r="Q203">
        <v>1</v>
      </c>
      <c r="W203">
        <v>0</v>
      </c>
      <c r="X203">
        <v>-143474561</v>
      </c>
      <c r="Y203">
        <f>AT203</f>
        <v>3.5</v>
      </c>
      <c r="AA203">
        <v>21.91</v>
      </c>
      <c r="AB203">
        <v>0</v>
      </c>
      <c r="AC203">
        <v>0</v>
      </c>
      <c r="AD203">
        <v>0</v>
      </c>
      <c r="AE203">
        <v>2.44</v>
      </c>
      <c r="AF203">
        <v>0</v>
      </c>
      <c r="AG203">
        <v>0</v>
      </c>
      <c r="AH203">
        <v>0</v>
      </c>
      <c r="AI203">
        <v>8.98</v>
      </c>
      <c r="AJ203">
        <v>1</v>
      </c>
      <c r="AK203">
        <v>1</v>
      </c>
      <c r="AL203">
        <v>1</v>
      </c>
      <c r="AM203">
        <v>4</v>
      </c>
      <c r="AN203">
        <v>0</v>
      </c>
      <c r="AO203">
        <v>1</v>
      </c>
      <c r="AP203">
        <v>0</v>
      </c>
      <c r="AQ203">
        <v>0</v>
      </c>
      <c r="AR203">
        <v>0</v>
      </c>
      <c r="AS203" t="s">
        <v>3</v>
      </c>
      <c r="AT203">
        <v>3.5</v>
      </c>
      <c r="AU203" t="s">
        <v>3</v>
      </c>
      <c r="AV203">
        <v>0</v>
      </c>
      <c r="AW203">
        <v>2</v>
      </c>
      <c r="AX203">
        <v>145871201</v>
      </c>
      <c r="AY203">
        <v>1</v>
      </c>
      <c r="AZ203">
        <v>0</v>
      </c>
      <c r="BA203">
        <v>215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ROUND(Y203*Source!I143,9)</f>
        <v>1.5049999999999999</v>
      </c>
      <c r="CY203">
        <f>AA203</f>
        <v>21.91</v>
      </c>
      <c r="CZ203">
        <f>AE203</f>
        <v>2.44</v>
      </c>
      <c r="DA203">
        <f>AI203</f>
        <v>8.98</v>
      </c>
      <c r="DB203">
        <f>ROUND(ROUND(AT203*CZ203,2),2)</f>
        <v>8.5399999999999991</v>
      </c>
      <c r="DC203">
        <f>ROUND(ROUND(AT203*AG203,2),2)</f>
        <v>0</v>
      </c>
      <c r="DD203" t="s">
        <v>3</v>
      </c>
      <c r="DE203" t="s">
        <v>3</v>
      </c>
      <c r="DF203">
        <f>ROUND(ROUND(AE203*AI203,2)*CX203,2)</f>
        <v>32.97</v>
      </c>
      <c r="DG203">
        <f>ROUND(ROUND(AF203,2)*CX203,2)</f>
        <v>0</v>
      </c>
      <c r="DH203">
        <f>ROUND(ROUND(AG203,2)*CX203,2)</f>
        <v>0</v>
      </c>
      <c r="DI203">
        <f>ROUND(ROUND(AH203,2)*CX203,2)</f>
        <v>0</v>
      </c>
      <c r="DJ203">
        <f>DF203</f>
        <v>32.97</v>
      </c>
      <c r="DK203">
        <v>0</v>
      </c>
      <c r="DL203" t="s">
        <v>3</v>
      </c>
      <c r="DM203">
        <v>0</v>
      </c>
      <c r="DN203" t="s">
        <v>3</v>
      </c>
      <c r="DO203">
        <v>0</v>
      </c>
    </row>
    <row r="204" spans="1:119" x14ac:dyDescent="0.2">
      <c r="A204">
        <f>ROW(Source!A143)</f>
        <v>143</v>
      </c>
      <c r="B204">
        <v>145833872</v>
      </c>
      <c r="C204">
        <v>145871196</v>
      </c>
      <c r="D204">
        <v>140761125</v>
      </c>
      <c r="E204">
        <v>70</v>
      </c>
      <c r="F204">
        <v>1</v>
      </c>
      <c r="G204">
        <v>1</v>
      </c>
      <c r="H204">
        <v>3</v>
      </c>
      <c r="I204" t="s">
        <v>403</v>
      </c>
      <c r="J204" t="s">
        <v>3</v>
      </c>
      <c r="K204" t="s">
        <v>404</v>
      </c>
      <c r="L204">
        <v>1339</v>
      </c>
      <c r="N204">
        <v>1007</v>
      </c>
      <c r="O204" t="s">
        <v>127</v>
      </c>
      <c r="P204" t="s">
        <v>127</v>
      </c>
      <c r="Q204">
        <v>1</v>
      </c>
      <c r="W204">
        <v>0</v>
      </c>
      <c r="X204">
        <v>-2113302258</v>
      </c>
      <c r="Y204">
        <f>AT204</f>
        <v>2.04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8.98</v>
      </c>
      <c r="AJ204">
        <v>1</v>
      </c>
      <c r="AK204">
        <v>1</v>
      </c>
      <c r="AL204">
        <v>1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 t="s">
        <v>3</v>
      </c>
      <c r="AT204">
        <v>2.04</v>
      </c>
      <c r="AU204" t="s">
        <v>3</v>
      </c>
      <c r="AV204">
        <v>0</v>
      </c>
      <c r="AW204">
        <v>2</v>
      </c>
      <c r="AX204">
        <v>145871202</v>
      </c>
      <c r="AY204">
        <v>1</v>
      </c>
      <c r="AZ204">
        <v>0</v>
      </c>
      <c r="BA204">
        <v>216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ROUND(Y204*Source!I143,9)</f>
        <v>0.87719999999999998</v>
      </c>
      <c r="CY204">
        <f>AA204</f>
        <v>0</v>
      </c>
      <c r="CZ204">
        <f>AE204</f>
        <v>0</v>
      </c>
      <c r="DA204">
        <f>AI204</f>
        <v>8.98</v>
      </c>
      <c r="DB204">
        <f>ROUND(ROUND(AT204*CZ204,2),2)</f>
        <v>0</v>
      </c>
      <c r="DC204">
        <f>ROUND(ROUND(AT204*AG204,2),2)</f>
        <v>0</v>
      </c>
      <c r="DD204" t="s">
        <v>3</v>
      </c>
      <c r="DE204" t="s">
        <v>3</v>
      </c>
      <c r="DF204">
        <f>ROUND(ROUND(AE204*AI204,2)*CX204,2)</f>
        <v>0</v>
      </c>
      <c r="DG204">
        <f>ROUND(ROUND(AF204,2)*CX204,2)</f>
        <v>0</v>
      </c>
      <c r="DH204">
        <f>ROUND(ROUND(AG204,2)*CX204,2)</f>
        <v>0</v>
      </c>
      <c r="DI204">
        <f>ROUND(ROUND(AH204,2)*CX204,2)</f>
        <v>0</v>
      </c>
      <c r="DJ204">
        <f>DF204</f>
        <v>0</v>
      </c>
      <c r="DK204">
        <v>0</v>
      </c>
      <c r="DL204" t="s">
        <v>3</v>
      </c>
      <c r="DM204">
        <v>0</v>
      </c>
      <c r="DN204" t="s">
        <v>3</v>
      </c>
      <c r="DO204">
        <v>0</v>
      </c>
    </row>
    <row r="205" spans="1:119" x14ac:dyDescent="0.2">
      <c r="A205">
        <f>ROW(Source!A145)</f>
        <v>145</v>
      </c>
      <c r="B205">
        <v>145833872</v>
      </c>
      <c r="C205">
        <v>145871204</v>
      </c>
      <c r="D205">
        <v>140759945</v>
      </c>
      <c r="E205">
        <v>70</v>
      </c>
      <c r="F205">
        <v>1</v>
      </c>
      <c r="G205">
        <v>1</v>
      </c>
      <c r="H205">
        <v>1</v>
      </c>
      <c r="I205" t="s">
        <v>811</v>
      </c>
      <c r="J205" t="s">
        <v>3</v>
      </c>
      <c r="K205" t="s">
        <v>812</v>
      </c>
      <c r="L205">
        <v>1191</v>
      </c>
      <c r="N205">
        <v>1013</v>
      </c>
      <c r="O205" t="s">
        <v>660</v>
      </c>
      <c r="P205" t="s">
        <v>660</v>
      </c>
      <c r="Q205">
        <v>1</v>
      </c>
      <c r="W205">
        <v>0</v>
      </c>
      <c r="X205">
        <v>-366857280</v>
      </c>
      <c r="Y205">
        <f>(AT205*1.15)</f>
        <v>0.50600000000000001</v>
      </c>
      <c r="AA205">
        <v>0</v>
      </c>
      <c r="AB205">
        <v>0</v>
      </c>
      <c r="AC205">
        <v>0</v>
      </c>
      <c r="AD205">
        <v>267.26</v>
      </c>
      <c r="AE205">
        <v>0</v>
      </c>
      <c r="AF205">
        <v>0</v>
      </c>
      <c r="AG205">
        <v>0</v>
      </c>
      <c r="AH205">
        <v>7.94</v>
      </c>
      <c r="AI205">
        <v>1</v>
      </c>
      <c r="AJ205">
        <v>1</v>
      </c>
      <c r="AK205">
        <v>1</v>
      </c>
      <c r="AL205">
        <v>33.659999999999997</v>
      </c>
      <c r="AM205">
        <v>4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3</v>
      </c>
      <c r="AT205">
        <v>0.44</v>
      </c>
      <c r="AU205" t="s">
        <v>18</v>
      </c>
      <c r="AV205">
        <v>1</v>
      </c>
      <c r="AW205">
        <v>2</v>
      </c>
      <c r="AX205">
        <v>145871205</v>
      </c>
      <c r="AY205">
        <v>1</v>
      </c>
      <c r="AZ205">
        <v>0</v>
      </c>
      <c r="BA205">
        <v>217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ROUND(Y205*Source!I145,9)</f>
        <v>0.21758</v>
      </c>
      <c r="CY205">
        <f>AD205</f>
        <v>267.26</v>
      </c>
      <c r="CZ205">
        <f>AH205</f>
        <v>7.94</v>
      </c>
      <c r="DA205">
        <f>AL205</f>
        <v>33.659999999999997</v>
      </c>
      <c r="DB205">
        <f>ROUND((ROUND(AT205*CZ205,2)*1.15),2)</f>
        <v>4.01</v>
      </c>
      <c r="DC205">
        <f>ROUND((ROUND(AT205*AG205,2)*1.15),2)</f>
        <v>0</v>
      </c>
      <c r="DD205" t="s">
        <v>3</v>
      </c>
      <c r="DE205" t="s">
        <v>3</v>
      </c>
      <c r="DF205">
        <f>ROUND(ROUND(AE205,2)*CX205,2)</f>
        <v>0</v>
      </c>
      <c r="DG205">
        <f>ROUND(ROUND(AF205,2)*CX205,2)</f>
        <v>0</v>
      </c>
      <c r="DH205">
        <f>ROUND(ROUND(AG205,2)*CX205,2)</f>
        <v>0</v>
      </c>
      <c r="DI205">
        <f>ROUND(ROUND(AH205*AL205,2)*CX205,2)</f>
        <v>58.15</v>
      </c>
      <c r="DJ205">
        <f>DI205</f>
        <v>58.15</v>
      </c>
      <c r="DK205">
        <v>0</v>
      </c>
      <c r="DL205" t="s">
        <v>3</v>
      </c>
      <c r="DM205">
        <v>0</v>
      </c>
      <c r="DN205" t="s">
        <v>3</v>
      </c>
      <c r="DO205">
        <v>0</v>
      </c>
    </row>
    <row r="206" spans="1:119" x14ac:dyDescent="0.2">
      <c r="A206">
        <f>ROW(Source!A145)</f>
        <v>145</v>
      </c>
      <c r="B206">
        <v>145833872</v>
      </c>
      <c r="C206">
        <v>145871204</v>
      </c>
      <c r="D206">
        <v>140760225</v>
      </c>
      <c r="E206">
        <v>70</v>
      </c>
      <c r="F206">
        <v>1</v>
      </c>
      <c r="G206">
        <v>1</v>
      </c>
      <c r="H206">
        <v>1</v>
      </c>
      <c r="I206" t="s">
        <v>661</v>
      </c>
      <c r="J206" t="s">
        <v>3</v>
      </c>
      <c r="K206" t="s">
        <v>662</v>
      </c>
      <c r="L206">
        <v>1191</v>
      </c>
      <c r="N206">
        <v>1013</v>
      </c>
      <c r="O206" t="s">
        <v>660</v>
      </c>
      <c r="P206" t="s">
        <v>660</v>
      </c>
      <c r="Q206">
        <v>1</v>
      </c>
      <c r="W206">
        <v>0</v>
      </c>
      <c r="X206">
        <v>-1417349443</v>
      </c>
      <c r="Y206">
        <f>(AT206*1.25)</f>
        <v>0.26250000000000001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33.659999999999997</v>
      </c>
      <c r="AL206">
        <v>1</v>
      </c>
      <c r="AM206">
        <v>4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3</v>
      </c>
      <c r="AT206">
        <v>0.21</v>
      </c>
      <c r="AU206" t="s">
        <v>17</v>
      </c>
      <c r="AV206">
        <v>2</v>
      </c>
      <c r="AW206">
        <v>2</v>
      </c>
      <c r="AX206">
        <v>145871206</v>
      </c>
      <c r="AY206">
        <v>1</v>
      </c>
      <c r="AZ206">
        <v>0</v>
      </c>
      <c r="BA206">
        <v>218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ROUND(Y206*Source!I145,9)</f>
        <v>0.112875</v>
      </c>
      <c r="CY206">
        <f>AD206</f>
        <v>0</v>
      </c>
      <c r="CZ206">
        <f>AH206</f>
        <v>0</v>
      </c>
      <c r="DA206">
        <f>AL206</f>
        <v>1</v>
      </c>
      <c r="DB206">
        <f>ROUND((ROUND(AT206*CZ206,2)*1.25),2)</f>
        <v>0</v>
      </c>
      <c r="DC206">
        <f>ROUND((ROUND(AT206*AG206,2)*1.25),2)</f>
        <v>0</v>
      </c>
      <c r="DD206" t="s">
        <v>3</v>
      </c>
      <c r="DE206" t="s">
        <v>3</v>
      </c>
      <c r="DF206">
        <f>ROUND(ROUND(AE206,2)*CX206,2)</f>
        <v>0</v>
      </c>
      <c r="DG206">
        <f>ROUND(ROUND(AF206,2)*CX206,2)</f>
        <v>0</v>
      </c>
      <c r="DH206">
        <f>ROUND(ROUND(AG206*AK206,2)*CX206,2)</f>
        <v>0</v>
      </c>
      <c r="DI206">
        <f>ROUND(ROUND(AH206,2)*CX206,2)</f>
        <v>0</v>
      </c>
      <c r="DJ206">
        <f>DI206</f>
        <v>0</v>
      </c>
      <c r="DK206">
        <v>0</v>
      </c>
      <c r="DL206" t="s">
        <v>3</v>
      </c>
      <c r="DM206">
        <v>0</v>
      </c>
      <c r="DN206" t="s">
        <v>3</v>
      </c>
      <c r="DO206">
        <v>0</v>
      </c>
    </row>
    <row r="207" spans="1:119" x14ac:dyDescent="0.2">
      <c r="A207">
        <f>ROW(Source!A145)</f>
        <v>145</v>
      </c>
      <c r="B207">
        <v>145833872</v>
      </c>
      <c r="C207">
        <v>145871204</v>
      </c>
      <c r="D207">
        <v>140923145</v>
      </c>
      <c r="E207">
        <v>1</v>
      </c>
      <c r="F207">
        <v>1</v>
      </c>
      <c r="G207">
        <v>1</v>
      </c>
      <c r="H207">
        <v>2</v>
      </c>
      <c r="I207" t="s">
        <v>663</v>
      </c>
      <c r="J207" t="s">
        <v>664</v>
      </c>
      <c r="K207" t="s">
        <v>665</v>
      </c>
      <c r="L207">
        <v>1367</v>
      </c>
      <c r="N207">
        <v>1011</v>
      </c>
      <c r="O207" t="s">
        <v>666</v>
      </c>
      <c r="P207" t="s">
        <v>666</v>
      </c>
      <c r="Q207">
        <v>1</v>
      </c>
      <c r="W207">
        <v>0</v>
      </c>
      <c r="X207">
        <v>1232162608</v>
      </c>
      <c r="Y207">
        <f>(AT207*1.25)</f>
        <v>0.26250000000000001</v>
      </c>
      <c r="AA207">
        <v>0</v>
      </c>
      <c r="AB207">
        <v>392.31</v>
      </c>
      <c r="AC207">
        <v>454.41</v>
      </c>
      <c r="AD207">
        <v>0</v>
      </c>
      <c r="AE207">
        <v>0</v>
      </c>
      <c r="AF207">
        <v>31.26</v>
      </c>
      <c r="AG207">
        <v>13.5</v>
      </c>
      <c r="AH207">
        <v>0</v>
      </c>
      <c r="AI207">
        <v>1</v>
      </c>
      <c r="AJ207">
        <v>12.55</v>
      </c>
      <c r="AK207">
        <v>33.659999999999997</v>
      </c>
      <c r="AL207">
        <v>1</v>
      </c>
      <c r="AM207">
        <v>4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3</v>
      </c>
      <c r="AT207">
        <v>0.21</v>
      </c>
      <c r="AU207" t="s">
        <v>17</v>
      </c>
      <c r="AV207">
        <v>0</v>
      </c>
      <c r="AW207">
        <v>2</v>
      </c>
      <c r="AX207">
        <v>145871207</v>
      </c>
      <c r="AY207">
        <v>1</v>
      </c>
      <c r="AZ207">
        <v>0</v>
      </c>
      <c r="BA207">
        <v>219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ROUND(Y207*Source!I145,9)</f>
        <v>0.112875</v>
      </c>
      <c r="CY207">
        <f>AB207</f>
        <v>392.31</v>
      </c>
      <c r="CZ207">
        <f>AF207</f>
        <v>31.26</v>
      </c>
      <c r="DA207">
        <f>AJ207</f>
        <v>12.55</v>
      </c>
      <c r="DB207">
        <f>ROUND((ROUND(AT207*CZ207,2)*1.25),2)</f>
        <v>8.1999999999999993</v>
      </c>
      <c r="DC207">
        <f>ROUND((ROUND(AT207*AG207,2)*1.25),2)</f>
        <v>3.55</v>
      </c>
      <c r="DD207" t="s">
        <v>3</v>
      </c>
      <c r="DE207" t="s">
        <v>3</v>
      </c>
      <c r="DF207">
        <f>ROUND(ROUND(AE207,2)*CX207,2)</f>
        <v>0</v>
      </c>
      <c r="DG207">
        <f>ROUND(ROUND(AF207*AJ207,2)*CX207,2)</f>
        <v>44.28</v>
      </c>
      <c r="DH207">
        <f>ROUND(ROUND(AG207*AK207,2)*CX207,2)</f>
        <v>51.29</v>
      </c>
      <c r="DI207">
        <f>ROUND(ROUND(AH207,2)*CX207,2)</f>
        <v>0</v>
      </c>
      <c r="DJ207">
        <f>DG207</f>
        <v>44.28</v>
      </c>
      <c r="DK207">
        <v>0</v>
      </c>
      <c r="DL207" t="s">
        <v>3</v>
      </c>
      <c r="DM207">
        <v>0</v>
      </c>
      <c r="DN207" t="s">
        <v>3</v>
      </c>
      <c r="DO207">
        <v>0</v>
      </c>
    </row>
    <row r="208" spans="1:119" x14ac:dyDescent="0.2">
      <c r="A208">
        <f>ROW(Source!A145)</f>
        <v>145</v>
      </c>
      <c r="B208">
        <v>145833872</v>
      </c>
      <c r="C208">
        <v>145871204</v>
      </c>
      <c r="D208">
        <v>140923229</v>
      </c>
      <c r="E208">
        <v>1</v>
      </c>
      <c r="F208">
        <v>1</v>
      </c>
      <c r="G208">
        <v>1</v>
      </c>
      <c r="H208">
        <v>2</v>
      </c>
      <c r="I208" t="s">
        <v>813</v>
      </c>
      <c r="J208" t="s">
        <v>814</v>
      </c>
      <c r="K208" t="s">
        <v>815</v>
      </c>
      <c r="L208">
        <v>1367</v>
      </c>
      <c r="N208">
        <v>1011</v>
      </c>
      <c r="O208" t="s">
        <v>666</v>
      </c>
      <c r="P208" t="s">
        <v>666</v>
      </c>
      <c r="Q208">
        <v>1</v>
      </c>
      <c r="W208">
        <v>0</v>
      </c>
      <c r="X208">
        <v>-1322498708</v>
      </c>
      <c r="Y208">
        <f>(AT208*1.25)</f>
        <v>2.5</v>
      </c>
      <c r="AA208">
        <v>0</v>
      </c>
      <c r="AB208">
        <v>6.28</v>
      </c>
      <c r="AC208">
        <v>0</v>
      </c>
      <c r="AD208">
        <v>0</v>
      </c>
      <c r="AE208">
        <v>0</v>
      </c>
      <c r="AF208">
        <v>0.5</v>
      </c>
      <c r="AG208">
        <v>0</v>
      </c>
      <c r="AH208">
        <v>0</v>
      </c>
      <c r="AI208">
        <v>1</v>
      </c>
      <c r="AJ208">
        <v>12.55</v>
      </c>
      <c r="AK208">
        <v>33.659999999999997</v>
      </c>
      <c r="AL208">
        <v>1</v>
      </c>
      <c r="AM208">
        <v>4</v>
      </c>
      <c r="AN208">
        <v>0</v>
      </c>
      <c r="AO208">
        <v>1</v>
      </c>
      <c r="AP208">
        <v>1</v>
      </c>
      <c r="AQ208">
        <v>0</v>
      </c>
      <c r="AR208">
        <v>0</v>
      </c>
      <c r="AS208" t="s">
        <v>3</v>
      </c>
      <c r="AT208">
        <v>2</v>
      </c>
      <c r="AU208" t="s">
        <v>17</v>
      </c>
      <c r="AV208">
        <v>0</v>
      </c>
      <c r="AW208">
        <v>2</v>
      </c>
      <c r="AX208">
        <v>145871208</v>
      </c>
      <c r="AY208">
        <v>1</v>
      </c>
      <c r="AZ208">
        <v>0</v>
      </c>
      <c r="BA208">
        <v>220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ROUND(Y208*Source!I145,9)</f>
        <v>1.075</v>
      </c>
      <c r="CY208">
        <f>AB208</f>
        <v>6.28</v>
      </c>
      <c r="CZ208">
        <f>AF208</f>
        <v>0.5</v>
      </c>
      <c r="DA208">
        <f>AJ208</f>
        <v>12.55</v>
      </c>
      <c r="DB208">
        <f>ROUND((ROUND(AT208*CZ208,2)*1.25),2)</f>
        <v>1.25</v>
      </c>
      <c r="DC208">
        <f>ROUND((ROUND(AT208*AG208,2)*1.25),2)</f>
        <v>0</v>
      </c>
      <c r="DD208" t="s">
        <v>3</v>
      </c>
      <c r="DE208" t="s">
        <v>3</v>
      </c>
      <c r="DF208">
        <f>ROUND(ROUND(AE208,2)*CX208,2)</f>
        <v>0</v>
      </c>
      <c r="DG208">
        <f>ROUND(ROUND(AF208*AJ208,2)*CX208,2)</f>
        <v>6.75</v>
      </c>
      <c r="DH208">
        <f>ROUND(ROUND(AG208*AK208,2)*CX208,2)</f>
        <v>0</v>
      </c>
      <c r="DI208">
        <f>ROUND(ROUND(AH208,2)*CX208,2)</f>
        <v>0</v>
      </c>
      <c r="DJ208">
        <f>DG208</f>
        <v>6.75</v>
      </c>
      <c r="DK208">
        <v>0</v>
      </c>
      <c r="DL208" t="s">
        <v>3</v>
      </c>
      <c r="DM208">
        <v>0</v>
      </c>
      <c r="DN208" t="s">
        <v>3</v>
      </c>
      <c r="DO208">
        <v>0</v>
      </c>
    </row>
    <row r="209" spans="1:119" x14ac:dyDescent="0.2">
      <c r="A209">
        <f>ROW(Source!A145)</f>
        <v>145</v>
      </c>
      <c r="B209">
        <v>145833872</v>
      </c>
      <c r="C209">
        <v>145871204</v>
      </c>
      <c r="D209">
        <v>140761125</v>
      </c>
      <c r="E209">
        <v>70</v>
      </c>
      <c r="F209">
        <v>1</v>
      </c>
      <c r="G209">
        <v>1</v>
      </c>
      <c r="H209">
        <v>3</v>
      </c>
      <c r="I209" t="s">
        <v>403</v>
      </c>
      <c r="J209" t="s">
        <v>3</v>
      </c>
      <c r="K209" t="s">
        <v>404</v>
      </c>
      <c r="L209">
        <v>1339</v>
      </c>
      <c r="N209">
        <v>1007</v>
      </c>
      <c r="O209" t="s">
        <v>127</v>
      </c>
      <c r="P209" t="s">
        <v>127</v>
      </c>
      <c r="Q209">
        <v>1</v>
      </c>
      <c r="W209">
        <v>0</v>
      </c>
      <c r="X209">
        <v>-2113302258</v>
      </c>
      <c r="Y209">
        <f>AT209</f>
        <v>0.51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8.98</v>
      </c>
      <c r="AJ209">
        <v>1</v>
      </c>
      <c r="AK209">
        <v>1</v>
      </c>
      <c r="AL209">
        <v>1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 t="s">
        <v>3</v>
      </c>
      <c r="AT209">
        <v>0.51</v>
      </c>
      <c r="AU209" t="s">
        <v>3</v>
      </c>
      <c r="AV209">
        <v>0</v>
      </c>
      <c r="AW209">
        <v>2</v>
      </c>
      <c r="AX209">
        <v>145871209</v>
      </c>
      <c r="AY209">
        <v>1</v>
      </c>
      <c r="AZ209">
        <v>0</v>
      </c>
      <c r="BA209">
        <v>221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ROUND(Y209*Source!I145,9)</f>
        <v>0.21929999999999999</v>
      </c>
      <c r="CY209">
        <f>AA209</f>
        <v>0</v>
      </c>
      <c r="CZ209">
        <f>AE209</f>
        <v>0</v>
      </c>
      <c r="DA209">
        <f>AI209</f>
        <v>8.98</v>
      </c>
      <c r="DB209">
        <f>ROUND(ROUND(AT209*CZ209,2),2)</f>
        <v>0</v>
      </c>
      <c r="DC209">
        <f>ROUND(ROUND(AT209*AG209,2),2)</f>
        <v>0</v>
      </c>
      <c r="DD209" t="s">
        <v>3</v>
      </c>
      <c r="DE209" t="s">
        <v>3</v>
      </c>
      <c r="DF209">
        <f>ROUND(ROUND(AE209*AI209,2)*CX209,2)</f>
        <v>0</v>
      </c>
      <c r="DG209">
        <f>ROUND(ROUND(AF209,2)*CX209,2)</f>
        <v>0</v>
      </c>
      <c r="DH209">
        <f>ROUND(ROUND(AG209,2)*CX209,2)</f>
        <v>0</v>
      </c>
      <c r="DI209">
        <f>ROUND(ROUND(AH209,2)*CX209,2)</f>
        <v>0</v>
      </c>
      <c r="DJ209">
        <f>DF209</f>
        <v>0</v>
      </c>
      <c r="DK209">
        <v>0</v>
      </c>
      <c r="DL209" t="s">
        <v>3</v>
      </c>
      <c r="DM209">
        <v>0</v>
      </c>
      <c r="DN209" t="s">
        <v>3</v>
      </c>
      <c r="DO209">
        <v>0</v>
      </c>
    </row>
    <row r="210" spans="1:119" x14ac:dyDescent="0.2">
      <c r="A210">
        <f>ROW(Source!A147)</f>
        <v>147</v>
      </c>
      <c r="B210">
        <v>145833872</v>
      </c>
      <c r="C210">
        <v>145885407</v>
      </c>
      <c r="D210">
        <v>140755423</v>
      </c>
      <c r="E210">
        <v>70</v>
      </c>
      <c r="F210">
        <v>1</v>
      </c>
      <c r="G210">
        <v>1</v>
      </c>
      <c r="H210">
        <v>1</v>
      </c>
      <c r="I210" t="s">
        <v>669</v>
      </c>
      <c r="J210" t="s">
        <v>3</v>
      </c>
      <c r="K210" t="s">
        <v>670</v>
      </c>
      <c r="L210">
        <v>1191</v>
      </c>
      <c r="N210">
        <v>1013</v>
      </c>
      <c r="O210" t="s">
        <v>660</v>
      </c>
      <c r="P210" t="s">
        <v>660</v>
      </c>
      <c r="Q210">
        <v>1</v>
      </c>
      <c r="W210">
        <v>0</v>
      </c>
      <c r="X210">
        <v>2031828327</v>
      </c>
      <c r="Y210">
        <f>AT210</f>
        <v>2.75</v>
      </c>
      <c r="AA210">
        <v>0</v>
      </c>
      <c r="AB210">
        <v>0</v>
      </c>
      <c r="AC210">
        <v>0</v>
      </c>
      <c r="AD210">
        <v>262.55</v>
      </c>
      <c r="AE210">
        <v>0</v>
      </c>
      <c r="AF210">
        <v>0</v>
      </c>
      <c r="AG210">
        <v>0</v>
      </c>
      <c r="AH210">
        <v>7.8</v>
      </c>
      <c r="AI210">
        <v>1</v>
      </c>
      <c r="AJ210">
        <v>1</v>
      </c>
      <c r="AK210">
        <v>1</v>
      </c>
      <c r="AL210">
        <v>33.659999999999997</v>
      </c>
      <c r="AM210">
        <v>4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</v>
      </c>
      <c r="AT210">
        <v>2.75</v>
      </c>
      <c r="AU210" t="s">
        <v>3</v>
      </c>
      <c r="AV210">
        <v>1</v>
      </c>
      <c r="AW210">
        <v>2</v>
      </c>
      <c r="AX210">
        <v>145885411</v>
      </c>
      <c r="AY210">
        <v>1</v>
      </c>
      <c r="AZ210">
        <v>0</v>
      </c>
      <c r="BA210">
        <v>222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ROUND(Y210*Source!I147,9)</f>
        <v>3.0153750000000001</v>
      </c>
      <c r="CY210">
        <f>AD210</f>
        <v>262.55</v>
      </c>
      <c r="CZ210">
        <f>AH210</f>
        <v>7.8</v>
      </c>
      <c r="DA210">
        <f>AL210</f>
        <v>33.659999999999997</v>
      </c>
      <c r="DB210">
        <f>ROUND(ROUND(AT210*CZ210,2),2)</f>
        <v>21.45</v>
      </c>
      <c r="DC210">
        <f>ROUND(ROUND(AT210*AG210,2),2)</f>
        <v>0</v>
      </c>
      <c r="DD210" t="s">
        <v>3</v>
      </c>
      <c r="DE210" t="s">
        <v>3</v>
      </c>
      <c r="DF210">
        <f t="shared" ref="DF210:DF218" si="65">ROUND(ROUND(AE210,2)*CX210,2)</f>
        <v>0</v>
      </c>
      <c r="DG210">
        <f>ROUND(ROUND(AF210,2)*CX210,2)</f>
        <v>0</v>
      </c>
      <c r="DH210">
        <f>ROUND(ROUND(AG210,2)*CX210,2)</f>
        <v>0</v>
      </c>
      <c r="DI210">
        <f>ROUND(ROUND(AH210*AL210,2)*CX210,2)</f>
        <v>791.69</v>
      </c>
      <c r="DJ210">
        <f>DI210</f>
        <v>791.69</v>
      </c>
      <c r="DK210">
        <v>0</v>
      </c>
      <c r="DL210" t="s">
        <v>3</v>
      </c>
      <c r="DM210">
        <v>0</v>
      </c>
      <c r="DN210" t="s">
        <v>3</v>
      </c>
      <c r="DO210">
        <v>0</v>
      </c>
    </row>
    <row r="211" spans="1:119" x14ac:dyDescent="0.2">
      <c r="A211">
        <f>ROW(Source!A147)</f>
        <v>147</v>
      </c>
      <c r="B211">
        <v>145833872</v>
      </c>
      <c r="C211">
        <v>145885407</v>
      </c>
      <c r="D211">
        <v>140755491</v>
      </c>
      <c r="E211">
        <v>70</v>
      </c>
      <c r="F211">
        <v>1</v>
      </c>
      <c r="G211">
        <v>1</v>
      </c>
      <c r="H211">
        <v>1</v>
      </c>
      <c r="I211" t="s">
        <v>661</v>
      </c>
      <c r="J211" t="s">
        <v>3</v>
      </c>
      <c r="K211" t="s">
        <v>662</v>
      </c>
      <c r="L211">
        <v>1191</v>
      </c>
      <c r="N211">
        <v>1013</v>
      </c>
      <c r="O211" t="s">
        <v>660</v>
      </c>
      <c r="P211" t="s">
        <v>660</v>
      </c>
      <c r="Q211">
        <v>1</v>
      </c>
      <c r="W211">
        <v>0</v>
      </c>
      <c r="X211">
        <v>-1417349443</v>
      </c>
      <c r="Y211">
        <f>AT211</f>
        <v>0.69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</v>
      </c>
      <c r="AJ211">
        <v>1</v>
      </c>
      <c r="AK211">
        <v>33.659999999999997</v>
      </c>
      <c r="AL211">
        <v>1</v>
      </c>
      <c r="AM211">
        <v>4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3</v>
      </c>
      <c r="AT211">
        <v>0.69</v>
      </c>
      <c r="AU211" t="s">
        <v>3</v>
      </c>
      <c r="AV211">
        <v>2</v>
      </c>
      <c r="AW211">
        <v>2</v>
      </c>
      <c r="AX211">
        <v>145885412</v>
      </c>
      <c r="AY211">
        <v>1</v>
      </c>
      <c r="AZ211">
        <v>0</v>
      </c>
      <c r="BA211">
        <v>223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ROUND(Y211*Source!I147,9)</f>
        <v>0.75658499999999995</v>
      </c>
      <c r="CY211">
        <f>AD211</f>
        <v>0</v>
      </c>
      <c r="CZ211">
        <f>AH211</f>
        <v>0</v>
      </c>
      <c r="DA211">
        <f>AL211</f>
        <v>1</v>
      </c>
      <c r="DB211">
        <f>ROUND(ROUND(AT211*CZ211,2),2)</f>
        <v>0</v>
      </c>
      <c r="DC211">
        <f>ROUND(ROUND(AT211*AG211,2),2)</f>
        <v>0</v>
      </c>
      <c r="DD211" t="s">
        <v>3</v>
      </c>
      <c r="DE211" t="s">
        <v>3</v>
      </c>
      <c r="DF211">
        <f t="shared" si="65"/>
        <v>0</v>
      </c>
      <c r="DG211">
        <f>ROUND(ROUND(AF211,2)*CX211,2)</f>
        <v>0</v>
      </c>
      <c r="DH211">
        <f>ROUND(ROUND(AG211*AK211,2)*CX211,2)</f>
        <v>0</v>
      </c>
      <c r="DI211">
        <f>ROUND(ROUND(AH211,2)*CX211,2)</f>
        <v>0</v>
      </c>
      <c r="DJ211">
        <f>DI211</f>
        <v>0</v>
      </c>
      <c r="DK211">
        <v>0</v>
      </c>
      <c r="DL211" t="s">
        <v>3</v>
      </c>
      <c r="DM211">
        <v>0</v>
      </c>
      <c r="DN211" t="s">
        <v>3</v>
      </c>
      <c r="DO211">
        <v>0</v>
      </c>
    </row>
    <row r="212" spans="1:119" x14ac:dyDescent="0.2">
      <c r="A212">
        <f>ROW(Source!A147)</f>
        <v>147</v>
      </c>
      <c r="B212">
        <v>145833872</v>
      </c>
      <c r="C212">
        <v>145885407</v>
      </c>
      <c r="D212">
        <v>140923268</v>
      </c>
      <c r="E212">
        <v>1</v>
      </c>
      <c r="F212">
        <v>1</v>
      </c>
      <c r="G212">
        <v>1</v>
      </c>
      <c r="H212">
        <v>2</v>
      </c>
      <c r="I212" t="s">
        <v>694</v>
      </c>
      <c r="J212" t="s">
        <v>695</v>
      </c>
      <c r="K212" t="s">
        <v>696</v>
      </c>
      <c r="L212">
        <v>1367</v>
      </c>
      <c r="N212">
        <v>1011</v>
      </c>
      <c r="O212" t="s">
        <v>666</v>
      </c>
      <c r="P212" t="s">
        <v>666</v>
      </c>
      <c r="Q212">
        <v>1</v>
      </c>
      <c r="W212">
        <v>0</v>
      </c>
      <c r="X212">
        <v>1385328552</v>
      </c>
      <c r="Y212">
        <f>AT212</f>
        <v>0.69</v>
      </c>
      <c r="AA212">
        <v>0</v>
      </c>
      <c r="AB212">
        <v>155.49</v>
      </c>
      <c r="AC212">
        <v>338.62</v>
      </c>
      <c r="AD212">
        <v>0</v>
      </c>
      <c r="AE212">
        <v>0</v>
      </c>
      <c r="AF212">
        <v>12.39</v>
      </c>
      <c r="AG212">
        <v>10.06</v>
      </c>
      <c r="AH212">
        <v>0</v>
      </c>
      <c r="AI212">
        <v>1</v>
      </c>
      <c r="AJ212">
        <v>12.55</v>
      </c>
      <c r="AK212">
        <v>33.659999999999997</v>
      </c>
      <c r="AL212">
        <v>1</v>
      </c>
      <c r="AM212">
        <v>4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3</v>
      </c>
      <c r="AT212">
        <v>0.69</v>
      </c>
      <c r="AU212" t="s">
        <v>3</v>
      </c>
      <c r="AV212">
        <v>0</v>
      </c>
      <c r="AW212">
        <v>2</v>
      </c>
      <c r="AX212">
        <v>145885413</v>
      </c>
      <c r="AY212">
        <v>1</v>
      </c>
      <c r="AZ212">
        <v>0</v>
      </c>
      <c r="BA212">
        <v>224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ROUND(Y212*Source!I147,9)</f>
        <v>0.75658499999999995</v>
      </c>
      <c r="CY212">
        <f>AB212</f>
        <v>155.49</v>
      </c>
      <c r="CZ212">
        <f>AF212</f>
        <v>12.39</v>
      </c>
      <c r="DA212">
        <f>AJ212</f>
        <v>12.55</v>
      </c>
      <c r="DB212">
        <f>ROUND(ROUND(AT212*CZ212,2),2)</f>
        <v>8.5500000000000007</v>
      </c>
      <c r="DC212">
        <f>ROUND(ROUND(AT212*AG212,2),2)</f>
        <v>6.94</v>
      </c>
      <c r="DD212" t="s">
        <v>3</v>
      </c>
      <c r="DE212" t="s">
        <v>3</v>
      </c>
      <c r="DF212">
        <f t="shared" si="65"/>
        <v>0</v>
      </c>
      <c r="DG212">
        <f>ROUND(ROUND(AF212*AJ212,2)*CX212,2)</f>
        <v>117.64</v>
      </c>
      <c r="DH212">
        <f>ROUND(ROUND(AG212*AK212,2)*CX212,2)</f>
        <v>256.19</v>
      </c>
      <c r="DI212">
        <f>ROUND(ROUND(AH212,2)*CX212,2)</f>
        <v>0</v>
      </c>
      <c r="DJ212">
        <f>DG212</f>
        <v>117.64</v>
      </c>
      <c r="DK212">
        <v>0</v>
      </c>
      <c r="DL212" t="s">
        <v>3</v>
      </c>
      <c r="DM212">
        <v>0</v>
      </c>
      <c r="DN212" t="s">
        <v>3</v>
      </c>
      <c r="DO212">
        <v>0</v>
      </c>
    </row>
    <row r="213" spans="1:119" x14ac:dyDescent="0.2">
      <c r="A213">
        <f>ROW(Source!A149)</f>
        <v>149</v>
      </c>
      <c r="B213">
        <v>145833872</v>
      </c>
      <c r="C213">
        <v>145871357</v>
      </c>
      <c r="D213">
        <v>140759985</v>
      </c>
      <c r="E213">
        <v>70</v>
      </c>
      <c r="F213">
        <v>1</v>
      </c>
      <c r="G213">
        <v>1</v>
      </c>
      <c r="H213">
        <v>1</v>
      </c>
      <c r="I213" t="s">
        <v>679</v>
      </c>
      <c r="J213" t="s">
        <v>3</v>
      </c>
      <c r="K213" t="s">
        <v>680</v>
      </c>
      <c r="L213">
        <v>1191</v>
      </c>
      <c r="N213">
        <v>1013</v>
      </c>
      <c r="O213" t="s">
        <v>660</v>
      </c>
      <c r="P213" t="s">
        <v>660</v>
      </c>
      <c r="Q213">
        <v>1</v>
      </c>
      <c r="W213">
        <v>0</v>
      </c>
      <c r="X213">
        <v>784619160</v>
      </c>
      <c r="Y213">
        <f>(AT213*1.15)</f>
        <v>137.74699999999999</v>
      </c>
      <c r="AA213">
        <v>0</v>
      </c>
      <c r="AB213">
        <v>0</v>
      </c>
      <c r="AC213">
        <v>0</v>
      </c>
      <c r="AD213">
        <v>294.19</v>
      </c>
      <c r="AE213">
        <v>0</v>
      </c>
      <c r="AF213">
        <v>0</v>
      </c>
      <c r="AG213">
        <v>0</v>
      </c>
      <c r="AH213">
        <v>8.74</v>
      </c>
      <c r="AI213">
        <v>1</v>
      </c>
      <c r="AJ213">
        <v>1</v>
      </c>
      <c r="AK213">
        <v>1</v>
      </c>
      <c r="AL213">
        <v>33.659999999999997</v>
      </c>
      <c r="AM213">
        <v>4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3</v>
      </c>
      <c r="AT213">
        <v>119.78</v>
      </c>
      <c r="AU213" t="s">
        <v>18</v>
      </c>
      <c r="AV213">
        <v>1</v>
      </c>
      <c r="AW213">
        <v>2</v>
      </c>
      <c r="AX213">
        <v>145871358</v>
      </c>
      <c r="AY213">
        <v>1</v>
      </c>
      <c r="AZ213">
        <v>0</v>
      </c>
      <c r="BA213">
        <v>225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ROUND(Y213*Source!I149,9)</f>
        <v>59.231209999999997</v>
      </c>
      <c r="CY213">
        <f>AD213</f>
        <v>294.19</v>
      </c>
      <c r="CZ213">
        <f>AH213</f>
        <v>8.74</v>
      </c>
      <c r="DA213">
        <f>AL213</f>
        <v>33.659999999999997</v>
      </c>
      <c r="DB213">
        <f>ROUND((ROUND(AT213*CZ213,2)*1.15),2)</f>
        <v>1203.9100000000001</v>
      </c>
      <c r="DC213">
        <f>ROUND((ROUND(AT213*AG213,2)*1.15),2)</f>
        <v>0</v>
      </c>
      <c r="DD213" t="s">
        <v>3</v>
      </c>
      <c r="DE213" t="s">
        <v>3</v>
      </c>
      <c r="DF213">
        <f t="shared" si="65"/>
        <v>0</v>
      </c>
      <c r="DG213">
        <f>ROUND(ROUND(AF213,2)*CX213,2)</f>
        <v>0</v>
      </c>
      <c r="DH213">
        <f>ROUND(ROUND(AG213,2)*CX213,2)</f>
        <v>0</v>
      </c>
      <c r="DI213">
        <f>ROUND(ROUND(AH213*AL213,2)*CX213,2)</f>
        <v>17425.23</v>
      </c>
      <c r="DJ213">
        <f>DI213</f>
        <v>17425.23</v>
      </c>
      <c r="DK213">
        <v>0</v>
      </c>
      <c r="DL213" t="s">
        <v>3</v>
      </c>
      <c r="DM213">
        <v>0</v>
      </c>
      <c r="DN213" t="s">
        <v>3</v>
      </c>
      <c r="DO213">
        <v>0</v>
      </c>
    </row>
    <row r="214" spans="1:119" x14ac:dyDescent="0.2">
      <c r="A214">
        <f>ROW(Source!A149)</f>
        <v>149</v>
      </c>
      <c r="B214">
        <v>145833872</v>
      </c>
      <c r="C214">
        <v>145871357</v>
      </c>
      <c r="D214">
        <v>140760225</v>
      </c>
      <c r="E214">
        <v>70</v>
      </c>
      <c r="F214">
        <v>1</v>
      </c>
      <c r="G214">
        <v>1</v>
      </c>
      <c r="H214">
        <v>1</v>
      </c>
      <c r="I214" t="s">
        <v>661</v>
      </c>
      <c r="J214" t="s">
        <v>3</v>
      </c>
      <c r="K214" t="s">
        <v>662</v>
      </c>
      <c r="L214">
        <v>1191</v>
      </c>
      <c r="N214">
        <v>1013</v>
      </c>
      <c r="O214" t="s">
        <v>660</v>
      </c>
      <c r="P214" t="s">
        <v>660</v>
      </c>
      <c r="Q214">
        <v>1</v>
      </c>
      <c r="W214">
        <v>0</v>
      </c>
      <c r="X214">
        <v>-1417349443</v>
      </c>
      <c r="Y214">
        <f>(AT214*1.25)</f>
        <v>5.625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</v>
      </c>
      <c r="AJ214">
        <v>1</v>
      </c>
      <c r="AK214">
        <v>33.659999999999997</v>
      </c>
      <c r="AL214">
        <v>1</v>
      </c>
      <c r="AM214">
        <v>4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3</v>
      </c>
      <c r="AT214">
        <v>4.5</v>
      </c>
      <c r="AU214" t="s">
        <v>17</v>
      </c>
      <c r="AV214">
        <v>2</v>
      </c>
      <c r="AW214">
        <v>2</v>
      </c>
      <c r="AX214">
        <v>145871359</v>
      </c>
      <c r="AY214">
        <v>1</v>
      </c>
      <c r="AZ214">
        <v>0</v>
      </c>
      <c r="BA214">
        <v>226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ROUND(Y214*Source!I149,9)</f>
        <v>2.4187500000000002</v>
      </c>
      <c r="CY214">
        <f>AD214</f>
        <v>0</v>
      </c>
      <c r="CZ214">
        <f>AH214</f>
        <v>0</v>
      </c>
      <c r="DA214">
        <f>AL214</f>
        <v>1</v>
      </c>
      <c r="DB214">
        <f>ROUND((ROUND(AT214*CZ214,2)*1.25),2)</f>
        <v>0</v>
      </c>
      <c r="DC214">
        <f>ROUND((ROUND(AT214*AG214,2)*1.25),2)</f>
        <v>0</v>
      </c>
      <c r="DD214" t="s">
        <v>3</v>
      </c>
      <c r="DE214" t="s">
        <v>3</v>
      </c>
      <c r="DF214">
        <f t="shared" si="65"/>
        <v>0</v>
      </c>
      <c r="DG214">
        <f>ROUND(ROUND(AF214,2)*CX214,2)</f>
        <v>0</v>
      </c>
      <c r="DH214">
        <f>ROUND(ROUND(AG214*AK214,2)*CX214,2)</f>
        <v>0</v>
      </c>
      <c r="DI214">
        <f t="shared" ref="DI214:DI223" si="66">ROUND(ROUND(AH214,2)*CX214,2)</f>
        <v>0</v>
      </c>
      <c r="DJ214">
        <f>DI214</f>
        <v>0</v>
      </c>
      <c r="DK214">
        <v>0</v>
      </c>
      <c r="DL214" t="s">
        <v>3</v>
      </c>
      <c r="DM214">
        <v>0</v>
      </c>
      <c r="DN214" t="s">
        <v>3</v>
      </c>
      <c r="DO214">
        <v>0</v>
      </c>
    </row>
    <row r="215" spans="1:119" x14ac:dyDescent="0.2">
      <c r="A215">
        <f>ROW(Source!A149)</f>
        <v>149</v>
      </c>
      <c r="B215">
        <v>145833872</v>
      </c>
      <c r="C215">
        <v>145871357</v>
      </c>
      <c r="D215">
        <v>140923105</v>
      </c>
      <c r="E215">
        <v>1</v>
      </c>
      <c r="F215">
        <v>1</v>
      </c>
      <c r="G215">
        <v>1</v>
      </c>
      <c r="H215">
        <v>2</v>
      </c>
      <c r="I215" t="s">
        <v>816</v>
      </c>
      <c r="J215" t="s">
        <v>817</v>
      </c>
      <c r="K215" t="s">
        <v>818</v>
      </c>
      <c r="L215">
        <v>1367</v>
      </c>
      <c r="N215">
        <v>1011</v>
      </c>
      <c r="O215" t="s">
        <v>666</v>
      </c>
      <c r="P215" t="s">
        <v>666</v>
      </c>
      <c r="Q215">
        <v>1</v>
      </c>
      <c r="W215">
        <v>0</v>
      </c>
      <c r="X215">
        <v>-896236776</v>
      </c>
      <c r="Y215">
        <f>(AT215*1.25)</f>
        <v>0.44999999999999996</v>
      </c>
      <c r="AA215">
        <v>0</v>
      </c>
      <c r="AB215">
        <v>1129.3699999999999</v>
      </c>
      <c r="AC215">
        <v>338.62</v>
      </c>
      <c r="AD215">
        <v>0</v>
      </c>
      <c r="AE215">
        <v>0</v>
      </c>
      <c r="AF215">
        <v>89.99</v>
      </c>
      <c r="AG215">
        <v>10.06</v>
      </c>
      <c r="AH215">
        <v>0</v>
      </c>
      <c r="AI215">
        <v>1</v>
      </c>
      <c r="AJ215">
        <v>12.55</v>
      </c>
      <c r="AK215">
        <v>33.659999999999997</v>
      </c>
      <c r="AL215">
        <v>1</v>
      </c>
      <c r="AM215">
        <v>4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3</v>
      </c>
      <c r="AT215">
        <v>0.36</v>
      </c>
      <c r="AU215" t="s">
        <v>17</v>
      </c>
      <c r="AV215">
        <v>0</v>
      </c>
      <c r="AW215">
        <v>2</v>
      </c>
      <c r="AX215">
        <v>145871360</v>
      </c>
      <c r="AY215">
        <v>1</v>
      </c>
      <c r="AZ215">
        <v>0</v>
      </c>
      <c r="BA215">
        <v>227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ROUND(Y215*Source!I149,9)</f>
        <v>0.19350000000000001</v>
      </c>
      <c r="CY215">
        <f>AB215</f>
        <v>1129.3699999999999</v>
      </c>
      <c r="CZ215">
        <f>AF215</f>
        <v>89.99</v>
      </c>
      <c r="DA215">
        <f>AJ215</f>
        <v>12.55</v>
      </c>
      <c r="DB215">
        <f>ROUND((ROUND(AT215*CZ215,2)*1.25),2)</f>
        <v>40.5</v>
      </c>
      <c r="DC215">
        <f>ROUND((ROUND(AT215*AG215,2)*1.25),2)</f>
        <v>4.53</v>
      </c>
      <c r="DD215" t="s">
        <v>3</v>
      </c>
      <c r="DE215" t="s">
        <v>3</v>
      </c>
      <c r="DF215">
        <f t="shared" si="65"/>
        <v>0</v>
      </c>
      <c r="DG215">
        <f>ROUND(ROUND(AF215*AJ215,2)*CX215,2)</f>
        <v>218.53</v>
      </c>
      <c r="DH215">
        <f>ROUND(ROUND(AG215*AK215,2)*CX215,2)</f>
        <v>65.52</v>
      </c>
      <c r="DI215">
        <f t="shared" si="66"/>
        <v>0</v>
      </c>
      <c r="DJ215">
        <f>DG215</f>
        <v>218.53</v>
      </c>
      <c r="DK215">
        <v>0</v>
      </c>
      <c r="DL215" t="s">
        <v>3</v>
      </c>
      <c r="DM215">
        <v>0</v>
      </c>
      <c r="DN215" t="s">
        <v>3</v>
      </c>
      <c r="DO215">
        <v>0</v>
      </c>
    </row>
    <row r="216" spans="1:119" x14ac:dyDescent="0.2">
      <c r="A216">
        <f>ROW(Source!A149)</f>
        <v>149</v>
      </c>
      <c r="B216">
        <v>145833872</v>
      </c>
      <c r="C216">
        <v>145871357</v>
      </c>
      <c r="D216">
        <v>140923145</v>
      </c>
      <c r="E216">
        <v>1</v>
      </c>
      <c r="F216">
        <v>1</v>
      </c>
      <c r="G216">
        <v>1</v>
      </c>
      <c r="H216">
        <v>2</v>
      </c>
      <c r="I216" t="s">
        <v>663</v>
      </c>
      <c r="J216" t="s">
        <v>664</v>
      </c>
      <c r="K216" t="s">
        <v>665</v>
      </c>
      <c r="L216">
        <v>1367</v>
      </c>
      <c r="N216">
        <v>1011</v>
      </c>
      <c r="O216" t="s">
        <v>666</v>
      </c>
      <c r="P216" t="s">
        <v>666</v>
      </c>
      <c r="Q216">
        <v>1</v>
      </c>
      <c r="W216">
        <v>0</v>
      </c>
      <c r="X216">
        <v>1232162608</v>
      </c>
      <c r="Y216">
        <f>(AT216*1.25)</f>
        <v>2.875</v>
      </c>
      <c r="AA216">
        <v>0</v>
      </c>
      <c r="AB216">
        <v>392.31</v>
      </c>
      <c r="AC216">
        <v>454.41</v>
      </c>
      <c r="AD216">
        <v>0</v>
      </c>
      <c r="AE216">
        <v>0</v>
      </c>
      <c r="AF216">
        <v>31.26</v>
      </c>
      <c r="AG216">
        <v>13.5</v>
      </c>
      <c r="AH216">
        <v>0</v>
      </c>
      <c r="AI216">
        <v>1</v>
      </c>
      <c r="AJ216">
        <v>12.55</v>
      </c>
      <c r="AK216">
        <v>33.659999999999997</v>
      </c>
      <c r="AL216">
        <v>1</v>
      </c>
      <c r="AM216">
        <v>4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3</v>
      </c>
      <c r="AT216">
        <v>2.2999999999999998</v>
      </c>
      <c r="AU216" t="s">
        <v>17</v>
      </c>
      <c r="AV216">
        <v>0</v>
      </c>
      <c r="AW216">
        <v>2</v>
      </c>
      <c r="AX216">
        <v>145871361</v>
      </c>
      <c r="AY216">
        <v>1</v>
      </c>
      <c r="AZ216">
        <v>0</v>
      </c>
      <c r="BA216">
        <v>228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ROUND(Y216*Source!I149,9)</f>
        <v>1.2362500000000001</v>
      </c>
      <c r="CY216">
        <f>AB216</f>
        <v>392.31</v>
      </c>
      <c r="CZ216">
        <f>AF216</f>
        <v>31.26</v>
      </c>
      <c r="DA216">
        <f>AJ216</f>
        <v>12.55</v>
      </c>
      <c r="DB216">
        <f>ROUND((ROUND(AT216*CZ216,2)*1.25),2)</f>
        <v>89.88</v>
      </c>
      <c r="DC216">
        <f>ROUND((ROUND(AT216*AG216,2)*1.25),2)</f>
        <v>38.81</v>
      </c>
      <c r="DD216" t="s">
        <v>3</v>
      </c>
      <c r="DE216" t="s">
        <v>3</v>
      </c>
      <c r="DF216">
        <f t="shared" si="65"/>
        <v>0</v>
      </c>
      <c r="DG216">
        <f>ROUND(ROUND(AF216*AJ216,2)*CX216,2)</f>
        <v>484.99</v>
      </c>
      <c r="DH216">
        <f>ROUND(ROUND(AG216*AK216,2)*CX216,2)</f>
        <v>561.76</v>
      </c>
      <c r="DI216">
        <f t="shared" si="66"/>
        <v>0</v>
      </c>
      <c r="DJ216">
        <f>DG216</f>
        <v>484.99</v>
      </c>
      <c r="DK216">
        <v>0</v>
      </c>
      <c r="DL216" t="s">
        <v>3</v>
      </c>
      <c r="DM216">
        <v>0</v>
      </c>
      <c r="DN216" t="s">
        <v>3</v>
      </c>
      <c r="DO216">
        <v>0</v>
      </c>
    </row>
    <row r="217" spans="1:119" x14ac:dyDescent="0.2">
      <c r="A217">
        <f>ROW(Source!A149)</f>
        <v>149</v>
      </c>
      <c r="B217">
        <v>145833872</v>
      </c>
      <c r="C217">
        <v>145871357</v>
      </c>
      <c r="D217">
        <v>140923268</v>
      </c>
      <c r="E217">
        <v>1</v>
      </c>
      <c r="F217">
        <v>1</v>
      </c>
      <c r="G217">
        <v>1</v>
      </c>
      <c r="H217">
        <v>2</v>
      </c>
      <c r="I217" t="s">
        <v>694</v>
      </c>
      <c r="J217" t="s">
        <v>695</v>
      </c>
      <c r="K217" t="s">
        <v>696</v>
      </c>
      <c r="L217">
        <v>1367</v>
      </c>
      <c r="N217">
        <v>1011</v>
      </c>
      <c r="O217" t="s">
        <v>666</v>
      </c>
      <c r="P217" t="s">
        <v>666</v>
      </c>
      <c r="Q217">
        <v>1</v>
      </c>
      <c r="W217">
        <v>0</v>
      </c>
      <c r="X217">
        <v>1385328552</v>
      </c>
      <c r="Y217">
        <f>(AT217*1.25)</f>
        <v>1.9500000000000002</v>
      </c>
      <c r="AA217">
        <v>0</v>
      </c>
      <c r="AB217">
        <v>155.49</v>
      </c>
      <c r="AC217">
        <v>338.62</v>
      </c>
      <c r="AD217">
        <v>0</v>
      </c>
      <c r="AE217">
        <v>0</v>
      </c>
      <c r="AF217">
        <v>12.39</v>
      </c>
      <c r="AG217">
        <v>10.06</v>
      </c>
      <c r="AH217">
        <v>0</v>
      </c>
      <c r="AI217">
        <v>1</v>
      </c>
      <c r="AJ217">
        <v>12.55</v>
      </c>
      <c r="AK217">
        <v>33.659999999999997</v>
      </c>
      <c r="AL217">
        <v>1</v>
      </c>
      <c r="AM217">
        <v>4</v>
      </c>
      <c r="AN217">
        <v>0</v>
      </c>
      <c r="AO217">
        <v>1</v>
      </c>
      <c r="AP217">
        <v>1</v>
      </c>
      <c r="AQ217">
        <v>0</v>
      </c>
      <c r="AR217">
        <v>0</v>
      </c>
      <c r="AS217" t="s">
        <v>3</v>
      </c>
      <c r="AT217">
        <v>1.56</v>
      </c>
      <c r="AU217" t="s">
        <v>17</v>
      </c>
      <c r="AV217">
        <v>0</v>
      </c>
      <c r="AW217">
        <v>2</v>
      </c>
      <c r="AX217">
        <v>145871362</v>
      </c>
      <c r="AY217">
        <v>1</v>
      </c>
      <c r="AZ217">
        <v>0</v>
      </c>
      <c r="BA217">
        <v>229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ROUND(Y217*Source!I149,9)</f>
        <v>0.83850000000000002</v>
      </c>
      <c r="CY217">
        <f>AB217</f>
        <v>155.49</v>
      </c>
      <c r="CZ217">
        <f>AF217</f>
        <v>12.39</v>
      </c>
      <c r="DA217">
        <f>AJ217</f>
        <v>12.55</v>
      </c>
      <c r="DB217">
        <f>ROUND((ROUND(AT217*CZ217,2)*1.25),2)</f>
        <v>24.16</v>
      </c>
      <c r="DC217">
        <f>ROUND((ROUND(AT217*AG217,2)*1.25),2)</f>
        <v>19.61</v>
      </c>
      <c r="DD217" t="s">
        <v>3</v>
      </c>
      <c r="DE217" t="s">
        <v>3</v>
      </c>
      <c r="DF217">
        <f t="shared" si="65"/>
        <v>0</v>
      </c>
      <c r="DG217">
        <f>ROUND(ROUND(AF217*AJ217,2)*CX217,2)</f>
        <v>130.38</v>
      </c>
      <c r="DH217">
        <f>ROUND(ROUND(AG217*AK217,2)*CX217,2)</f>
        <v>283.93</v>
      </c>
      <c r="DI217">
        <f t="shared" si="66"/>
        <v>0</v>
      </c>
      <c r="DJ217">
        <f>DG217</f>
        <v>130.38</v>
      </c>
      <c r="DK217">
        <v>0</v>
      </c>
      <c r="DL217" t="s">
        <v>3</v>
      </c>
      <c r="DM217">
        <v>0</v>
      </c>
      <c r="DN217" t="s">
        <v>3</v>
      </c>
      <c r="DO217">
        <v>0</v>
      </c>
    </row>
    <row r="218" spans="1:119" x14ac:dyDescent="0.2">
      <c r="A218">
        <f>ROW(Source!A149)</f>
        <v>149</v>
      </c>
      <c r="B218">
        <v>145833872</v>
      </c>
      <c r="C218">
        <v>145871357</v>
      </c>
      <c r="D218">
        <v>140923885</v>
      </c>
      <c r="E218">
        <v>1</v>
      </c>
      <c r="F218">
        <v>1</v>
      </c>
      <c r="G218">
        <v>1</v>
      </c>
      <c r="H218">
        <v>2</v>
      </c>
      <c r="I218" t="s">
        <v>681</v>
      </c>
      <c r="J218" t="s">
        <v>682</v>
      </c>
      <c r="K218" t="s">
        <v>683</v>
      </c>
      <c r="L218">
        <v>1367</v>
      </c>
      <c r="N218">
        <v>1011</v>
      </c>
      <c r="O218" t="s">
        <v>666</v>
      </c>
      <c r="P218" t="s">
        <v>666</v>
      </c>
      <c r="Q218">
        <v>1</v>
      </c>
      <c r="W218">
        <v>0</v>
      </c>
      <c r="X218">
        <v>509054691</v>
      </c>
      <c r="Y218">
        <f>(AT218*1.25)</f>
        <v>0.35000000000000003</v>
      </c>
      <c r="AA218">
        <v>0</v>
      </c>
      <c r="AB218">
        <v>824.66</v>
      </c>
      <c r="AC218">
        <v>390.46</v>
      </c>
      <c r="AD218">
        <v>0</v>
      </c>
      <c r="AE218">
        <v>0</v>
      </c>
      <c r="AF218">
        <v>65.709999999999994</v>
      </c>
      <c r="AG218">
        <v>11.6</v>
      </c>
      <c r="AH218">
        <v>0</v>
      </c>
      <c r="AI218">
        <v>1</v>
      </c>
      <c r="AJ218">
        <v>12.55</v>
      </c>
      <c r="AK218">
        <v>33.659999999999997</v>
      </c>
      <c r="AL218">
        <v>1</v>
      </c>
      <c r="AM218">
        <v>4</v>
      </c>
      <c r="AN218">
        <v>0</v>
      </c>
      <c r="AO218">
        <v>1</v>
      </c>
      <c r="AP218">
        <v>1</v>
      </c>
      <c r="AQ218">
        <v>0</v>
      </c>
      <c r="AR218">
        <v>0</v>
      </c>
      <c r="AS218" t="s">
        <v>3</v>
      </c>
      <c r="AT218">
        <v>0.28000000000000003</v>
      </c>
      <c r="AU218" t="s">
        <v>17</v>
      </c>
      <c r="AV218">
        <v>0</v>
      </c>
      <c r="AW218">
        <v>2</v>
      </c>
      <c r="AX218">
        <v>145871363</v>
      </c>
      <c r="AY218">
        <v>1</v>
      </c>
      <c r="AZ218">
        <v>0</v>
      </c>
      <c r="BA218">
        <v>230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ROUND(Y218*Source!I149,9)</f>
        <v>0.15049999999999999</v>
      </c>
      <c r="CY218">
        <f>AB218</f>
        <v>824.66</v>
      </c>
      <c r="CZ218">
        <f>AF218</f>
        <v>65.709999999999994</v>
      </c>
      <c r="DA218">
        <f>AJ218</f>
        <v>12.55</v>
      </c>
      <c r="DB218">
        <f>ROUND((ROUND(AT218*CZ218,2)*1.25),2)</f>
        <v>23</v>
      </c>
      <c r="DC218">
        <f>ROUND((ROUND(AT218*AG218,2)*1.25),2)</f>
        <v>4.0599999999999996</v>
      </c>
      <c r="DD218" t="s">
        <v>3</v>
      </c>
      <c r="DE218" t="s">
        <v>3</v>
      </c>
      <c r="DF218">
        <f t="shared" si="65"/>
        <v>0</v>
      </c>
      <c r="DG218">
        <f>ROUND(ROUND(AF218*AJ218,2)*CX218,2)</f>
        <v>124.11</v>
      </c>
      <c r="DH218">
        <f>ROUND(ROUND(AG218*AK218,2)*CX218,2)</f>
        <v>58.76</v>
      </c>
      <c r="DI218">
        <f t="shared" si="66"/>
        <v>0</v>
      </c>
      <c r="DJ218">
        <f>DG218</f>
        <v>124.11</v>
      </c>
      <c r="DK218">
        <v>0</v>
      </c>
      <c r="DL218" t="s">
        <v>3</v>
      </c>
      <c r="DM218">
        <v>0</v>
      </c>
      <c r="DN218" t="s">
        <v>3</v>
      </c>
      <c r="DO218">
        <v>0</v>
      </c>
    </row>
    <row r="219" spans="1:119" x14ac:dyDescent="0.2">
      <c r="A219">
        <f>ROW(Source!A149)</f>
        <v>149</v>
      </c>
      <c r="B219">
        <v>145833872</v>
      </c>
      <c r="C219">
        <v>145871357</v>
      </c>
      <c r="D219">
        <v>140772680</v>
      </c>
      <c r="E219">
        <v>1</v>
      </c>
      <c r="F219">
        <v>1</v>
      </c>
      <c r="G219">
        <v>1</v>
      </c>
      <c r="H219">
        <v>3</v>
      </c>
      <c r="I219" t="s">
        <v>691</v>
      </c>
      <c r="J219" t="s">
        <v>692</v>
      </c>
      <c r="K219" t="s">
        <v>693</v>
      </c>
      <c r="L219">
        <v>1339</v>
      </c>
      <c r="N219">
        <v>1007</v>
      </c>
      <c r="O219" t="s">
        <v>127</v>
      </c>
      <c r="P219" t="s">
        <v>127</v>
      </c>
      <c r="Q219">
        <v>1</v>
      </c>
      <c r="W219">
        <v>0</v>
      </c>
      <c r="X219">
        <v>-143474561</v>
      </c>
      <c r="Y219">
        <f>AT219</f>
        <v>0.1</v>
      </c>
      <c r="AA219">
        <v>21.91</v>
      </c>
      <c r="AB219">
        <v>0</v>
      </c>
      <c r="AC219">
        <v>0</v>
      </c>
      <c r="AD219">
        <v>0</v>
      </c>
      <c r="AE219">
        <v>2.44</v>
      </c>
      <c r="AF219">
        <v>0</v>
      </c>
      <c r="AG219">
        <v>0</v>
      </c>
      <c r="AH219">
        <v>0</v>
      </c>
      <c r="AI219">
        <v>8.98</v>
      </c>
      <c r="AJ219">
        <v>1</v>
      </c>
      <c r="AK219">
        <v>1</v>
      </c>
      <c r="AL219">
        <v>1</v>
      </c>
      <c r="AM219">
        <v>4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</v>
      </c>
      <c r="AT219">
        <v>0.1</v>
      </c>
      <c r="AU219" t="s">
        <v>3</v>
      </c>
      <c r="AV219">
        <v>0</v>
      </c>
      <c r="AW219">
        <v>2</v>
      </c>
      <c r="AX219">
        <v>145871364</v>
      </c>
      <c r="AY219">
        <v>1</v>
      </c>
      <c r="AZ219">
        <v>0</v>
      </c>
      <c r="BA219">
        <v>231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ROUND(Y219*Source!I149,9)</f>
        <v>4.2999999999999997E-2</v>
      </c>
      <c r="CY219">
        <f>AA219</f>
        <v>21.91</v>
      </c>
      <c r="CZ219">
        <f>AE219</f>
        <v>2.44</v>
      </c>
      <c r="DA219">
        <f>AI219</f>
        <v>8.98</v>
      </c>
      <c r="DB219">
        <f>ROUND(ROUND(AT219*CZ219,2),2)</f>
        <v>0.24</v>
      </c>
      <c r="DC219">
        <f>ROUND(ROUND(AT219*AG219,2),2)</f>
        <v>0</v>
      </c>
      <c r="DD219" t="s">
        <v>3</v>
      </c>
      <c r="DE219" t="s">
        <v>3</v>
      </c>
      <c r="DF219">
        <f>ROUND(ROUND(AE219*AI219,2)*CX219,2)</f>
        <v>0.94</v>
      </c>
      <c r="DG219">
        <f t="shared" ref="DG219:DG225" si="67">ROUND(ROUND(AF219,2)*CX219,2)</f>
        <v>0</v>
      </c>
      <c r="DH219">
        <f t="shared" ref="DH219:DH224" si="68">ROUND(ROUND(AG219,2)*CX219,2)</f>
        <v>0</v>
      </c>
      <c r="DI219">
        <f t="shared" si="66"/>
        <v>0</v>
      </c>
      <c r="DJ219">
        <f>DF219</f>
        <v>0.94</v>
      </c>
      <c r="DK219">
        <v>0</v>
      </c>
      <c r="DL219" t="s">
        <v>3</v>
      </c>
      <c r="DM219">
        <v>0</v>
      </c>
      <c r="DN219" t="s">
        <v>3</v>
      </c>
      <c r="DO219">
        <v>0</v>
      </c>
    </row>
    <row r="220" spans="1:119" x14ac:dyDescent="0.2">
      <c r="A220">
        <f>ROW(Source!A149)</f>
        <v>149</v>
      </c>
      <c r="B220">
        <v>145833872</v>
      </c>
      <c r="C220">
        <v>145871357</v>
      </c>
      <c r="D220">
        <v>140776226</v>
      </c>
      <c r="E220">
        <v>1</v>
      </c>
      <c r="F220">
        <v>1</v>
      </c>
      <c r="G220">
        <v>1</v>
      </c>
      <c r="H220">
        <v>3</v>
      </c>
      <c r="I220" t="s">
        <v>684</v>
      </c>
      <c r="J220" t="s">
        <v>685</v>
      </c>
      <c r="K220" t="s">
        <v>686</v>
      </c>
      <c r="L220">
        <v>1346</v>
      </c>
      <c r="N220">
        <v>1009</v>
      </c>
      <c r="O220" t="s">
        <v>91</v>
      </c>
      <c r="P220" t="s">
        <v>91</v>
      </c>
      <c r="Q220">
        <v>1</v>
      </c>
      <c r="W220">
        <v>0</v>
      </c>
      <c r="X220">
        <v>1052716416</v>
      </c>
      <c r="Y220">
        <f>AT220</f>
        <v>0.5</v>
      </c>
      <c r="AA220">
        <v>16.34</v>
      </c>
      <c r="AB220">
        <v>0</v>
      </c>
      <c r="AC220">
        <v>0</v>
      </c>
      <c r="AD220">
        <v>0</v>
      </c>
      <c r="AE220">
        <v>1.82</v>
      </c>
      <c r="AF220">
        <v>0</v>
      </c>
      <c r="AG220">
        <v>0</v>
      </c>
      <c r="AH220">
        <v>0</v>
      </c>
      <c r="AI220">
        <v>8.98</v>
      </c>
      <c r="AJ220">
        <v>1</v>
      </c>
      <c r="AK220">
        <v>1</v>
      </c>
      <c r="AL220">
        <v>1</v>
      </c>
      <c r="AM220">
        <v>4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3</v>
      </c>
      <c r="AT220">
        <v>0.5</v>
      </c>
      <c r="AU220" t="s">
        <v>3</v>
      </c>
      <c r="AV220">
        <v>0</v>
      </c>
      <c r="AW220">
        <v>2</v>
      </c>
      <c r="AX220">
        <v>145871365</v>
      </c>
      <c r="AY220">
        <v>1</v>
      </c>
      <c r="AZ220">
        <v>0</v>
      </c>
      <c r="BA220">
        <v>232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ROUND(Y220*Source!I149,9)</f>
        <v>0.215</v>
      </c>
      <c r="CY220">
        <f>AA220</f>
        <v>16.34</v>
      </c>
      <c r="CZ220">
        <f>AE220</f>
        <v>1.82</v>
      </c>
      <c r="DA220">
        <f>AI220</f>
        <v>8.98</v>
      </c>
      <c r="DB220">
        <f>ROUND(ROUND(AT220*CZ220,2),2)</f>
        <v>0.91</v>
      </c>
      <c r="DC220">
        <f>ROUND(ROUND(AT220*AG220,2),2)</f>
        <v>0</v>
      </c>
      <c r="DD220" t="s">
        <v>3</v>
      </c>
      <c r="DE220" t="s">
        <v>3</v>
      </c>
      <c r="DF220">
        <f>ROUND(ROUND(AE220*AI220,2)*CX220,2)</f>
        <v>3.51</v>
      </c>
      <c r="DG220">
        <f t="shared" si="67"/>
        <v>0</v>
      </c>
      <c r="DH220">
        <f t="shared" si="68"/>
        <v>0</v>
      </c>
      <c r="DI220">
        <f t="shared" si="66"/>
        <v>0</v>
      </c>
      <c r="DJ220">
        <f>DF220</f>
        <v>3.51</v>
      </c>
      <c r="DK220">
        <v>0</v>
      </c>
      <c r="DL220" t="s">
        <v>3</v>
      </c>
      <c r="DM220">
        <v>0</v>
      </c>
      <c r="DN220" t="s">
        <v>3</v>
      </c>
      <c r="DO220">
        <v>0</v>
      </c>
    </row>
    <row r="221" spans="1:119" x14ac:dyDescent="0.2">
      <c r="A221">
        <f>ROW(Source!A149)</f>
        <v>149</v>
      </c>
      <c r="B221">
        <v>145833872</v>
      </c>
      <c r="C221">
        <v>145871357</v>
      </c>
      <c r="D221">
        <v>140778268</v>
      </c>
      <c r="E221">
        <v>1</v>
      </c>
      <c r="F221">
        <v>1</v>
      </c>
      <c r="G221">
        <v>1</v>
      </c>
      <c r="H221">
        <v>3</v>
      </c>
      <c r="I221" t="s">
        <v>418</v>
      </c>
      <c r="J221" t="s">
        <v>420</v>
      </c>
      <c r="K221" t="s">
        <v>419</v>
      </c>
      <c r="L221">
        <v>1348</v>
      </c>
      <c r="N221">
        <v>1009</v>
      </c>
      <c r="O221" t="s">
        <v>123</v>
      </c>
      <c r="P221" t="s">
        <v>123</v>
      </c>
      <c r="Q221">
        <v>1000</v>
      </c>
      <c r="W221">
        <v>1</v>
      </c>
      <c r="X221">
        <v>-1724628855</v>
      </c>
      <c r="Y221">
        <f>AT221</f>
        <v>-0.05</v>
      </c>
      <c r="AA221">
        <v>58486.74</v>
      </c>
      <c r="AB221">
        <v>0</v>
      </c>
      <c r="AC221">
        <v>0</v>
      </c>
      <c r="AD221">
        <v>0</v>
      </c>
      <c r="AE221">
        <v>6513</v>
      </c>
      <c r="AF221">
        <v>0</v>
      </c>
      <c r="AG221">
        <v>0</v>
      </c>
      <c r="AH221">
        <v>0</v>
      </c>
      <c r="AI221">
        <v>8.98</v>
      </c>
      <c r="AJ221">
        <v>1</v>
      </c>
      <c r="AK221">
        <v>1</v>
      </c>
      <c r="AL221">
        <v>1</v>
      </c>
      <c r="AM221">
        <v>4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3</v>
      </c>
      <c r="AT221">
        <v>-0.05</v>
      </c>
      <c r="AU221" t="s">
        <v>3</v>
      </c>
      <c r="AV221">
        <v>0</v>
      </c>
      <c r="AW221">
        <v>2</v>
      </c>
      <c r="AX221">
        <v>145871366</v>
      </c>
      <c r="AY221">
        <v>1</v>
      </c>
      <c r="AZ221">
        <v>6144</v>
      </c>
      <c r="BA221">
        <v>233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ROUND(Y221*Source!I149,9)</f>
        <v>-2.1499999999999998E-2</v>
      </c>
      <c r="CY221">
        <f>AA221</f>
        <v>58486.74</v>
      </c>
      <c r="CZ221">
        <f>AE221</f>
        <v>6513</v>
      </c>
      <c r="DA221">
        <f>AI221</f>
        <v>8.98</v>
      </c>
      <c r="DB221">
        <f>ROUND(ROUND(AT221*CZ221,2),2)</f>
        <v>-325.64999999999998</v>
      </c>
      <c r="DC221">
        <f>ROUND(ROUND(AT221*AG221,2),2)</f>
        <v>0</v>
      </c>
      <c r="DD221" t="s">
        <v>3</v>
      </c>
      <c r="DE221" t="s">
        <v>3</v>
      </c>
      <c r="DF221">
        <f>ROUND(ROUND(AE221*AI221,2)*CX221,2)</f>
        <v>-1257.46</v>
      </c>
      <c r="DG221">
        <f t="shared" si="67"/>
        <v>0</v>
      </c>
      <c r="DH221">
        <f t="shared" si="68"/>
        <v>0</v>
      </c>
      <c r="DI221">
        <f t="shared" si="66"/>
        <v>0</v>
      </c>
      <c r="DJ221">
        <f>DF221</f>
        <v>-1257.46</v>
      </c>
      <c r="DK221">
        <v>0</v>
      </c>
      <c r="DL221" t="s">
        <v>3</v>
      </c>
      <c r="DM221">
        <v>0</v>
      </c>
      <c r="DN221" t="s">
        <v>3</v>
      </c>
      <c r="DO221">
        <v>0</v>
      </c>
    </row>
    <row r="222" spans="1:119" x14ac:dyDescent="0.2">
      <c r="A222">
        <f>ROW(Source!A149)</f>
        <v>149</v>
      </c>
      <c r="B222">
        <v>145833872</v>
      </c>
      <c r="C222">
        <v>145871357</v>
      </c>
      <c r="D222">
        <v>140788123</v>
      </c>
      <c r="E222">
        <v>1</v>
      </c>
      <c r="F222">
        <v>1</v>
      </c>
      <c r="G222">
        <v>1</v>
      </c>
      <c r="H222">
        <v>3</v>
      </c>
      <c r="I222" t="s">
        <v>422</v>
      </c>
      <c r="J222" t="s">
        <v>424</v>
      </c>
      <c r="K222" t="s">
        <v>423</v>
      </c>
      <c r="L222">
        <v>1327</v>
      </c>
      <c r="N222">
        <v>1005</v>
      </c>
      <c r="O222" t="s">
        <v>76</v>
      </c>
      <c r="P222" t="s">
        <v>76</v>
      </c>
      <c r="Q222">
        <v>1</v>
      </c>
      <c r="W222">
        <v>1</v>
      </c>
      <c r="X222">
        <v>-581727036</v>
      </c>
      <c r="Y222">
        <f>AT222</f>
        <v>-102</v>
      </c>
      <c r="AA222">
        <v>608.84</v>
      </c>
      <c r="AB222">
        <v>0</v>
      </c>
      <c r="AC222">
        <v>0</v>
      </c>
      <c r="AD222">
        <v>0</v>
      </c>
      <c r="AE222">
        <v>67.8</v>
      </c>
      <c r="AF222">
        <v>0</v>
      </c>
      <c r="AG222">
        <v>0</v>
      </c>
      <c r="AH222">
        <v>0</v>
      </c>
      <c r="AI222">
        <v>8.98</v>
      </c>
      <c r="AJ222">
        <v>1</v>
      </c>
      <c r="AK222">
        <v>1</v>
      </c>
      <c r="AL222">
        <v>1</v>
      </c>
      <c r="AM222">
        <v>4</v>
      </c>
      <c r="AN222">
        <v>0</v>
      </c>
      <c r="AO222">
        <v>1</v>
      </c>
      <c r="AP222">
        <v>0</v>
      </c>
      <c r="AQ222">
        <v>0</v>
      </c>
      <c r="AR222">
        <v>0</v>
      </c>
      <c r="AS222" t="s">
        <v>3</v>
      </c>
      <c r="AT222">
        <v>-102</v>
      </c>
      <c r="AU222" t="s">
        <v>3</v>
      </c>
      <c r="AV222">
        <v>0</v>
      </c>
      <c r="AW222">
        <v>2</v>
      </c>
      <c r="AX222">
        <v>145871367</v>
      </c>
      <c r="AY222">
        <v>1</v>
      </c>
      <c r="AZ222">
        <v>6144</v>
      </c>
      <c r="BA222">
        <v>234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ROUND(Y222*Source!I149,9)</f>
        <v>-43.86</v>
      </c>
      <c r="CY222">
        <f>AA222</f>
        <v>608.84</v>
      </c>
      <c r="CZ222">
        <f>AE222</f>
        <v>67.8</v>
      </c>
      <c r="DA222">
        <f>AI222</f>
        <v>8.98</v>
      </c>
      <c r="DB222">
        <f>ROUND(ROUND(AT222*CZ222,2),2)</f>
        <v>-6915.6</v>
      </c>
      <c r="DC222">
        <f>ROUND(ROUND(AT222*AG222,2),2)</f>
        <v>0</v>
      </c>
      <c r="DD222" t="s">
        <v>3</v>
      </c>
      <c r="DE222" t="s">
        <v>3</v>
      </c>
      <c r="DF222">
        <f>ROUND(ROUND(AE222*AI222,2)*CX222,2)</f>
        <v>-26703.72</v>
      </c>
      <c r="DG222">
        <f t="shared" si="67"/>
        <v>0</v>
      </c>
      <c r="DH222">
        <f t="shared" si="68"/>
        <v>0</v>
      </c>
      <c r="DI222">
        <f t="shared" si="66"/>
        <v>0</v>
      </c>
      <c r="DJ222">
        <f>DF222</f>
        <v>-26703.72</v>
      </c>
      <c r="DK222">
        <v>0</v>
      </c>
      <c r="DL222" t="s">
        <v>3</v>
      </c>
      <c r="DM222">
        <v>0</v>
      </c>
      <c r="DN222" t="s">
        <v>3</v>
      </c>
      <c r="DO222">
        <v>0</v>
      </c>
    </row>
    <row r="223" spans="1:119" x14ac:dyDescent="0.2">
      <c r="A223">
        <f>ROW(Source!A149)</f>
        <v>149</v>
      </c>
      <c r="B223">
        <v>145833872</v>
      </c>
      <c r="C223">
        <v>145871357</v>
      </c>
      <c r="D223">
        <v>140803309</v>
      </c>
      <c r="E223">
        <v>1</v>
      </c>
      <c r="F223">
        <v>1</v>
      </c>
      <c r="G223">
        <v>1</v>
      </c>
      <c r="H223">
        <v>3</v>
      </c>
      <c r="I223" t="s">
        <v>426</v>
      </c>
      <c r="J223" t="s">
        <v>428</v>
      </c>
      <c r="K223" t="s">
        <v>427</v>
      </c>
      <c r="L223">
        <v>1346</v>
      </c>
      <c r="N223">
        <v>1009</v>
      </c>
      <c r="O223" t="s">
        <v>91</v>
      </c>
      <c r="P223" t="s">
        <v>91</v>
      </c>
      <c r="Q223">
        <v>1</v>
      </c>
      <c r="W223">
        <v>1</v>
      </c>
      <c r="X223">
        <v>-1263215297</v>
      </c>
      <c r="Y223">
        <f>AT223</f>
        <v>-450</v>
      </c>
      <c r="AA223">
        <v>12.3</v>
      </c>
      <c r="AB223">
        <v>0</v>
      </c>
      <c r="AC223">
        <v>0</v>
      </c>
      <c r="AD223">
        <v>0</v>
      </c>
      <c r="AE223">
        <v>1.37</v>
      </c>
      <c r="AF223">
        <v>0</v>
      </c>
      <c r="AG223">
        <v>0</v>
      </c>
      <c r="AH223">
        <v>0</v>
      </c>
      <c r="AI223">
        <v>8.98</v>
      </c>
      <c r="AJ223">
        <v>1</v>
      </c>
      <c r="AK223">
        <v>1</v>
      </c>
      <c r="AL223">
        <v>1</v>
      </c>
      <c r="AM223">
        <v>4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3</v>
      </c>
      <c r="AT223">
        <v>-450</v>
      </c>
      <c r="AU223" t="s">
        <v>3</v>
      </c>
      <c r="AV223">
        <v>0</v>
      </c>
      <c r="AW223">
        <v>2</v>
      </c>
      <c r="AX223">
        <v>145871368</v>
      </c>
      <c r="AY223">
        <v>1</v>
      </c>
      <c r="AZ223">
        <v>6144</v>
      </c>
      <c r="BA223">
        <v>235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ROUND(Y223*Source!I149,9)</f>
        <v>-193.5</v>
      </c>
      <c r="CY223">
        <f>AA223</f>
        <v>12.3</v>
      </c>
      <c r="CZ223">
        <f>AE223</f>
        <v>1.37</v>
      </c>
      <c r="DA223">
        <f>AI223</f>
        <v>8.98</v>
      </c>
      <c r="DB223">
        <f>ROUND(ROUND(AT223*CZ223,2),2)</f>
        <v>-616.5</v>
      </c>
      <c r="DC223">
        <f>ROUND(ROUND(AT223*AG223,2),2)</f>
        <v>0</v>
      </c>
      <c r="DD223" t="s">
        <v>3</v>
      </c>
      <c r="DE223" t="s">
        <v>3</v>
      </c>
      <c r="DF223">
        <f>ROUND(ROUND(AE223*AI223,2)*CX223,2)</f>
        <v>-2380.0500000000002</v>
      </c>
      <c r="DG223">
        <f t="shared" si="67"/>
        <v>0</v>
      </c>
      <c r="DH223">
        <f t="shared" si="68"/>
        <v>0</v>
      </c>
      <c r="DI223">
        <f t="shared" si="66"/>
        <v>0</v>
      </c>
      <c r="DJ223">
        <f>DF223</f>
        <v>-2380.0500000000002</v>
      </c>
      <c r="DK223">
        <v>0</v>
      </c>
      <c r="DL223" t="s">
        <v>3</v>
      </c>
      <c r="DM223">
        <v>0</v>
      </c>
      <c r="DN223" t="s">
        <v>3</v>
      </c>
      <c r="DO223">
        <v>0</v>
      </c>
    </row>
    <row r="224" spans="1:119" x14ac:dyDescent="0.2">
      <c r="A224">
        <f>ROW(Source!A156)</f>
        <v>156</v>
      </c>
      <c r="B224">
        <v>145833872</v>
      </c>
      <c r="C224">
        <v>145871702</v>
      </c>
      <c r="D224">
        <v>140760008</v>
      </c>
      <c r="E224">
        <v>70</v>
      </c>
      <c r="F224">
        <v>1</v>
      </c>
      <c r="G224">
        <v>1</v>
      </c>
      <c r="H224">
        <v>1</v>
      </c>
      <c r="I224" t="s">
        <v>743</v>
      </c>
      <c r="J224" t="s">
        <v>3</v>
      </c>
      <c r="K224" t="s">
        <v>744</v>
      </c>
      <c r="L224">
        <v>1191</v>
      </c>
      <c r="N224">
        <v>1013</v>
      </c>
      <c r="O224" t="s">
        <v>660</v>
      </c>
      <c r="P224" t="s">
        <v>660</v>
      </c>
      <c r="Q224">
        <v>1</v>
      </c>
      <c r="W224">
        <v>0</v>
      </c>
      <c r="X224">
        <v>-1810713292</v>
      </c>
      <c r="Y224">
        <f>(AT224*1.15)</f>
        <v>206.68949999999998</v>
      </c>
      <c r="AA224">
        <v>0</v>
      </c>
      <c r="AB224">
        <v>0</v>
      </c>
      <c r="AC224">
        <v>0</v>
      </c>
      <c r="AD224">
        <v>309</v>
      </c>
      <c r="AE224">
        <v>0</v>
      </c>
      <c r="AF224">
        <v>0</v>
      </c>
      <c r="AG224">
        <v>0</v>
      </c>
      <c r="AH224">
        <v>9.18</v>
      </c>
      <c r="AI224">
        <v>1</v>
      </c>
      <c r="AJ224">
        <v>1</v>
      </c>
      <c r="AK224">
        <v>1</v>
      </c>
      <c r="AL224">
        <v>33.659999999999997</v>
      </c>
      <c r="AM224">
        <v>4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3</v>
      </c>
      <c r="AT224">
        <v>179.73</v>
      </c>
      <c r="AU224" t="s">
        <v>18</v>
      </c>
      <c r="AV224">
        <v>1</v>
      </c>
      <c r="AW224">
        <v>2</v>
      </c>
      <c r="AX224">
        <v>145871703</v>
      </c>
      <c r="AY224">
        <v>1</v>
      </c>
      <c r="AZ224">
        <v>0</v>
      </c>
      <c r="BA224">
        <v>236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ROUND(Y224*Source!I156,9)</f>
        <v>126.080595</v>
      </c>
      <c r="CY224">
        <f>AD224</f>
        <v>309</v>
      </c>
      <c r="CZ224">
        <f>AH224</f>
        <v>9.18</v>
      </c>
      <c r="DA224">
        <f>AL224</f>
        <v>33.659999999999997</v>
      </c>
      <c r="DB224">
        <f>ROUND((ROUND(AT224*CZ224,2)*1.15),2)</f>
        <v>1897.41</v>
      </c>
      <c r="DC224">
        <f>ROUND((ROUND(AT224*AG224,2)*1.15),2)</f>
        <v>0</v>
      </c>
      <c r="DD224" t="s">
        <v>3</v>
      </c>
      <c r="DE224" t="s">
        <v>3</v>
      </c>
      <c r="DF224">
        <f>ROUND(ROUND(AE224,2)*CX224,2)</f>
        <v>0</v>
      </c>
      <c r="DG224">
        <f t="shared" si="67"/>
        <v>0</v>
      </c>
      <c r="DH224">
        <f t="shared" si="68"/>
        <v>0</v>
      </c>
      <c r="DI224">
        <f>ROUND(ROUND(AH224*AL224,2)*CX224,2)</f>
        <v>38958.9</v>
      </c>
      <c r="DJ224">
        <f>DI224</f>
        <v>38958.9</v>
      </c>
      <c r="DK224">
        <v>0</v>
      </c>
      <c r="DL224" t="s">
        <v>3</v>
      </c>
      <c r="DM224">
        <v>0</v>
      </c>
      <c r="DN224" t="s">
        <v>3</v>
      </c>
      <c r="DO224">
        <v>0</v>
      </c>
    </row>
    <row r="225" spans="1:119" x14ac:dyDescent="0.2">
      <c r="A225">
        <f>ROW(Source!A156)</f>
        <v>156</v>
      </c>
      <c r="B225">
        <v>145833872</v>
      </c>
      <c r="C225">
        <v>145871702</v>
      </c>
      <c r="D225">
        <v>140760225</v>
      </c>
      <c r="E225">
        <v>70</v>
      </c>
      <c r="F225">
        <v>1</v>
      </c>
      <c r="G225">
        <v>1</v>
      </c>
      <c r="H225">
        <v>1</v>
      </c>
      <c r="I225" t="s">
        <v>661</v>
      </c>
      <c r="J225" t="s">
        <v>3</v>
      </c>
      <c r="K225" t="s">
        <v>662</v>
      </c>
      <c r="L225">
        <v>1191</v>
      </c>
      <c r="N225">
        <v>1013</v>
      </c>
      <c r="O225" t="s">
        <v>660</v>
      </c>
      <c r="P225" t="s">
        <v>660</v>
      </c>
      <c r="Q225">
        <v>1</v>
      </c>
      <c r="W225">
        <v>0</v>
      </c>
      <c r="X225">
        <v>-1417349443</v>
      </c>
      <c r="Y225">
        <f>(AT225*1.25)</f>
        <v>2.0625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1</v>
      </c>
      <c r="AJ225">
        <v>1</v>
      </c>
      <c r="AK225">
        <v>33.659999999999997</v>
      </c>
      <c r="AL225">
        <v>1</v>
      </c>
      <c r="AM225">
        <v>4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3</v>
      </c>
      <c r="AT225">
        <v>1.65</v>
      </c>
      <c r="AU225" t="s">
        <v>17</v>
      </c>
      <c r="AV225">
        <v>2</v>
      </c>
      <c r="AW225">
        <v>2</v>
      </c>
      <c r="AX225">
        <v>145871704</v>
      </c>
      <c r="AY225">
        <v>1</v>
      </c>
      <c r="AZ225">
        <v>0</v>
      </c>
      <c r="BA225">
        <v>237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ROUND(Y225*Source!I156,9)</f>
        <v>1.2581249999999999</v>
      </c>
      <c r="CY225">
        <f>AD225</f>
        <v>0</v>
      </c>
      <c r="CZ225">
        <f>AH225</f>
        <v>0</v>
      </c>
      <c r="DA225">
        <f>AL225</f>
        <v>1</v>
      </c>
      <c r="DB225">
        <f>ROUND((ROUND(AT225*CZ225,2)*1.25),2)</f>
        <v>0</v>
      </c>
      <c r="DC225">
        <f>ROUND((ROUND(AT225*AG225,2)*1.25),2)</f>
        <v>0</v>
      </c>
      <c r="DD225" t="s">
        <v>3</v>
      </c>
      <c r="DE225" t="s">
        <v>3</v>
      </c>
      <c r="DF225">
        <f>ROUND(ROUND(AE225,2)*CX225,2)</f>
        <v>0</v>
      </c>
      <c r="DG225">
        <f t="shared" si="67"/>
        <v>0</v>
      </c>
      <c r="DH225">
        <f>ROUND(ROUND(AG225*AK225,2)*CX225,2)</f>
        <v>0</v>
      </c>
      <c r="DI225">
        <f t="shared" ref="DI225:DI232" si="69">ROUND(ROUND(AH225,2)*CX225,2)</f>
        <v>0</v>
      </c>
      <c r="DJ225">
        <f>DI225</f>
        <v>0</v>
      </c>
      <c r="DK225">
        <v>0</v>
      </c>
      <c r="DL225" t="s">
        <v>3</v>
      </c>
      <c r="DM225">
        <v>0</v>
      </c>
      <c r="DN225" t="s">
        <v>3</v>
      </c>
      <c r="DO225">
        <v>0</v>
      </c>
    </row>
    <row r="226" spans="1:119" x14ac:dyDescent="0.2">
      <c r="A226">
        <f>ROW(Source!A156)</f>
        <v>156</v>
      </c>
      <c r="B226">
        <v>145833872</v>
      </c>
      <c r="C226">
        <v>145871702</v>
      </c>
      <c r="D226">
        <v>140923105</v>
      </c>
      <c r="E226">
        <v>1</v>
      </c>
      <c r="F226">
        <v>1</v>
      </c>
      <c r="G226">
        <v>1</v>
      </c>
      <c r="H226">
        <v>2</v>
      </c>
      <c r="I226" t="s">
        <v>816</v>
      </c>
      <c r="J226" t="s">
        <v>817</v>
      </c>
      <c r="K226" t="s">
        <v>818</v>
      </c>
      <c r="L226">
        <v>1367</v>
      </c>
      <c r="N226">
        <v>1011</v>
      </c>
      <c r="O226" t="s">
        <v>666</v>
      </c>
      <c r="P226" t="s">
        <v>666</v>
      </c>
      <c r="Q226">
        <v>1</v>
      </c>
      <c r="W226">
        <v>0</v>
      </c>
      <c r="X226">
        <v>-896236776</v>
      </c>
      <c r="Y226">
        <f>(AT226*1.25)</f>
        <v>0.1</v>
      </c>
      <c r="AA226">
        <v>0</v>
      </c>
      <c r="AB226">
        <v>1129.3699999999999</v>
      </c>
      <c r="AC226">
        <v>338.62</v>
      </c>
      <c r="AD226">
        <v>0</v>
      </c>
      <c r="AE226">
        <v>0</v>
      </c>
      <c r="AF226">
        <v>89.99</v>
      </c>
      <c r="AG226">
        <v>10.06</v>
      </c>
      <c r="AH226">
        <v>0</v>
      </c>
      <c r="AI226">
        <v>1</v>
      </c>
      <c r="AJ226">
        <v>12.55</v>
      </c>
      <c r="AK226">
        <v>33.659999999999997</v>
      </c>
      <c r="AL226">
        <v>1</v>
      </c>
      <c r="AM226">
        <v>4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3</v>
      </c>
      <c r="AT226">
        <v>0.08</v>
      </c>
      <c r="AU226" t="s">
        <v>17</v>
      </c>
      <c r="AV226">
        <v>0</v>
      </c>
      <c r="AW226">
        <v>2</v>
      </c>
      <c r="AX226">
        <v>145871705</v>
      </c>
      <c r="AY226">
        <v>1</v>
      </c>
      <c r="AZ226">
        <v>0</v>
      </c>
      <c r="BA226">
        <v>238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ROUND(Y226*Source!I156,9)</f>
        <v>6.0999999999999999E-2</v>
      </c>
      <c r="CY226">
        <f>AB226</f>
        <v>1129.3699999999999</v>
      </c>
      <c r="CZ226">
        <f>AF226</f>
        <v>89.99</v>
      </c>
      <c r="DA226">
        <f>AJ226</f>
        <v>12.55</v>
      </c>
      <c r="DB226">
        <f>ROUND((ROUND(AT226*CZ226,2)*1.25),2)</f>
        <v>9</v>
      </c>
      <c r="DC226">
        <f>ROUND((ROUND(AT226*AG226,2)*1.25),2)</f>
        <v>1</v>
      </c>
      <c r="DD226" t="s">
        <v>3</v>
      </c>
      <c r="DE226" t="s">
        <v>3</v>
      </c>
      <c r="DF226">
        <f>ROUND(ROUND(AE226,2)*CX226,2)</f>
        <v>0</v>
      </c>
      <c r="DG226">
        <f>ROUND(ROUND(AF226*AJ226,2)*CX226,2)</f>
        <v>68.89</v>
      </c>
      <c r="DH226">
        <f>ROUND(ROUND(AG226*AK226,2)*CX226,2)</f>
        <v>20.66</v>
      </c>
      <c r="DI226">
        <f t="shared" si="69"/>
        <v>0</v>
      </c>
      <c r="DJ226">
        <f>DG226</f>
        <v>68.89</v>
      </c>
      <c r="DK226">
        <v>0</v>
      </c>
      <c r="DL226" t="s">
        <v>3</v>
      </c>
      <c r="DM226">
        <v>0</v>
      </c>
      <c r="DN226" t="s">
        <v>3</v>
      </c>
      <c r="DO226">
        <v>0</v>
      </c>
    </row>
    <row r="227" spans="1:119" x14ac:dyDescent="0.2">
      <c r="A227">
        <f>ROW(Source!A156)</f>
        <v>156</v>
      </c>
      <c r="B227">
        <v>145833872</v>
      </c>
      <c r="C227">
        <v>145871702</v>
      </c>
      <c r="D227">
        <v>140923145</v>
      </c>
      <c r="E227">
        <v>1</v>
      </c>
      <c r="F227">
        <v>1</v>
      </c>
      <c r="G227">
        <v>1</v>
      </c>
      <c r="H227">
        <v>2</v>
      </c>
      <c r="I227" t="s">
        <v>663</v>
      </c>
      <c r="J227" t="s">
        <v>664</v>
      </c>
      <c r="K227" t="s">
        <v>665</v>
      </c>
      <c r="L227">
        <v>1367</v>
      </c>
      <c r="N227">
        <v>1011</v>
      </c>
      <c r="O227" t="s">
        <v>666</v>
      </c>
      <c r="P227" t="s">
        <v>666</v>
      </c>
      <c r="Q227">
        <v>1</v>
      </c>
      <c r="W227">
        <v>0</v>
      </c>
      <c r="X227">
        <v>1232162608</v>
      </c>
      <c r="Y227">
        <f>(AT227*1.25)</f>
        <v>0.33750000000000002</v>
      </c>
      <c r="AA227">
        <v>0</v>
      </c>
      <c r="AB227">
        <v>392.31</v>
      </c>
      <c r="AC227">
        <v>454.41</v>
      </c>
      <c r="AD227">
        <v>0</v>
      </c>
      <c r="AE227">
        <v>0</v>
      </c>
      <c r="AF227">
        <v>31.26</v>
      </c>
      <c r="AG227">
        <v>13.5</v>
      </c>
      <c r="AH227">
        <v>0</v>
      </c>
      <c r="AI227">
        <v>1</v>
      </c>
      <c r="AJ227">
        <v>12.55</v>
      </c>
      <c r="AK227">
        <v>33.659999999999997</v>
      </c>
      <c r="AL227">
        <v>1</v>
      </c>
      <c r="AM227">
        <v>4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3</v>
      </c>
      <c r="AT227">
        <v>0.27</v>
      </c>
      <c r="AU227" t="s">
        <v>17</v>
      </c>
      <c r="AV227">
        <v>0</v>
      </c>
      <c r="AW227">
        <v>2</v>
      </c>
      <c r="AX227">
        <v>145871706</v>
      </c>
      <c r="AY227">
        <v>1</v>
      </c>
      <c r="AZ227">
        <v>0</v>
      </c>
      <c r="BA227">
        <v>239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ROUND(Y227*Source!I156,9)</f>
        <v>0.205875</v>
      </c>
      <c r="CY227">
        <f>AB227</f>
        <v>392.31</v>
      </c>
      <c r="CZ227">
        <f>AF227</f>
        <v>31.26</v>
      </c>
      <c r="DA227">
        <f>AJ227</f>
        <v>12.55</v>
      </c>
      <c r="DB227">
        <f>ROUND((ROUND(AT227*CZ227,2)*1.25),2)</f>
        <v>10.55</v>
      </c>
      <c r="DC227">
        <f>ROUND((ROUND(AT227*AG227,2)*1.25),2)</f>
        <v>4.5599999999999996</v>
      </c>
      <c r="DD227" t="s">
        <v>3</v>
      </c>
      <c r="DE227" t="s">
        <v>3</v>
      </c>
      <c r="DF227">
        <f>ROUND(ROUND(AE227,2)*CX227,2)</f>
        <v>0</v>
      </c>
      <c r="DG227">
        <f>ROUND(ROUND(AF227*AJ227,2)*CX227,2)</f>
        <v>80.77</v>
      </c>
      <c r="DH227">
        <f>ROUND(ROUND(AG227*AK227,2)*CX227,2)</f>
        <v>93.55</v>
      </c>
      <c r="DI227">
        <f t="shared" si="69"/>
        <v>0</v>
      </c>
      <c r="DJ227">
        <f>DG227</f>
        <v>80.77</v>
      </c>
      <c r="DK227">
        <v>0</v>
      </c>
      <c r="DL227" t="s">
        <v>3</v>
      </c>
      <c r="DM227">
        <v>0</v>
      </c>
      <c r="DN227" t="s">
        <v>3</v>
      </c>
      <c r="DO227">
        <v>0</v>
      </c>
    </row>
    <row r="228" spans="1:119" x14ac:dyDescent="0.2">
      <c r="A228">
        <f>ROW(Source!A156)</f>
        <v>156</v>
      </c>
      <c r="B228">
        <v>145833872</v>
      </c>
      <c r="C228">
        <v>145871702</v>
      </c>
      <c r="D228">
        <v>140923268</v>
      </c>
      <c r="E228">
        <v>1</v>
      </c>
      <c r="F228">
        <v>1</v>
      </c>
      <c r="G228">
        <v>1</v>
      </c>
      <c r="H228">
        <v>2</v>
      </c>
      <c r="I228" t="s">
        <v>694</v>
      </c>
      <c r="J228" t="s">
        <v>695</v>
      </c>
      <c r="K228" t="s">
        <v>696</v>
      </c>
      <c r="L228">
        <v>1367</v>
      </c>
      <c r="N228">
        <v>1011</v>
      </c>
      <c r="O228" t="s">
        <v>666</v>
      </c>
      <c r="P228" t="s">
        <v>666</v>
      </c>
      <c r="Q228">
        <v>1</v>
      </c>
      <c r="W228">
        <v>0</v>
      </c>
      <c r="X228">
        <v>1385328552</v>
      </c>
      <c r="Y228">
        <f>(AT228*1.25)</f>
        <v>1.625</v>
      </c>
      <c r="AA228">
        <v>0</v>
      </c>
      <c r="AB228">
        <v>155.49</v>
      </c>
      <c r="AC228">
        <v>338.62</v>
      </c>
      <c r="AD228">
        <v>0</v>
      </c>
      <c r="AE228">
        <v>0</v>
      </c>
      <c r="AF228">
        <v>12.39</v>
      </c>
      <c r="AG228">
        <v>10.06</v>
      </c>
      <c r="AH228">
        <v>0</v>
      </c>
      <c r="AI228">
        <v>1</v>
      </c>
      <c r="AJ228">
        <v>12.55</v>
      </c>
      <c r="AK228">
        <v>33.659999999999997</v>
      </c>
      <c r="AL228">
        <v>1</v>
      </c>
      <c r="AM228">
        <v>4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3</v>
      </c>
      <c r="AT228">
        <v>1.3</v>
      </c>
      <c r="AU228" t="s">
        <v>17</v>
      </c>
      <c r="AV228">
        <v>0</v>
      </c>
      <c r="AW228">
        <v>2</v>
      </c>
      <c r="AX228">
        <v>145871707</v>
      </c>
      <c r="AY228">
        <v>1</v>
      </c>
      <c r="AZ228">
        <v>0</v>
      </c>
      <c r="BA228">
        <v>240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ROUND(Y228*Source!I156,9)</f>
        <v>0.99124999999999996</v>
      </c>
      <c r="CY228">
        <f>AB228</f>
        <v>155.49</v>
      </c>
      <c r="CZ228">
        <f>AF228</f>
        <v>12.39</v>
      </c>
      <c r="DA228">
        <f>AJ228</f>
        <v>12.55</v>
      </c>
      <c r="DB228">
        <f>ROUND((ROUND(AT228*CZ228,2)*1.25),2)</f>
        <v>20.14</v>
      </c>
      <c r="DC228">
        <f>ROUND((ROUND(AT228*AG228,2)*1.25),2)</f>
        <v>16.350000000000001</v>
      </c>
      <c r="DD228" t="s">
        <v>3</v>
      </c>
      <c r="DE228" t="s">
        <v>3</v>
      </c>
      <c r="DF228">
        <f>ROUND(ROUND(AE228,2)*CX228,2)</f>
        <v>0</v>
      </c>
      <c r="DG228">
        <f>ROUND(ROUND(AF228*AJ228,2)*CX228,2)</f>
        <v>154.13</v>
      </c>
      <c r="DH228">
        <f>ROUND(ROUND(AG228*AK228,2)*CX228,2)</f>
        <v>335.66</v>
      </c>
      <c r="DI228">
        <f t="shared" si="69"/>
        <v>0</v>
      </c>
      <c r="DJ228">
        <f>DG228</f>
        <v>154.13</v>
      </c>
      <c r="DK228">
        <v>0</v>
      </c>
      <c r="DL228" t="s">
        <v>3</v>
      </c>
      <c r="DM228">
        <v>0</v>
      </c>
      <c r="DN228" t="s">
        <v>3</v>
      </c>
      <c r="DO228">
        <v>0</v>
      </c>
    </row>
    <row r="229" spans="1:119" x14ac:dyDescent="0.2">
      <c r="A229">
        <f>ROW(Source!A156)</f>
        <v>156</v>
      </c>
      <c r="B229">
        <v>145833872</v>
      </c>
      <c r="C229">
        <v>145871702</v>
      </c>
      <c r="D229">
        <v>140772680</v>
      </c>
      <c r="E229">
        <v>1</v>
      </c>
      <c r="F229">
        <v>1</v>
      </c>
      <c r="G229">
        <v>1</v>
      </c>
      <c r="H229">
        <v>3</v>
      </c>
      <c r="I229" t="s">
        <v>691</v>
      </c>
      <c r="J229" t="s">
        <v>692</v>
      </c>
      <c r="K229" t="s">
        <v>693</v>
      </c>
      <c r="L229">
        <v>1339</v>
      </c>
      <c r="N229">
        <v>1007</v>
      </c>
      <c r="O229" t="s">
        <v>127</v>
      </c>
      <c r="P229" t="s">
        <v>127</v>
      </c>
      <c r="Q229">
        <v>1</v>
      </c>
      <c r="W229">
        <v>0</v>
      </c>
      <c r="X229">
        <v>-143474561</v>
      </c>
      <c r="Y229">
        <f>AT229</f>
        <v>0.93</v>
      </c>
      <c r="AA229">
        <v>21.91</v>
      </c>
      <c r="AB229">
        <v>0</v>
      </c>
      <c r="AC229">
        <v>0</v>
      </c>
      <c r="AD229">
        <v>0</v>
      </c>
      <c r="AE229">
        <v>2.44</v>
      </c>
      <c r="AF229">
        <v>0</v>
      </c>
      <c r="AG229">
        <v>0</v>
      </c>
      <c r="AH229">
        <v>0</v>
      </c>
      <c r="AI229">
        <v>8.98</v>
      </c>
      <c r="AJ229">
        <v>1</v>
      </c>
      <c r="AK229">
        <v>1</v>
      </c>
      <c r="AL229">
        <v>1</v>
      </c>
      <c r="AM229">
        <v>4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3</v>
      </c>
      <c r="AT229">
        <v>0.93</v>
      </c>
      <c r="AU229" t="s">
        <v>3</v>
      </c>
      <c r="AV229">
        <v>0</v>
      </c>
      <c r="AW229">
        <v>2</v>
      </c>
      <c r="AX229">
        <v>145871708</v>
      </c>
      <c r="AY229">
        <v>1</v>
      </c>
      <c r="AZ229">
        <v>0</v>
      </c>
      <c r="BA229">
        <v>241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ROUND(Y229*Source!I156,9)</f>
        <v>0.56730000000000003</v>
      </c>
      <c r="CY229">
        <f>AA229</f>
        <v>21.91</v>
      </c>
      <c r="CZ229">
        <f>AE229</f>
        <v>2.44</v>
      </c>
      <c r="DA229">
        <f>AI229</f>
        <v>8.98</v>
      </c>
      <c r="DB229">
        <f>ROUND(ROUND(AT229*CZ229,2),2)</f>
        <v>2.27</v>
      </c>
      <c r="DC229">
        <f>ROUND(ROUND(AT229*AG229,2),2)</f>
        <v>0</v>
      </c>
      <c r="DD229" t="s">
        <v>3</v>
      </c>
      <c r="DE229" t="s">
        <v>3</v>
      </c>
      <c r="DF229">
        <f>ROUND(ROUND(AE229*AI229,2)*CX229,2)</f>
        <v>12.43</v>
      </c>
      <c r="DG229">
        <f t="shared" ref="DG229:DG234" si="70">ROUND(ROUND(AF229,2)*CX229,2)</f>
        <v>0</v>
      </c>
      <c r="DH229">
        <f>ROUND(ROUND(AG229,2)*CX229,2)</f>
        <v>0</v>
      </c>
      <c r="DI229">
        <f t="shared" si="69"/>
        <v>0</v>
      </c>
      <c r="DJ229">
        <f>DF229</f>
        <v>12.43</v>
      </c>
      <c r="DK229">
        <v>0</v>
      </c>
      <c r="DL229" t="s">
        <v>3</v>
      </c>
      <c r="DM229">
        <v>0</v>
      </c>
      <c r="DN229" t="s">
        <v>3</v>
      </c>
      <c r="DO229">
        <v>0</v>
      </c>
    </row>
    <row r="230" spans="1:119" x14ac:dyDescent="0.2">
      <c r="A230">
        <f>ROW(Source!A156)</f>
        <v>156</v>
      </c>
      <c r="B230">
        <v>145833872</v>
      </c>
      <c r="C230">
        <v>145871702</v>
      </c>
      <c r="D230">
        <v>140776226</v>
      </c>
      <c r="E230">
        <v>1</v>
      </c>
      <c r="F230">
        <v>1</v>
      </c>
      <c r="G230">
        <v>1</v>
      </c>
      <c r="H230">
        <v>3</v>
      </c>
      <c r="I230" t="s">
        <v>684</v>
      </c>
      <c r="J230" t="s">
        <v>685</v>
      </c>
      <c r="K230" t="s">
        <v>686</v>
      </c>
      <c r="L230">
        <v>1346</v>
      </c>
      <c r="N230">
        <v>1009</v>
      </c>
      <c r="O230" t="s">
        <v>91</v>
      </c>
      <c r="P230" t="s">
        <v>91</v>
      </c>
      <c r="Q230">
        <v>1</v>
      </c>
      <c r="W230">
        <v>0</v>
      </c>
      <c r="X230">
        <v>1052716416</v>
      </c>
      <c r="Y230">
        <f>AT230</f>
        <v>0.5</v>
      </c>
      <c r="AA230">
        <v>16.34</v>
      </c>
      <c r="AB230">
        <v>0</v>
      </c>
      <c r="AC230">
        <v>0</v>
      </c>
      <c r="AD230">
        <v>0</v>
      </c>
      <c r="AE230">
        <v>1.82</v>
      </c>
      <c r="AF230">
        <v>0</v>
      </c>
      <c r="AG230">
        <v>0</v>
      </c>
      <c r="AH230">
        <v>0</v>
      </c>
      <c r="AI230">
        <v>8.98</v>
      </c>
      <c r="AJ230">
        <v>1</v>
      </c>
      <c r="AK230">
        <v>1</v>
      </c>
      <c r="AL230">
        <v>1</v>
      </c>
      <c r="AM230">
        <v>4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3</v>
      </c>
      <c r="AT230">
        <v>0.5</v>
      </c>
      <c r="AU230" t="s">
        <v>3</v>
      </c>
      <c r="AV230">
        <v>0</v>
      </c>
      <c r="AW230">
        <v>2</v>
      </c>
      <c r="AX230">
        <v>145871709</v>
      </c>
      <c r="AY230">
        <v>1</v>
      </c>
      <c r="AZ230">
        <v>0</v>
      </c>
      <c r="BA230">
        <v>242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ROUND(Y230*Source!I156,9)</f>
        <v>0.30499999999999999</v>
      </c>
      <c r="CY230">
        <f>AA230</f>
        <v>16.34</v>
      </c>
      <c r="CZ230">
        <f>AE230</f>
        <v>1.82</v>
      </c>
      <c r="DA230">
        <f>AI230</f>
        <v>8.98</v>
      </c>
      <c r="DB230">
        <f>ROUND(ROUND(AT230*CZ230,2),2)</f>
        <v>0.91</v>
      </c>
      <c r="DC230">
        <f>ROUND(ROUND(AT230*AG230,2),2)</f>
        <v>0</v>
      </c>
      <c r="DD230" t="s">
        <v>3</v>
      </c>
      <c r="DE230" t="s">
        <v>3</v>
      </c>
      <c r="DF230">
        <f>ROUND(ROUND(AE230*AI230,2)*CX230,2)</f>
        <v>4.9800000000000004</v>
      </c>
      <c r="DG230">
        <f t="shared" si="70"/>
        <v>0</v>
      </c>
      <c r="DH230">
        <f>ROUND(ROUND(AG230,2)*CX230,2)</f>
        <v>0</v>
      </c>
      <c r="DI230">
        <f t="shared" si="69"/>
        <v>0</v>
      </c>
      <c r="DJ230">
        <f>DF230</f>
        <v>4.9800000000000004</v>
      </c>
      <c r="DK230">
        <v>0</v>
      </c>
      <c r="DL230" t="s">
        <v>3</v>
      </c>
      <c r="DM230">
        <v>0</v>
      </c>
      <c r="DN230" t="s">
        <v>3</v>
      </c>
      <c r="DO230">
        <v>0</v>
      </c>
    </row>
    <row r="231" spans="1:119" x14ac:dyDescent="0.2">
      <c r="A231">
        <f>ROW(Source!A156)</f>
        <v>156</v>
      </c>
      <c r="B231">
        <v>145833872</v>
      </c>
      <c r="C231">
        <v>145871702</v>
      </c>
      <c r="D231">
        <v>140761159</v>
      </c>
      <c r="E231">
        <v>70</v>
      </c>
      <c r="F231">
        <v>1</v>
      </c>
      <c r="G231">
        <v>1</v>
      </c>
      <c r="H231">
        <v>3</v>
      </c>
      <c r="I231" t="s">
        <v>442</v>
      </c>
      <c r="J231" t="s">
        <v>3</v>
      </c>
      <c r="K231" t="s">
        <v>443</v>
      </c>
      <c r="L231">
        <v>1348</v>
      </c>
      <c r="N231">
        <v>1009</v>
      </c>
      <c r="O231" t="s">
        <v>123</v>
      </c>
      <c r="P231" t="s">
        <v>123</v>
      </c>
      <c r="Q231">
        <v>1000</v>
      </c>
      <c r="W231">
        <v>0</v>
      </c>
      <c r="X231">
        <v>1531120620</v>
      </c>
      <c r="Y231">
        <f>AT231</f>
        <v>0.05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8.98</v>
      </c>
      <c r="AJ231">
        <v>1</v>
      </c>
      <c r="AK231">
        <v>1</v>
      </c>
      <c r="AL231">
        <v>1</v>
      </c>
      <c r="AM231">
        <v>0</v>
      </c>
      <c r="AN231">
        <v>0</v>
      </c>
      <c r="AO231">
        <v>0</v>
      </c>
      <c r="AP231">
        <v>1</v>
      </c>
      <c r="AQ231">
        <v>0</v>
      </c>
      <c r="AR231">
        <v>0</v>
      </c>
      <c r="AS231" t="s">
        <v>3</v>
      </c>
      <c r="AT231">
        <v>0.05</v>
      </c>
      <c r="AU231" t="s">
        <v>3</v>
      </c>
      <c r="AV231">
        <v>0</v>
      </c>
      <c r="AW231">
        <v>2</v>
      </c>
      <c r="AX231">
        <v>145871710</v>
      </c>
      <c r="AY231">
        <v>1</v>
      </c>
      <c r="AZ231">
        <v>0</v>
      </c>
      <c r="BA231">
        <v>243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ROUND(Y231*Source!I156,9)</f>
        <v>3.0499999999999999E-2</v>
      </c>
      <c r="CY231">
        <f>AA231</f>
        <v>0</v>
      </c>
      <c r="CZ231">
        <f>AE231</f>
        <v>0</v>
      </c>
      <c r="DA231">
        <f>AI231</f>
        <v>8.98</v>
      </c>
      <c r="DB231">
        <f>ROUND(ROUND(AT231*CZ231,2),2)</f>
        <v>0</v>
      </c>
      <c r="DC231">
        <f>ROUND(ROUND(AT231*AG231,2),2)</f>
        <v>0</v>
      </c>
      <c r="DD231" t="s">
        <v>3</v>
      </c>
      <c r="DE231" t="s">
        <v>3</v>
      </c>
      <c r="DF231">
        <f>ROUND(ROUND(AE231*AI231,2)*CX231,2)</f>
        <v>0</v>
      </c>
      <c r="DG231">
        <f t="shared" si="70"/>
        <v>0</v>
      </c>
      <c r="DH231">
        <f>ROUND(ROUND(AG231,2)*CX231,2)</f>
        <v>0</v>
      </c>
      <c r="DI231">
        <f t="shared" si="69"/>
        <v>0</v>
      </c>
      <c r="DJ231">
        <f>DF231</f>
        <v>0</v>
      </c>
      <c r="DK231">
        <v>0</v>
      </c>
      <c r="DL231" t="s">
        <v>3</v>
      </c>
      <c r="DM231">
        <v>0</v>
      </c>
      <c r="DN231" t="s">
        <v>3</v>
      </c>
      <c r="DO231">
        <v>0</v>
      </c>
    </row>
    <row r="232" spans="1:119" x14ac:dyDescent="0.2">
      <c r="A232">
        <f>ROW(Source!A156)</f>
        <v>156</v>
      </c>
      <c r="B232">
        <v>145833872</v>
      </c>
      <c r="C232">
        <v>145871702</v>
      </c>
      <c r="D232">
        <v>140763169</v>
      </c>
      <c r="E232">
        <v>70</v>
      </c>
      <c r="F232">
        <v>1</v>
      </c>
      <c r="G232">
        <v>1</v>
      </c>
      <c r="H232">
        <v>3</v>
      </c>
      <c r="I232" t="s">
        <v>445</v>
      </c>
      <c r="J232" t="s">
        <v>3</v>
      </c>
      <c r="K232" t="s">
        <v>446</v>
      </c>
      <c r="L232">
        <v>1348</v>
      </c>
      <c r="N232">
        <v>1009</v>
      </c>
      <c r="O232" t="s">
        <v>123</v>
      </c>
      <c r="P232" t="s">
        <v>123</v>
      </c>
      <c r="Q232">
        <v>1000</v>
      </c>
      <c r="W232">
        <v>0</v>
      </c>
      <c r="X232">
        <v>-1969728098</v>
      </c>
      <c r="Y232">
        <f>AT232</f>
        <v>0.375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8.98</v>
      </c>
      <c r="AJ232">
        <v>1</v>
      </c>
      <c r="AK232">
        <v>1</v>
      </c>
      <c r="AL232">
        <v>1</v>
      </c>
      <c r="AM232">
        <v>0</v>
      </c>
      <c r="AN232">
        <v>0</v>
      </c>
      <c r="AO232">
        <v>0</v>
      </c>
      <c r="AP232">
        <v>1</v>
      </c>
      <c r="AQ232">
        <v>0</v>
      </c>
      <c r="AR232">
        <v>0</v>
      </c>
      <c r="AS232" t="s">
        <v>3</v>
      </c>
      <c r="AT232">
        <v>0.375</v>
      </c>
      <c r="AU232" t="s">
        <v>3</v>
      </c>
      <c r="AV232">
        <v>0</v>
      </c>
      <c r="AW232">
        <v>2</v>
      </c>
      <c r="AX232">
        <v>145871715</v>
      </c>
      <c r="AY232">
        <v>1</v>
      </c>
      <c r="AZ232">
        <v>0</v>
      </c>
      <c r="BA232">
        <v>248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ROUND(Y232*Source!I156,9)</f>
        <v>0.22875000000000001</v>
      </c>
      <c r="CY232">
        <f>AA232</f>
        <v>0</v>
      </c>
      <c r="CZ232">
        <f>AE232</f>
        <v>0</v>
      </c>
      <c r="DA232">
        <f>AI232</f>
        <v>8.98</v>
      </c>
      <c r="DB232">
        <f>ROUND(ROUND(AT232*CZ232,2),2)</f>
        <v>0</v>
      </c>
      <c r="DC232">
        <f>ROUND(ROUND(AT232*AG232,2),2)</f>
        <v>0</v>
      </c>
      <c r="DD232" t="s">
        <v>3</v>
      </c>
      <c r="DE232" t="s">
        <v>3</v>
      </c>
      <c r="DF232">
        <f>ROUND(ROUND(AE232*AI232,2)*CX232,2)</f>
        <v>0</v>
      </c>
      <c r="DG232">
        <f t="shared" si="70"/>
        <v>0</v>
      </c>
      <c r="DH232">
        <f>ROUND(ROUND(AG232,2)*CX232,2)</f>
        <v>0</v>
      </c>
      <c r="DI232">
        <f t="shared" si="69"/>
        <v>0</v>
      </c>
      <c r="DJ232">
        <f>DF232</f>
        <v>0</v>
      </c>
      <c r="DK232">
        <v>0</v>
      </c>
      <c r="DL232" t="s">
        <v>3</v>
      </c>
      <c r="DM232">
        <v>0</v>
      </c>
      <c r="DN232" t="s">
        <v>3</v>
      </c>
      <c r="DO232">
        <v>0</v>
      </c>
    </row>
    <row r="233" spans="1:119" x14ac:dyDescent="0.2">
      <c r="A233">
        <f>ROW(Source!A162)</f>
        <v>162</v>
      </c>
      <c r="B233">
        <v>145833872</v>
      </c>
      <c r="C233">
        <v>145871905</v>
      </c>
      <c r="D233">
        <v>140755436</v>
      </c>
      <c r="E233">
        <v>70</v>
      </c>
      <c r="F233">
        <v>1</v>
      </c>
      <c r="G233">
        <v>1</v>
      </c>
      <c r="H233">
        <v>1</v>
      </c>
      <c r="I233" t="s">
        <v>689</v>
      </c>
      <c r="J233" t="s">
        <v>3</v>
      </c>
      <c r="K233" t="s">
        <v>690</v>
      </c>
      <c r="L233">
        <v>1191</v>
      </c>
      <c r="N233">
        <v>1013</v>
      </c>
      <c r="O233" t="s">
        <v>660</v>
      </c>
      <c r="P233" t="s">
        <v>660</v>
      </c>
      <c r="Q233">
        <v>1</v>
      </c>
      <c r="W233">
        <v>0</v>
      </c>
      <c r="X233">
        <v>-1759674247</v>
      </c>
      <c r="Y233">
        <f>(AT233*1.15)</f>
        <v>228.86149999999998</v>
      </c>
      <c r="AA233">
        <v>0</v>
      </c>
      <c r="AB233">
        <v>0</v>
      </c>
      <c r="AC233">
        <v>0</v>
      </c>
      <c r="AD233">
        <v>298.23</v>
      </c>
      <c r="AE233">
        <v>0</v>
      </c>
      <c r="AF233">
        <v>0</v>
      </c>
      <c r="AG233">
        <v>0</v>
      </c>
      <c r="AH233">
        <v>8.86</v>
      </c>
      <c r="AI233">
        <v>1</v>
      </c>
      <c r="AJ233">
        <v>1</v>
      </c>
      <c r="AK233">
        <v>1</v>
      </c>
      <c r="AL233">
        <v>33.659999999999997</v>
      </c>
      <c r="AM233">
        <v>4</v>
      </c>
      <c r="AN233">
        <v>0</v>
      </c>
      <c r="AO233">
        <v>1</v>
      </c>
      <c r="AP233">
        <v>1</v>
      </c>
      <c r="AQ233">
        <v>0</v>
      </c>
      <c r="AR233">
        <v>0</v>
      </c>
      <c r="AS233" t="s">
        <v>3</v>
      </c>
      <c r="AT233">
        <v>199.01</v>
      </c>
      <c r="AU233" t="s">
        <v>18</v>
      </c>
      <c r="AV233">
        <v>1</v>
      </c>
      <c r="AW233">
        <v>2</v>
      </c>
      <c r="AX233">
        <v>145871917</v>
      </c>
      <c r="AY233">
        <v>1</v>
      </c>
      <c r="AZ233">
        <v>0</v>
      </c>
      <c r="BA233">
        <v>249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ROUND(Y233*Source!I162,9)</f>
        <v>3.8448731999999999</v>
      </c>
      <c r="CY233">
        <f>AD233</f>
        <v>298.23</v>
      </c>
      <c r="CZ233">
        <f>AH233</f>
        <v>8.86</v>
      </c>
      <c r="DA233">
        <f>AL233</f>
        <v>33.659999999999997</v>
      </c>
      <c r="DB233">
        <f>ROUND((ROUND(AT233*CZ233,2)*1.15),2)</f>
        <v>2027.71</v>
      </c>
      <c r="DC233">
        <f>ROUND((ROUND(AT233*AG233,2)*1.15),2)</f>
        <v>0</v>
      </c>
      <c r="DD233" t="s">
        <v>3</v>
      </c>
      <c r="DE233" t="s">
        <v>3</v>
      </c>
      <c r="DF233">
        <f>ROUND(ROUND(AE233,2)*CX233,2)</f>
        <v>0</v>
      </c>
      <c r="DG233">
        <f t="shared" si="70"/>
        <v>0</v>
      </c>
      <c r="DH233">
        <f>ROUND(ROUND(AG233,2)*CX233,2)</f>
        <v>0</v>
      </c>
      <c r="DI233">
        <f>ROUND(ROUND(AH233*AL233,2)*CX233,2)</f>
        <v>1146.6600000000001</v>
      </c>
      <c r="DJ233">
        <f>DI233</f>
        <v>1146.6600000000001</v>
      </c>
      <c r="DK233">
        <v>0</v>
      </c>
      <c r="DL233" t="s">
        <v>3</v>
      </c>
      <c r="DM233">
        <v>0</v>
      </c>
      <c r="DN233" t="s">
        <v>3</v>
      </c>
      <c r="DO233">
        <v>0</v>
      </c>
    </row>
    <row r="234" spans="1:119" x14ac:dyDescent="0.2">
      <c r="A234">
        <f>ROW(Source!A162)</f>
        <v>162</v>
      </c>
      <c r="B234">
        <v>145833872</v>
      </c>
      <c r="C234">
        <v>145871905</v>
      </c>
      <c r="D234">
        <v>140755491</v>
      </c>
      <c r="E234">
        <v>70</v>
      </c>
      <c r="F234">
        <v>1</v>
      </c>
      <c r="G234">
        <v>1</v>
      </c>
      <c r="H234">
        <v>1</v>
      </c>
      <c r="I234" t="s">
        <v>661</v>
      </c>
      <c r="J234" t="s">
        <v>3</v>
      </c>
      <c r="K234" t="s">
        <v>662</v>
      </c>
      <c r="L234">
        <v>1191</v>
      </c>
      <c r="N234">
        <v>1013</v>
      </c>
      <c r="O234" t="s">
        <v>660</v>
      </c>
      <c r="P234" t="s">
        <v>660</v>
      </c>
      <c r="Q234">
        <v>1</v>
      </c>
      <c r="W234">
        <v>0</v>
      </c>
      <c r="X234">
        <v>-1417349443</v>
      </c>
      <c r="Y234">
        <f>(AT234*1.25)</f>
        <v>5.4124999999999996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1</v>
      </c>
      <c r="AK234">
        <v>33.659999999999997</v>
      </c>
      <c r="AL234">
        <v>1</v>
      </c>
      <c r="AM234">
        <v>4</v>
      </c>
      <c r="AN234">
        <v>0</v>
      </c>
      <c r="AO234">
        <v>1</v>
      </c>
      <c r="AP234">
        <v>1</v>
      </c>
      <c r="AQ234">
        <v>0</v>
      </c>
      <c r="AR234">
        <v>0</v>
      </c>
      <c r="AS234" t="s">
        <v>3</v>
      </c>
      <c r="AT234">
        <v>4.33</v>
      </c>
      <c r="AU234" t="s">
        <v>17</v>
      </c>
      <c r="AV234">
        <v>2</v>
      </c>
      <c r="AW234">
        <v>2</v>
      </c>
      <c r="AX234">
        <v>145871918</v>
      </c>
      <c r="AY234">
        <v>1</v>
      </c>
      <c r="AZ234">
        <v>0</v>
      </c>
      <c r="BA234">
        <v>250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ROUND(Y234*Source!I162,9)</f>
        <v>9.0929999999999997E-2</v>
      </c>
      <c r="CY234">
        <f>AD234</f>
        <v>0</v>
      </c>
      <c r="CZ234">
        <f>AH234</f>
        <v>0</v>
      </c>
      <c r="DA234">
        <f>AL234</f>
        <v>1</v>
      </c>
      <c r="DB234">
        <f>ROUND((ROUND(AT234*CZ234,2)*1.25),2)</f>
        <v>0</v>
      </c>
      <c r="DC234">
        <f>ROUND((ROUND(AT234*AG234,2)*1.25),2)</f>
        <v>0</v>
      </c>
      <c r="DD234" t="s">
        <v>3</v>
      </c>
      <c r="DE234" t="s">
        <v>3</v>
      </c>
      <c r="DF234">
        <f>ROUND(ROUND(AE234,2)*CX234,2)</f>
        <v>0</v>
      </c>
      <c r="DG234">
        <f t="shared" si="70"/>
        <v>0</v>
      </c>
      <c r="DH234">
        <f>ROUND(ROUND(AG234*AK234,2)*CX234,2)</f>
        <v>0</v>
      </c>
      <c r="DI234">
        <f t="shared" ref="DI234:DI242" si="71">ROUND(ROUND(AH234,2)*CX234,2)</f>
        <v>0</v>
      </c>
      <c r="DJ234">
        <f>DI234</f>
        <v>0</v>
      </c>
      <c r="DK234">
        <v>0</v>
      </c>
      <c r="DL234" t="s">
        <v>3</v>
      </c>
      <c r="DM234">
        <v>0</v>
      </c>
      <c r="DN234" t="s">
        <v>3</v>
      </c>
      <c r="DO234">
        <v>0</v>
      </c>
    </row>
    <row r="235" spans="1:119" x14ac:dyDescent="0.2">
      <c r="A235">
        <f>ROW(Source!A162)</f>
        <v>162</v>
      </c>
      <c r="B235">
        <v>145833872</v>
      </c>
      <c r="C235">
        <v>145871905</v>
      </c>
      <c r="D235">
        <v>140923145</v>
      </c>
      <c r="E235">
        <v>1</v>
      </c>
      <c r="F235">
        <v>1</v>
      </c>
      <c r="G235">
        <v>1</v>
      </c>
      <c r="H235">
        <v>2</v>
      </c>
      <c r="I235" t="s">
        <v>663</v>
      </c>
      <c r="J235" t="s">
        <v>664</v>
      </c>
      <c r="K235" t="s">
        <v>665</v>
      </c>
      <c r="L235">
        <v>1367</v>
      </c>
      <c r="N235">
        <v>1011</v>
      </c>
      <c r="O235" t="s">
        <v>666</v>
      </c>
      <c r="P235" t="s">
        <v>666</v>
      </c>
      <c r="Q235">
        <v>1</v>
      </c>
      <c r="W235">
        <v>0</v>
      </c>
      <c r="X235">
        <v>1232162608</v>
      </c>
      <c r="Y235">
        <f>(AT235*1.25)</f>
        <v>1.3125</v>
      </c>
      <c r="AA235">
        <v>0</v>
      </c>
      <c r="AB235">
        <v>392.31</v>
      </c>
      <c r="AC235">
        <v>454.41</v>
      </c>
      <c r="AD235">
        <v>0</v>
      </c>
      <c r="AE235">
        <v>0</v>
      </c>
      <c r="AF235">
        <v>31.26</v>
      </c>
      <c r="AG235">
        <v>13.5</v>
      </c>
      <c r="AH235">
        <v>0</v>
      </c>
      <c r="AI235">
        <v>1</v>
      </c>
      <c r="AJ235">
        <v>12.55</v>
      </c>
      <c r="AK235">
        <v>33.659999999999997</v>
      </c>
      <c r="AL235">
        <v>1</v>
      </c>
      <c r="AM235">
        <v>4</v>
      </c>
      <c r="AN235">
        <v>0</v>
      </c>
      <c r="AO235">
        <v>1</v>
      </c>
      <c r="AP235">
        <v>1</v>
      </c>
      <c r="AQ235">
        <v>0</v>
      </c>
      <c r="AR235">
        <v>0</v>
      </c>
      <c r="AS235" t="s">
        <v>3</v>
      </c>
      <c r="AT235">
        <v>1.05</v>
      </c>
      <c r="AU235" t="s">
        <v>17</v>
      </c>
      <c r="AV235">
        <v>0</v>
      </c>
      <c r="AW235">
        <v>2</v>
      </c>
      <c r="AX235">
        <v>145871919</v>
      </c>
      <c r="AY235">
        <v>1</v>
      </c>
      <c r="AZ235">
        <v>0</v>
      </c>
      <c r="BA235">
        <v>251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ROUND(Y235*Source!I162,9)</f>
        <v>2.205E-2</v>
      </c>
      <c r="CY235">
        <f>AB235</f>
        <v>392.31</v>
      </c>
      <c r="CZ235">
        <f>AF235</f>
        <v>31.26</v>
      </c>
      <c r="DA235">
        <f>AJ235</f>
        <v>12.55</v>
      </c>
      <c r="DB235">
        <f>ROUND((ROUND(AT235*CZ235,2)*1.25),2)</f>
        <v>41.03</v>
      </c>
      <c r="DC235">
        <f>ROUND((ROUND(AT235*AG235,2)*1.25),2)</f>
        <v>17.73</v>
      </c>
      <c r="DD235" t="s">
        <v>3</v>
      </c>
      <c r="DE235" t="s">
        <v>3</v>
      </c>
      <c r="DF235">
        <f>ROUND(ROUND(AE235,2)*CX235,2)</f>
        <v>0</v>
      </c>
      <c r="DG235">
        <f>ROUND(ROUND(AF235*AJ235,2)*CX235,2)</f>
        <v>8.65</v>
      </c>
      <c r="DH235">
        <f>ROUND(ROUND(AG235*AK235,2)*CX235,2)</f>
        <v>10.02</v>
      </c>
      <c r="DI235">
        <f t="shared" si="71"/>
        <v>0</v>
      </c>
      <c r="DJ235">
        <f>DG235</f>
        <v>8.65</v>
      </c>
      <c r="DK235">
        <v>0</v>
      </c>
      <c r="DL235" t="s">
        <v>3</v>
      </c>
      <c r="DM235">
        <v>0</v>
      </c>
      <c r="DN235" t="s">
        <v>3</v>
      </c>
      <c r="DO235">
        <v>0</v>
      </c>
    </row>
    <row r="236" spans="1:119" x14ac:dyDescent="0.2">
      <c r="A236">
        <f>ROW(Source!A162)</f>
        <v>162</v>
      </c>
      <c r="B236">
        <v>145833872</v>
      </c>
      <c r="C236">
        <v>145871905</v>
      </c>
      <c r="D236">
        <v>140923885</v>
      </c>
      <c r="E236">
        <v>1</v>
      </c>
      <c r="F236">
        <v>1</v>
      </c>
      <c r="G236">
        <v>1</v>
      </c>
      <c r="H236">
        <v>2</v>
      </c>
      <c r="I236" t="s">
        <v>681</v>
      </c>
      <c r="J236" t="s">
        <v>682</v>
      </c>
      <c r="K236" t="s">
        <v>683</v>
      </c>
      <c r="L236">
        <v>1367</v>
      </c>
      <c r="N236">
        <v>1011</v>
      </c>
      <c r="O236" t="s">
        <v>666</v>
      </c>
      <c r="P236" t="s">
        <v>666</v>
      </c>
      <c r="Q236">
        <v>1</v>
      </c>
      <c r="W236">
        <v>0</v>
      </c>
      <c r="X236">
        <v>509054691</v>
      </c>
      <c r="Y236">
        <f>(AT236*1.25)</f>
        <v>4.0999999999999996</v>
      </c>
      <c r="AA236">
        <v>0</v>
      </c>
      <c r="AB236">
        <v>824.66</v>
      </c>
      <c r="AC236">
        <v>390.46</v>
      </c>
      <c r="AD236">
        <v>0</v>
      </c>
      <c r="AE236">
        <v>0</v>
      </c>
      <c r="AF236">
        <v>65.709999999999994</v>
      </c>
      <c r="AG236">
        <v>11.6</v>
      </c>
      <c r="AH236">
        <v>0</v>
      </c>
      <c r="AI236">
        <v>1</v>
      </c>
      <c r="AJ236">
        <v>12.55</v>
      </c>
      <c r="AK236">
        <v>33.659999999999997</v>
      </c>
      <c r="AL236">
        <v>1</v>
      </c>
      <c r="AM236">
        <v>4</v>
      </c>
      <c r="AN236">
        <v>0</v>
      </c>
      <c r="AO236">
        <v>1</v>
      </c>
      <c r="AP236">
        <v>1</v>
      </c>
      <c r="AQ236">
        <v>0</v>
      </c>
      <c r="AR236">
        <v>0</v>
      </c>
      <c r="AS236" t="s">
        <v>3</v>
      </c>
      <c r="AT236">
        <v>3.28</v>
      </c>
      <c r="AU236" t="s">
        <v>17</v>
      </c>
      <c r="AV236">
        <v>0</v>
      </c>
      <c r="AW236">
        <v>2</v>
      </c>
      <c r="AX236">
        <v>145871920</v>
      </c>
      <c r="AY236">
        <v>1</v>
      </c>
      <c r="AZ236">
        <v>0</v>
      </c>
      <c r="BA236">
        <v>252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ROUND(Y236*Source!I162,9)</f>
        <v>6.8879999999999997E-2</v>
      </c>
      <c r="CY236">
        <f>AB236</f>
        <v>824.66</v>
      </c>
      <c r="CZ236">
        <f>AF236</f>
        <v>65.709999999999994</v>
      </c>
      <c r="DA236">
        <f>AJ236</f>
        <v>12.55</v>
      </c>
      <c r="DB236">
        <f>ROUND((ROUND(AT236*CZ236,2)*1.25),2)</f>
        <v>269.41000000000003</v>
      </c>
      <c r="DC236">
        <f>ROUND((ROUND(AT236*AG236,2)*1.25),2)</f>
        <v>47.56</v>
      </c>
      <c r="DD236" t="s">
        <v>3</v>
      </c>
      <c r="DE236" t="s">
        <v>3</v>
      </c>
      <c r="DF236">
        <f>ROUND(ROUND(AE236,2)*CX236,2)</f>
        <v>0</v>
      </c>
      <c r="DG236">
        <f>ROUND(ROUND(AF236*AJ236,2)*CX236,2)</f>
        <v>56.8</v>
      </c>
      <c r="DH236">
        <f>ROUND(ROUND(AG236*AK236,2)*CX236,2)</f>
        <v>26.89</v>
      </c>
      <c r="DI236">
        <f t="shared" si="71"/>
        <v>0</v>
      </c>
      <c r="DJ236">
        <f>DG236</f>
        <v>56.8</v>
      </c>
      <c r="DK236">
        <v>0</v>
      </c>
      <c r="DL236" t="s">
        <v>3</v>
      </c>
      <c r="DM236">
        <v>0</v>
      </c>
      <c r="DN236" t="s">
        <v>3</v>
      </c>
      <c r="DO236">
        <v>0</v>
      </c>
    </row>
    <row r="237" spans="1:119" x14ac:dyDescent="0.2">
      <c r="A237">
        <f>ROW(Source!A162)</f>
        <v>162</v>
      </c>
      <c r="B237">
        <v>145833872</v>
      </c>
      <c r="C237">
        <v>145871905</v>
      </c>
      <c r="D237">
        <v>140772930</v>
      </c>
      <c r="E237">
        <v>1</v>
      </c>
      <c r="F237">
        <v>1</v>
      </c>
      <c r="G237">
        <v>1</v>
      </c>
      <c r="H237">
        <v>3</v>
      </c>
      <c r="I237" t="s">
        <v>703</v>
      </c>
      <c r="J237" t="s">
        <v>704</v>
      </c>
      <c r="K237" t="s">
        <v>705</v>
      </c>
      <c r="L237">
        <v>1301</v>
      </c>
      <c r="N237">
        <v>1003</v>
      </c>
      <c r="O237" t="s">
        <v>190</v>
      </c>
      <c r="P237" t="s">
        <v>190</v>
      </c>
      <c r="Q237">
        <v>1</v>
      </c>
      <c r="W237">
        <v>0</v>
      </c>
      <c r="X237">
        <v>1264737560</v>
      </c>
      <c r="Y237">
        <f t="shared" ref="Y237:Y242" si="72">AT237</f>
        <v>402</v>
      </c>
      <c r="AA237">
        <v>57.29</v>
      </c>
      <c r="AB237">
        <v>0</v>
      </c>
      <c r="AC237">
        <v>0</v>
      </c>
      <c r="AD237">
        <v>0</v>
      </c>
      <c r="AE237">
        <v>6.38</v>
      </c>
      <c r="AF237">
        <v>0</v>
      </c>
      <c r="AG237">
        <v>0</v>
      </c>
      <c r="AH237">
        <v>0</v>
      </c>
      <c r="AI237">
        <v>8.98</v>
      </c>
      <c r="AJ237">
        <v>1</v>
      </c>
      <c r="AK237">
        <v>1</v>
      </c>
      <c r="AL237">
        <v>1</v>
      </c>
      <c r="AM237">
        <v>4</v>
      </c>
      <c r="AN237">
        <v>0</v>
      </c>
      <c r="AO237">
        <v>1</v>
      </c>
      <c r="AP237">
        <v>1</v>
      </c>
      <c r="AQ237">
        <v>0</v>
      </c>
      <c r="AR237">
        <v>0</v>
      </c>
      <c r="AS237" t="s">
        <v>3</v>
      </c>
      <c r="AT237">
        <v>402</v>
      </c>
      <c r="AU237" t="s">
        <v>3</v>
      </c>
      <c r="AV237">
        <v>0</v>
      </c>
      <c r="AW237">
        <v>2</v>
      </c>
      <c r="AX237">
        <v>145871921</v>
      </c>
      <c r="AY237">
        <v>1</v>
      </c>
      <c r="AZ237">
        <v>0</v>
      </c>
      <c r="BA237">
        <v>253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ROUND(Y237*Source!I162,9)</f>
        <v>6.7535999999999996</v>
      </c>
      <c r="CY237">
        <f t="shared" ref="CY237:CY242" si="73">AA237</f>
        <v>57.29</v>
      </c>
      <c r="CZ237">
        <f t="shared" ref="CZ237:CZ242" si="74">AE237</f>
        <v>6.38</v>
      </c>
      <c r="DA237">
        <f t="shared" ref="DA237:DA242" si="75">AI237</f>
        <v>8.98</v>
      </c>
      <c r="DB237">
        <f t="shared" ref="DB237:DB242" si="76">ROUND(ROUND(AT237*CZ237,2),2)</f>
        <v>2564.7600000000002</v>
      </c>
      <c r="DC237">
        <f t="shared" ref="DC237:DC242" si="77">ROUND(ROUND(AT237*AG237,2),2)</f>
        <v>0</v>
      </c>
      <c r="DD237" t="s">
        <v>3</v>
      </c>
      <c r="DE237" t="s">
        <v>3</v>
      </c>
      <c r="DF237">
        <f t="shared" ref="DF237:DF242" si="78">ROUND(ROUND(AE237*AI237,2)*CX237,2)</f>
        <v>386.91</v>
      </c>
      <c r="DG237">
        <f t="shared" ref="DG237:DG244" si="79">ROUND(ROUND(AF237,2)*CX237,2)</f>
        <v>0</v>
      </c>
      <c r="DH237">
        <f t="shared" ref="DH237:DH243" si="80">ROUND(ROUND(AG237,2)*CX237,2)</f>
        <v>0</v>
      </c>
      <c r="DI237">
        <f t="shared" si="71"/>
        <v>0</v>
      </c>
      <c r="DJ237">
        <f t="shared" ref="DJ237:DJ242" si="81">DF237</f>
        <v>386.91</v>
      </c>
      <c r="DK237">
        <v>0</v>
      </c>
      <c r="DL237" t="s">
        <v>3</v>
      </c>
      <c r="DM237">
        <v>0</v>
      </c>
      <c r="DN237" t="s">
        <v>3</v>
      </c>
      <c r="DO237">
        <v>0</v>
      </c>
    </row>
    <row r="238" spans="1:119" x14ac:dyDescent="0.2">
      <c r="A238">
        <f>ROW(Source!A162)</f>
        <v>162</v>
      </c>
      <c r="B238">
        <v>145833872</v>
      </c>
      <c r="C238">
        <v>145871905</v>
      </c>
      <c r="D238">
        <v>140772931</v>
      </c>
      <c r="E238">
        <v>1</v>
      </c>
      <c r="F238">
        <v>1</v>
      </c>
      <c r="G238">
        <v>1</v>
      </c>
      <c r="H238">
        <v>3</v>
      </c>
      <c r="I238" t="s">
        <v>706</v>
      </c>
      <c r="J238" t="s">
        <v>707</v>
      </c>
      <c r="K238" t="s">
        <v>708</v>
      </c>
      <c r="L238">
        <v>1301</v>
      </c>
      <c r="N238">
        <v>1003</v>
      </c>
      <c r="O238" t="s">
        <v>190</v>
      </c>
      <c r="P238" t="s">
        <v>190</v>
      </c>
      <c r="Q238">
        <v>1</v>
      </c>
      <c r="W238">
        <v>0</v>
      </c>
      <c r="X238">
        <v>2137999826</v>
      </c>
      <c r="Y238">
        <f t="shared" si="72"/>
        <v>43</v>
      </c>
      <c r="AA238">
        <v>71.39</v>
      </c>
      <c r="AB238">
        <v>0</v>
      </c>
      <c r="AC238">
        <v>0</v>
      </c>
      <c r="AD238">
        <v>0</v>
      </c>
      <c r="AE238">
        <v>7.95</v>
      </c>
      <c r="AF238">
        <v>0</v>
      </c>
      <c r="AG238">
        <v>0</v>
      </c>
      <c r="AH238">
        <v>0</v>
      </c>
      <c r="AI238">
        <v>8.98</v>
      </c>
      <c r="AJ238">
        <v>1</v>
      </c>
      <c r="AK238">
        <v>1</v>
      </c>
      <c r="AL238">
        <v>1</v>
      </c>
      <c r="AM238">
        <v>4</v>
      </c>
      <c r="AN238">
        <v>0</v>
      </c>
      <c r="AO238">
        <v>1</v>
      </c>
      <c r="AP238">
        <v>1</v>
      </c>
      <c r="AQ238">
        <v>0</v>
      </c>
      <c r="AR238">
        <v>0</v>
      </c>
      <c r="AS238" t="s">
        <v>3</v>
      </c>
      <c r="AT238">
        <v>43</v>
      </c>
      <c r="AU238" t="s">
        <v>3</v>
      </c>
      <c r="AV238">
        <v>0</v>
      </c>
      <c r="AW238">
        <v>2</v>
      </c>
      <c r="AX238">
        <v>145871922</v>
      </c>
      <c r="AY238">
        <v>1</v>
      </c>
      <c r="AZ238">
        <v>0</v>
      </c>
      <c r="BA238">
        <v>254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ROUND(Y238*Source!I162,9)</f>
        <v>0.72240000000000004</v>
      </c>
      <c r="CY238">
        <f t="shared" si="73"/>
        <v>71.39</v>
      </c>
      <c r="CZ238">
        <f t="shared" si="74"/>
        <v>7.95</v>
      </c>
      <c r="DA238">
        <f t="shared" si="75"/>
        <v>8.98</v>
      </c>
      <c r="DB238">
        <f t="shared" si="76"/>
        <v>341.85</v>
      </c>
      <c r="DC238">
        <f t="shared" si="77"/>
        <v>0</v>
      </c>
      <c r="DD238" t="s">
        <v>3</v>
      </c>
      <c r="DE238" t="s">
        <v>3</v>
      </c>
      <c r="DF238">
        <f t="shared" si="78"/>
        <v>51.57</v>
      </c>
      <c r="DG238">
        <f t="shared" si="79"/>
        <v>0</v>
      </c>
      <c r="DH238">
        <f t="shared" si="80"/>
        <v>0</v>
      </c>
      <c r="DI238">
        <f t="shared" si="71"/>
        <v>0</v>
      </c>
      <c r="DJ238">
        <f t="shared" si="81"/>
        <v>51.57</v>
      </c>
      <c r="DK238">
        <v>0</v>
      </c>
      <c r="DL238" t="s">
        <v>3</v>
      </c>
      <c r="DM238">
        <v>0</v>
      </c>
      <c r="DN238" t="s">
        <v>3</v>
      </c>
      <c r="DO238">
        <v>0</v>
      </c>
    </row>
    <row r="239" spans="1:119" x14ac:dyDescent="0.2">
      <c r="A239">
        <f>ROW(Source!A162)</f>
        <v>162</v>
      </c>
      <c r="B239">
        <v>145833872</v>
      </c>
      <c r="C239">
        <v>145871905</v>
      </c>
      <c r="D239">
        <v>140773017</v>
      </c>
      <c r="E239">
        <v>1</v>
      </c>
      <c r="F239">
        <v>1</v>
      </c>
      <c r="G239">
        <v>1</v>
      </c>
      <c r="H239">
        <v>3</v>
      </c>
      <c r="I239" t="s">
        <v>709</v>
      </c>
      <c r="J239" t="s">
        <v>710</v>
      </c>
      <c r="K239" t="s">
        <v>711</v>
      </c>
      <c r="L239">
        <v>1302</v>
      </c>
      <c r="N239">
        <v>1003</v>
      </c>
      <c r="O239" t="s">
        <v>712</v>
      </c>
      <c r="P239" t="s">
        <v>712</v>
      </c>
      <c r="Q239">
        <v>10</v>
      </c>
      <c r="W239">
        <v>0</v>
      </c>
      <c r="X239">
        <v>1385349247</v>
      </c>
      <c r="Y239">
        <f t="shared" si="72"/>
        <v>29.3</v>
      </c>
      <c r="AA239">
        <v>575.62</v>
      </c>
      <c r="AB239">
        <v>0</v>
      </c>
      <c r="AC239">
        <v>0</v>
      </c>
      <c r="AD239">
        <v>0</v>
      </c>
      <c r="AE239">
        <v>64.099999999999994</v>
      </c>
      <c r="AF239">
        <v>0</v>
      </c>
      <c r="AG239">
        <v>0</v>
      </c>
      <c r="AH239">
        <v>0</v>
      </c>
      <c r="AI239">
        <v>8.98</v>
      </c>
      <c r="AJ239">
        <v>1</v>
      </c>
      <c r="AK239">
        <v>1</v>
      </c>
      <c r="AL239">
        <v>1</v>
      </c>
      <c r="AM239">
        <v>4</v>
      </c>
      <c r="AN239">
        <v>0</v>
      </c>
      <c r="AO239">
        <v>1</v>
      </c>
      <c r="AP239">
        <v>1</v>
      </c>
      <c r="AQ239">
        <v>0</v>
      </c>
      <c r="AR239">
        <v>0</v>
      </c>
      <c r="AS239" t="s">
        <v>3</v>
      </c>
      <c r="AT239">
        <v>29.3</v>
      </c>
      <c r="AU239" t="s">
        <v>3</v>
      </c>
      <c r="AV239">
        <v>0</v>
      </c>
      <c r="AW239">
        <v>2</v>
      </c>
      <c r="AX239">
        <v>145871923</v>
      </c>
      <c r="AY239">
        <v>1</v>
      </c>
      <c r="AZ239">
        <v>0</v>
      </c>
      <c r="BA239">
        <v>255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ROUND(Y239*Source!I162,9)</f>
        <v>0.49224000000000001</v>
      </c>
      <c r="CY239">
        <f t="shared" si="73"/>
        <v>575.62</v>
      </c>
      <c r="CZ239">
        <f t="shared" si="74"/>
        <v>64.099999999999994</v>
      </c>
      <c r="DA239">
        <f t="shared" si="75"/>
        <v>8.98</v>
      </c>
      <c r="DB239">
        <f t="shared" si="76"/>
        <v>1878.13</v>
      </c>
      <c r="DC239">
        <f t="shared" si="77"/>
        <v>0</v>
      </c>
      <c r="DD239" t="s">
        <v>3</v>
      </c>
      <c r="DE239" t="s">
        <v>3</v>
      </c>
      <c r="DF239">
        <f t="shared" si="78"/>
        <v>283.33999999999997</v>
      </c>
      <c r="DG239">
        <f t="shared" si="79"/>
        <v>0</v>
      </c>
      <c r="DH239">
        <f t="shared" si="80"/>
        <v>0</v>
      </c>
      <c r="DI239">
        <f t="shared" si="71"/>
        <v>0</v>
      </c>
      <c r="DJ239">
        <f t="shared" si="81"/>
        <v>283.33999999999997</v>
      </c>
      <c r="DK239">
        <v>0</v>
      </c>
      <c r="DL239" t="s">
        <v>3</v>
      </c>
      <c r="DM239">
        <v>0</v>
      </c>
      <c r="DN239" t="s">
        <v>3</v>
      </c>
      <c r="DO239">
        <v>0</v>
      </c>
    </row>
    <row r="240" spans="1:119" x14ac:dyDescent="0.2">
      <c r="A240">
        <f>ROW(Source!A162)</f>
        <v>162</v>
      </c>
      <c r="B240">
        <v>145833872</v>
      </c>
      <c r="C240">
        <v>145871905</v>
      </c>
      <c r="D240">
        <v>140775142</v>
      </c>
      <c r="E240">
        <v>1</v>
      </c>
      <c r="F240">
        <v>1</v>
      </c>
      <c r="G240">
        <v>1</v>
      </c>
      <c r="H240">
        <v>3</v>
      </c>
      <c r="I240" t="s">
        <v>713</v>
      </c>
      <c r="J240" t="s">
        <v>714</v>
      </c>
      <c r="K240" t="s">
        <v>715</v>
      </c>
      <c r="L240">
        <v>1455</v>
      </c>
      <c r="N240">
        <v>1013</v>
      </c>
      <c r="O240" t="s">
        <v>716</v>
      </c>
      <c r="P240" t="s">
        <v>716</v>
      </c>
      <c r="Q240">
        <v>1</v>
      </c>
      <c r="W240">
        <v>0</v>
      </c>
      <c r="X240">
        <v>-525291310</v>
      </c>
      <c r="Y240">
        <f t="shared" si="72"/>
        <v>65.2</v>
      </c>
      <c r="AA240">
        <v>63.13</v>
      </c>
      <c r="AB240">
        <v>0</v>
      </c>
      <c r="AC240">
        <v>0</v>
      </c>
      <c r="AD240">
        <v>0</v>
      </c>
      <c r="AE240">
        <v>7.03</v>
      </c>
      <c r="AF240">
        <v>0</v>
      </c>
      <c r="AG240">
        <v>0</v>
      </c>
      <c r="AH240">
        <v>0</v>
      </c>
      <c r="AI240">
        <v>8.98</v>
      </c>
      <c r="AJ240">
        <v>1</v>
      </c>
      <c r="AK240">
        <v>1</v>
      </c>
      <c r="AL240">
        <v>1</v>
      </c>
      <c r="AM240">
        <v>4</v>
      </c>
      <c r="AN240">
        <v>0</v>
      </c>
      <c r="AO240">
        <v>1</v>
      </c>
      <c r="AP240">
        <v>1</v>
      </c>
      <c r="AQ240">
        <v>0</v>
      </c>
      <c r="AR240">
        <v>0</v>
      </c>
      <c r="AS240" t="s">
        <v>3</v>
      </c>
      <c r="AT240">
        <v>65.2</v>
      </c>
      <c r="AU240" t="s">
        <v>3</v>
      </c>
      <c r="AV240">
        <v>0</v>
      </c>
      <c r="AW240">
        <v>2</v>
      </c>
      <c r="AX240">
        <v>145871924</v>
      </c>
      <c r="AY240">
        <v>1</v>
      </c>
      <c r="AZ240">
        <v>0</v>
      </c>
      <c r="BA240">
        <v>256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ROUND(Y240*Source!I162,9)</f>
        <v>1.0953599999999999</v>
      </c>
      <c r="CY240">
        <f t="shared" si="73"/>
        <v>63.13</v>
      </c>
      <c r="CZ240">
        <f t="shared" si="74"/>
        <v>7.03</v>
      </c>
      <c r="DA240">
        <f t="shared" si="75"/>
        <v>8.98</v>
      </c>
      <c r="DB240">
        <f t="shared" si="76"/>
        <v>458.36</v>
      </c>
      <c r="DC240">
        <f t="shared" si="77"/>
        <v>0</v>
      </c>
      <c r="DD240" t="s">
        <v>3</v>
      </c>
      <c r="DE240" t="s">
        <v>3</v>
      </c>
      <c r="DF240">
        <f t="shared" si="78"/>
        <v>69.150000000000006</v>
      </c>
      <c r="DG240">
        <f t="shared" si="79"/>
        <v>0</v>
      </c>
      <c r="DH240">
        <f t="shared" si="80"/>
        <v>0</v>
      </c>
      <c r="DI240">
        <f t="shared" si="71"/>
        <v>0</v>
      </c>
      <c r="DJ240">
        <f t="shared" si="81"/>
        <v>69.150000000000006</v>
      </c>
      <c r="DK240">
        <v>0</v>
      </c>
      <c r="DL240" t="s">
        <v>3</v>
      </c>
      <c r="DM240">
        <v>0</v>
      </c>
      <c r="DN240" t="s">
        <v>3</v>
      </c>
      <c r="DO240">
        <v>0</v>
      </c>
    </row>
    <row r="241" spans="1:119" x14ac:dyDescent="0.2">
      <c r="A241">
        <f>ROW(Source!A162)</f>
        <v>162</v>
      </c>
      <c r="B241">
        <v>145833872</v>
      </c>
      <c r="C241">
        <v>145871905</v>
      </c>
      <c r="D241">
        <v>140798319</v>
      </c>
      <c r="E241">
        <v>1</v>
      </c>
      <c r="F241">
        <v>1</v>
      </c>
      <c r="G241">
        <v>1</v>
      </c>
      <c r="H241">
        <v>3</v>
      </c>
      <c r="I241" t="s">
        <v>717</v>
      </c>
      <c r="J241" t="s">
        <v>718</v>
      </c>
      <c r="K241" t="s">
        <v>719</v>
      </c>
      <c r="L241">
        <v>1425</v>
      </c>
      <c r="N241">
        <v>1013</v>
      </c>
      <c r="O241" t="s">
        <v>26</v>
      </c>
      <c r="P241" t="s">
        <v>26</v>
      </c>
      <c r="Q241">
        <v>1</v>
      </c>
      <c r="W241">
        <v>0</v>
      </c>
      <c r="X241">
        <v>-1857225731</v>
      </c>
      <c r="Y241">
        <f t="shared" si="72"/>
        <v>8</v>
      </c>
      <c r="AA241">
        <v>449</v>
      </c>
      <c r="AB241">
        <v>0</v>
      </c>
      <c r="AC241">
        <v>0</v>
      </c>
      <c r="AD241">
        <v>0</v>
      </c>
      <c r="AE241">
        <v>50</v>
      </c>
      <c r="AF241">
        <v>0</v>
      </c>
      <c r="AG241">
        <v>0</v>
      </c>
      <c r="AH241">
        <v>0</v>
      </c>
      <c r="AI241">
        <v>8.98</v>
      </c>
      <c r="AJ241">
        <v>1</v>
      </c>
      <c r="AK241">
        <v>1</v>
      </c>
      <c r="AL241">
        <v>1</v>
      </c>
      <c r="AM241">
        <v>4</v>
      </c>
      <c r="AN241">
        <v>0</v>
      </c>
      <c r="AO241">
        <v>1</v>
      </c>
      <c r="AP241">
        <v>1</v>
      </c>
      <c r="AQ241">
        <v>0</v>
      </c>
      <c r="AR241">
        <v>0</v>
      </c>
      <c r="AS241" t="s">
        <v>3</v>
      </c>
      <c r="AT241">
        <v>8</v>
      </c>
      <c r="AU241" t="s">
        <v>3</v>
      </c>
      <c r="AV241">
        <v>0</v>
      </c>
      <c r="AW241">
        <v>2</v>
      </c>
      <c r="AX241">
        <v>145871926</v>
      </c>
      <c r="AY241">
        <v>1</v>
      </c>
      <c r="AZ241">
        <v>0</v>
      </c>
      <c r="BA241">
        <v>258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ROUND(Y241*Source!I162,9)</f>
        <v>0.13439999999999999</v>
      </c>
      <c r="CY241">
        <f t="shared" si="73"/>
        <v>449</v>
      </c>
      <c r="CZ241">
        <f t="shared" si="74"/>
        <v>50</v>
      </c>
      <c r="DA241">
        <f t="shared" si="75"/>
        <v>8.98</v>
      </c>
      <c r="DB241">
        <f t="shared" si="76"/>
        <v>400</v>
      </c>
      <c r="DC241">
        <f t="shared" si="77"/>
        <v>0</v>
      </c>
      <c r="DD241" t="s">
        <v>3</v>
      </c>
      <c r="DE241" t="s">
        <v>3</v>
      </c>
      <c r="DF241">
        <f t="shared" si="78"/>
        <v>60.35</v>
      </c>
      <c r="DG241">
        <f t="shared" si="79"/>
        <v>0</v>
      </c>
      <c r="DH241">
        <f t="shared" si="80"/>
        <v>0</v>
      </c>
      <c r="DI241">
        <f t="shared" si="71"/>
        <v>0</v>
      </c>
      <c r="DJ241">
        <f t="shared" si="81"/>
        <v>60.35</v>
      </c>
      <c r="DK241">
        <v>0</v>
      </c>
      <c r="DL241" t="s">
        <v>3</v>
      </c>
      <c r="DM241">
        <v>0</v>
      </c>
      <c r="DN241" t="s">
        <v>3</v>
      </c>
      <c r="DO241">
        <v>0</v>
      </c>
    </row>
    <row r="242" spans="1:119" x14ac:dyDescent="0.2">
      <c r="A242">
        <f>ROW(Source!A162)</f>
        <v>162</v>
      </c>
      <c r="B242">
        <v>145833872</v>
      </c>
      <c r="C242">
        <v>145871905</v>
      </c>
      <c r="D242">
        <v>140804861</v>
      </c>
      <c r="E242">
        <v>1</v>
      </c>
      <c r="F242">
        <v>1</v>
      </c>
      <c r="G242">
        <v>1</v>
      </c>
      <c r="H242">
        <v>3</v>
      </c>
      <c r="I242" t="s">
        <v>720</v>
      </c>
      <c r="J242" t="s">
        <v>721</v>
      </c>
      <c r="K242" t="s">
        <v>722</v>
      </c>
      <c r="L242">
        <v>1296</v>
      </c>
      <c r="N242">
        <v>1002</v>
      </c>
      <c r="O242" t="s">
        <v>723</v>
      </c>
      <c r="P242" t="s">
        <v>723</v>
      </c>
      <c r="Q242">
        <v>1</v>
      </c>
      <c r="W242">
        <v>0</v>
      </c>
      <c r="X242">
        <v>-310994662</v>
      </c>
      <c r="Y242">
        <f t="shared" si="72"/>
        <v>92.63</v>
      </c>
      <c r="AA242">
        <v>420.8</v>
      </c>
      <c r="AB242">
        <v>0</v>
      </c>
      <c r="AC242">
        <v>0</v>
      </c>
      <c r="AD242">
        <v>0</v>
      </c>
      <c r="AE242">
        <v>46.86</v>
      </c>
      <c r="AF242">
        <v>0</v>
      </c>
      <c r="AG242">
        <v>0</v>
      </c>
      <c r="AH242">
        <v>0</v>
      </c>
      <c r="AI242">
        <v>8.98</v>
      </c>
      <c r="AJ242">
        <v>1</v>
      </c>
      <c r="AK242">
        <v>1</v>
      </c>
      <c r="AL242">
        <v>1</v>
      </c>
      <c r="AM242">
        <v>4</v>
      </c>
      <c r="AN242">
        <v>0</v>
      </c>
      <c r="AO242">
        <v>1</v>
      </c>
      <c r="AP242">
        <v>1</v>
      </c>
      <c r="AQ242">
        <v>0</v>
      </c>
      <c r="AR242">
        <v>0</v>
      </c>
      <c r="AS242" t="s">
        <v>3</v>
      </c>
      <c r="AT242">
        <v>92.63</v>
      </c>
      <c r="AU242" t="s">
        <v>3</v>
      </c>
      <c r="AV242">
        <v>0</v>
      </c>
      <c r="AW242">
        <v>2</v>
      </c>
      <c r="AX242">
        <v>145871927</v>
      </c>
      <c r="AY242">
        <v>1</v>
      </c>
      <c r="AZ242">
        <v>0</v>
      </c>
      <c r="BA242">
        <v>259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ROUND(Y242*Source!I162,9)</f>
        <v>1.556184</v>
      </c>
      <c r="CY242">
        <f t="shared" si="73"/>
        <v>420.8</v>
      </c>
      <c r="CZ242">
        <f t="shared" si="74"/>
        <v>46.86</v>
      </c>
      <c r="DA242">
        <f t="shared" si="75"/>
        <v>8.98</v>
      </c>
      <c r="DB242">
        <f t="shared" si="76"/>
        <v>4340.6400000000003</v>
      </c>
      <c r="DC242">
        <f t="shared" si="77"/>
        <v>0</v>
      </c>
      <c r="DD242" t="s">
        <v>3</v>
      </c>
      <c r="DE242" t="s">
        <v>3</v>
      </c>
      <c r="DF242">
        <f t="shared" si="78"/>
        <v>654.84</v>
      </c>
      <c r="DG242">
        <f t="shared" si="79"/>
        <v>0</v>
      </c>
      <c r="DH242">
        <f t="shared" si="80"/>
        <v>0</v>
      </c>
      <c r="DI242">
        <f t="shared" si="71"/>
        <v>0</v>
      </c>
      <c r="DJ242">
        <f t="shared" si="81"/>
        <v>654.84</v>
      </c>
      <c r="DK242">
        <v>0</v>
      </c>
      <c r="DL242" t="s">
        <v>3</v>
      </c>
      <c r="DM242">
        <v>0</v>
      </c>
      <c r="DN242" t="s">
        <v>3</v>
      </c>
      <c r="DO242">
        <v>0</v>
      </c>
    </row>
    <row r="243" spans="1:119" x14ac:dyDescent="0.2">
      <c r="A243">
        <f>ROW(Source!A164)</f>
        <v>164</v>
      </c>
      <c r="B243">
        <v>145833872</v>
      </c>
      <c r="C243">
        <v>145871933</v>
      </c>
      <c r="D243">
        <v>140755441</v>
      </c>
      <c r="E243">
        <v>70</v>
      </c>
      <c r="F243">
        <v>1</v>
      </c>
      <c r="G243">
        <v>1</v>
      </c>
      <c r="H243">
        <v>1</v>
      </c>
      <c r="I243" t="s">
        <v>752</v>
      </c>
      <c r="J243" t="s">
        <v>3</v>
      </c>
      <c r="K243" t="s">
        <v>753</v>
      </c>
      <c r="L243">
        <v>1191</v>
      </c>
      <c r="N243">
        <v>1013</v>
      </c>
      <c r="O243" t="s">
        <v>660</v>
      </c>
      <c r="P243" t="s">
        <v>660</v>
      </c>
      <c r="Q243">
        <v>1</v>
      </c>
      <c r="W243">
        <v>0</v>
      </c>
      <c r="X243">
        <v>-2012709214</v>
      </c>
      <c r="Y243">
        <f>(AT243*1.15)</f>
        <v>117.82899999999998</v>
      </c>
      <c r="AA243">
        <v>0</v>
      </c>
      <c r="AB243">
        <v>0</v>
      </c>
      <c r="AC243">
        <v>0</v>
      </c>
      <c r="AD243">
        <v>316.39999999999998</v>
      </c>
      <c r="AE243">
        <v>0</v>
      </c>
      <c r="AF243">
        <v>0</v>
      </c>
      <c r="AG243">
        <v>0</v>
      </c>
      <c r="AH243">
        <v>9.4</v>
      </c>
      <c r="AI243">
        <v>1</v>
      </c>
      <c r="AJ243">
        <v>1</v>
      </c>
      <c r="AK243">
        <v>1</v>
      </c>
      <c r="AL243">
        <v>33.659999999999997</v>
      </c>
      <c r="AM243">
        <v>4</v>
      </c>
      <c r="AN243">
        <v>0</v>
      </c>
      <c r="AO243">
        <v>1</v>
      </c>
      <c r="AP243">
        <v>1</v>
      </c>
      <c r="AQ243">
        <v>0</v>
      </c>
      <c r="AR243">
        <v>0</v>
      </c>
      <c r="AS243" t="s">
        <v>3</v>
      </c>
      <c r="AT243">
        <v>102.46</v>
      </c>
      <c r="AU243" t="s">
        <v>18</v>
      </c>
      <c r="AV243">
        <v>1</v>
      </c>
      <c r="AW243">
        <v>2</v>
      </c>
      <c r="AX243">
        <v>145871939</v>
      </c>
      <c r="AY243">
        <v>1</v>
      </c>
      <c r="AZ243">
        <v>0</v>
      </c>
      <c r="BA243">
        <v>260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ROUND(Y243*Source!I164,9)</f>
        <v>50.666469999999997</v>
      </c>
      <c r="CY243">
        <f>AD243</f>
        <v>316.39999999999998</v>
      </c>
      <c r="CZ243">
        <f>AH243</f>
        <v>9.4</v>
      </c>
      <c r="DA243">
        <f>AL243</f>
        <v>33.659999999999997</v>
      </c>
      <c r="DB243">
        <f>ROUND((ROUND(AT243*CZ243,2)*1.15),2)</f>
        <v>1107.5899999999999</v>
      </c>
      <c r="DC243">
        <f>ROUND((ROUND(AT243*AG243,2)*1.15),2)</f>
        <v>0</v>
      </c>
      <c r="DD243" t="s">
        <v>3</v>
      </c>
      <c r="DE243" t="s">
        <v>3</v>
      </c>
      <c r="DF243">
        <f>ROUND(ROUND(AE243,2)*CX243,2)</f>
        <v>0</v>
      </c>
      <c r="DG243">
        <f t="shared" si="79"/>
        <v>0</v>
      </c>
      <c r="DH243">
        <f t="shared" si="80"/>
        <v>0</v>
      </c>
      <c r="DI243">
        <f>ROUND(ROUND(AH243*AL243,2)*CX243,2)</f>
        <v>16030.87</v>
      </c>
      <c r="DJ243">
        <f>DI243</f>
        <v>16030.87</v>
      </c>
      <c r="DK243">
        <v>0</v>
      </c>
      <c r="DL243" t="s">
        <v>3</v>
      </c>
      <c r="DM243">
        <v>0</v>
      </c>
      <c r="DN243" t="s">
        <v>3</v>
      </c>
      <c r="DO243">
        <v>0</v>
      </c>
    </row>
    <row r="244" spans="1:119" x14ac:dyDescent="0.2">
      <c r="A244">
        <f>ROW(Source!A164)</f>
        <v>164</v>
      </c>
      <c r="B244">
        <v>145833872</v>
      </c>
      <c r="C244">
        <v>145871933</v>
      </c>
      <c r="D244">
        <v>140755491</v>
      </c>
      <c r="E244">
        <v>70</v>
      </c>
      <c r="F244">
        <v>1</v>
      </c>
      <c r="G244">
        <v>1</v>
      </c>
      <c r="H244">
        <v>1</v>
      </c>
      <c r="I244" t="s">
        <v>661</v>
      </c>
      <c r="J244" t="s">
        <v>3</v>
      </c>
      <c r="K244" t="s">
        <v>662</v>
      </c>
      <c r="L244">
        <v>1191</v>
      </c>
      <c r="N244">
        <v>1013</v>
      </c>
      <c r="O244" t="s">
        <v>660</v>
      </c>
      <c r="P244" t="s">
        <v>660</v>
      </c>
      <c r="Q244">
        <v>1</v>
      </c>
      <c r="W244">
        <v>0</v>
      </c>
      <c r="X244">
        <v>-1417349443</v>
      </c>
      <c r="Y244">
        <f>(AT244*1.25)</f>
        <v>6.6749999999999998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</v>
      </c>
      <c r="AJ244">
        <v>1</v>
      </c>
      <c r="AK244">
        <v>33.659999999999997</v>
      </c>
      <c r="AL244">
        <v>1</v>
      </c>
      <c r="AM244">
        <v>4</v>
      </c>
      <c r="AN244">
        <v>0</v>
      </c>
      <c r="AO244">
        <v>1</v>
      </c>
      <c r="AP244">
        <v>1</v>
      </c>
      <c r="AQ244">
        <v>0</v>
      </c>
      <c r="AR244">
        <v>0</v>
      </c>
      <c r="AS244" t="s">
        <v>3</v>
      </c>
      <c r="AT244">
        <v>5.34</v>
      </c>
      <c r="AU244" t="s">
        <v>17</v>
      </c>
      <c r="AV244">
        <v>2</v>
      </c>
      <c r="AW244">
        <v>2</v>
      </c>
      <c r="AX244">
        <v>145871940</v>
      </c>
      <c r="AY244">
        <v>1</v>
      </c>
      <c r="AZ244">
        <v>0</v>
      </c>
      <c r="BA244">
        <v>261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ROUND(Y244*Source!I164,9)</f>
        <v>2.87025</v>
      </c>
      <c r="CY244">
        <f>AD244</f>
        <v>0</v>
      </c>
      <c r="CZ244">
        <f>AH244</f>
        <v>0</v>
      </c>
      <c r="DA244">
        <f>AL244</f>
        <v>1</v>
      </c>
      <c r="DB244">
        <f>ROUND((ROUND(AT244*CZ244,2)*1.25),2)</f>
        <v>0</v>
      </c>
      <c r="DC244">
        <f>ROUND((ROUND(AT244*AG244,2)*1.25),2)</f>
        <v>0</v>
      </c>
      <c r="DD244" t="s">
        <v>3</v>
      </c>
      <c r="DE244" t="s">
        <v>3</v>
      </c>
      <c r="DF244">
        <f>ROUND(ROUND(AE244,2)*CX244,2)</f>
        <v>0</v>
      </c>
      <c r="DG244">
        <f t="shared" si="79"/>
        <v>0</v>
      </c>
      <c r="DH244">
        <f>ROUND(ROUND(AG244*AK244,2)*CX244,2)</f>
        <v>0</v>
      </c>
      <c r="DI244">
        <f>ROUND(ROUND(AH244,2)*CX244,2)</f>
        <v>0</v>
      </c>
      <c r="DJ244">
        <f>DI244</f>
        <v>0</v>
      </c>
      <c r="DK244">
        <v>0</v>
      </c>
      <c r="DL244" t="s">
        <v>3</v>
      </c>
      <c r="DM244">
        <v>0</v>
      </c>
      <c r="DN244" t="s">
        <v>3</v>
      </c>
      <c r="DO244">
        <v>0</v>
      </c>
    </row>
    <row r="245" spans="1:119" x14ac:dyDescent="0.2">
      <c r="A245">
        <f>ROW(Source!A164)</f>
        <v>164</v>
      </c>
      <c r="B245">
        <v>145833872</v>
      </c>
      <c r="C245">
        <v>145871933</v>
      </c>
      <c r="D245">
        <v>140923145</v>
      </c>
      <c r="E245">
        <v>1</v>
      </c>
      <c r="F245">
        <v>1</v>
      </c>
      <c r="G245">
        <v>1</v>
      </c>
      <c r="H245">
        <v>2</v>
      </c>
      <c r="I245" t="s">
        <v>663</v>
      </c>
      <c r="J245" t="s">
        <v>664</v>
      </c>
      <c r="K245" t="s">
        <v>665</v>
      </c>
      <c r="L245">
        <v>1367</v>
      </c>
      <c r="N245">
        <v>1011</v>
      </c>
      <c r="O245" t="s">
        <v>666</v>
      </c>
      <c r="P245" t="s">
        <v>666</v>
      </c>
      <c r="Q245">
        <v>1</v>
      </c>
      <c r="W245">
        <v>0</v>
      </c>
      <c r="X245">
        <v>1232162608</v>
      </c>
      <c r="Y245">
        <f>(AT245*1.25)</f>
        <v>0.95</v>
      </c>
      <c r="AA245">
        <v>0</v>
      </c>
      <c r="AB245">
        <v>392.31</v>
      </c>
      <c r="AC245">
        <v>454.41</v>
      </c>
      <c r="AD245">
        <v>0</v>
      </c>
      <c r="AE245">
        <v>0</v>
      </c>
      <c r="AF245">
        <v>31.26</v>
      </c>
      <c r="AG245">
        <v>13.5</v>
      </c>
      <c r="AH245">
        <v>0</v>
      </c>
      <c r="AI245">
        <v>1</v>
      </c>
      <c r="AJ245">
        <v>12.55</v>
      </c>
      <c r="AK245">
        <v>33.659999999999997</v>
      </c>
      <c r="AL245">
        <v>1</v>
      </c>
      <c r="AM245">
        <v>4</v>
      </c>
      <c r="AN245">
        <v>0</v>
      </c>
      <c r="AO245">
        <v>1</v>
      </c>
      <c r="AP245">
        <v>1</v>
      </c>
      <c r="AQ245">
        <v>0</v>
      </c>
      <c r="AR245">
        <v>0</v>
      </c>
      <c r="AS245" t="s">
        <v>3</v>
      </c>
      <c r="AT245">
        <v>0.76</v>
      </c>
      <c r="AU245" t="s">
        <v>17</v>
      </c>
      <c r="AV245">
        <v>0</v>
      </c>
      <c r="AW245">
        <v>2</v>
      </c>
      <c r="AX245">
        <v>145871941</v>
      </c>
      <c r="AY245">
        <v>1</v>
      </c>
      <c r="AZ245">
        <v>0</v>
      </c>
      <c r="BA245">
        <v>262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ROUND(Y245*Source!I164,9)</f>
        <v>0.40849999999999997</v>
      </c>
      <c r="CY245">
        <f>AB245</f>
        <v>392.31</v>
      </c>
      <c r="CZ245">
        <f>AF245</f>
        <v>31.26</v>
      </c>
      <c r="DA245">
        <f>AJ245</f>
        <v>12.55</v>
      </c>
      <c r="DB245">
        <f>ROUND((ROUND(AT245*CZ245,2)*1.25),2)</f>
        <v>29.7</v>
      </c>
      <c r="DC245">
        <f>ROUND((ROUND(AT245*AG245,2)*1.25),2)</f>
        <v>12.83</v>
      </c>
      <c r="DD245" t="s">
        <v>3</v>
      </c>
      <c r="DE245" t="s">
        <v>3</v>
      </c>
      <c r="DF245">
        <f>ROUND(ROUND(AE245,2)*CX245,2)</f>
        <v>0</v>
      </c>
      <c r="DG245">
        <f>ROUND(ROUND(AF245*AJ245,2)*CX245,2)</f>
        <v>160.26</v>
      </c>
      <c r="DH245">
        <f>ROUND(ROUND(AG245*AK245,2)*CX245,2)</f>
        <v>185.63</v>
      </c>
      <c r="DI245">
        <f>ROUND(ROUND(AH245,2)*CX245,2)</f>
        <v>0</v>
      </c>
      <c r="DJ245">
        <f>DG245</f>
        <v>160.26</v>
      </c>
      <c r="DK245">
        <v>0</v>
      </c>
      <c r="DL245" t="s">
        <v>3</v>
      </c>
      <c r="DM245">
        <v>0</v>
      </c>
      <c r="DN245" t="s">
        <v>3</v>
      </c>
      <c r="DO245">
        <v>0</v>
      </c>
    </row>
    <row r="246" spans="1:119" x14ac:dyDescent="0.2">
      <c r="A246">
        <f>ROW(Source!A164)</f>
        <v>164</v>
      </c>
      <c r="B246">
        <v>145833872</v>
      </c>
      <c r="C246">
        <v>145871933</v>
      </c>
      <c r="D246">
        <v>140923885</v>
      </c>
      <c r="E246">
        <v>1</v>
      </c>
      <c r="F246">
        <v>1</v>
      </c>
      <c r="G246">
        <v>1</v>
      </c>
      <c r="H246">
        <v>2</v>
      </c>
      <c r="I246" t="s">
        <v>681</v>
      </c>
      <c r="J246" t="s">
        <v>682</v>
      </c>
      <c r="K246" t="s">
        <v>683</v>
      </c>
      <c r="L246">
        <v>1367</v>
      </c>
      <c r="N246">
        <v>1011</v>
      </c>
      <c r="O246" t="s">
        <v>666</v>
      </c>
      <c r="P246" t="s">
        <v>666</v>
      </c>
      <c r="Q246">
        <v>1</v>
      </c>
      <c r="W246">
        <v>0</v>
      </c>
      <c r="X246">
        <v>509054691</v>
      </c>
      <c r="Y246">
        <f>(AT246*1.25)</f>
        <v>5.7249999999999996</v>
      </c>
      <c r="AA246">
        <v>0</v>
      </c>
      <c r="AB246">
        <v>824.66</v>
      </c>
      <c r="AC246">
        <v>390.46</v>
      </c>
      <c r="AD246">
        <v>0</v>
      </c>
      <c r="AE246">
        <v>0</v>
      </c>
      <c r="AF246">
        <v>65.709999999999994</v>
      </c>
      <c r="AG246">
        <v>11.6</v>
      </c>
      <c r="AH246">
        <v>0</v>
      </c>
      <c r="AI246">
        <v>1</v>
      </c>
      <c r="AJ246">
        <v>12.55</v>
      </c>
      <c r="AK246">
        <v>33.659999999999997</v>
      </c>
      <c r="AL246">
        <v>1</v>
      </c>
      <c r="AM246">
        <v>4</v>
      </c>
      <c r="AN246">
        <v>0</v>
      </c>
      <c r="AO246">
        <v>1</v>
      </c>
      <c r="AP246">
        <v>1</v>
      </c>
      <c r="AQ246">
        <v>0</v>
      </c>
      <c r="AR246">
        <v>0</v>
      </c>
      <c r="AS246" t="s">
        <v>3</v>
      </c>
      <c r="AT246">
        <v>4.58</v>
      </c>
      <c r="AU246" t="s">
        <v>17</v>
      </c>
      <c r="AV246">
        <v>0</v>
      </c>
      <c r="AW246">
        <v>2</v>
      </c>
      <c r="AX246">
        <v>145871942</v>
      </c>
      <c r="AY246">
        <v>1</v>
      </c>
      <c r="AZ246">
        <v>0</v>
      </c>
      <c r="BA246">
        <v>263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ROUND(Y246*Source!I164,9)</f>
        <v>2.4617499999999999</v>
      </c>
      <c r="CY246">
        <f>AB246</f>
        <v>824.66</v>
      </c>
      <c r="CZ246">
        <f>AF246</f>
        <v>65.709999999999994</v>
      </c>
      <c r="DA246">
        <f>AJ246</f>
        <v>12.55</v>
      </c>
      <c r="DB246">
        <f>ROUND((ROUND(AT246*CZ246,2)*1.25),2)</f>
        <v>376.19</v>
      </c>
      <c r="DC246">
        <f>ROUND((ROUND(AT246*AG246,2)*1.25),2)</f>
        <v>66.41</v>
      </c>
      <c r="DD246" t="s">
        <v>3</v>
      </c>
      <c r="DE246" t="s">
        <v>3</v>
      </c>
      <c r="DF246">
        <f>ROUND(ROUND(AE246,2)*CX246,2)</f>
        <v>0</v>
      </c>
      <c r="DG246">
        <f>ROUND(ROUND(AF246*AJ246,2)*CX246,2)</f>
        <v>2030.11</v>
      </c>
      <c r="DH246">
        <f>ROUND(ROUND(AG246*AK246,2)*CX246,2)</f>
        <v>961.21</v>
      </c>
      <c r="DI246">
        <f>ROUND(ROUND(AH246,2)*CX246,2)</f>
        <v>0</v>
      </c>
      <c r="DJ246">
        <f>DG246</f>
        <v>2030.11</v>
      </c>
      <c r="DK246">
        <v>0</v>
      </c>
      <c r="DL246" t="s">
        <v>3</v>
      </c>
      <c r="DM246">
        <v>0</v>
      </c>
      <c r="DN246" t="s">
        <v>3</v>
      </c>
      <c r="DO246">
        <v>0</v>
      </c>
    </row>
    <row r="247" spans="1:119" x14ac:dyDescent="0.2">
      <c r="A247">
        <f>ROW(Source!A164)</f>
        <v>164</v>
      </c>
      <c r="B247">
        <v>145833872</v>
      </c>
      <c r="C247">
        <v>145871933</v>
      </c>
      <c r="D247">
        <v>140772542</v>
      </c>
      <c r="E247">
        <v>1</v>
      </c>
      <c r="F247">
        <v>1</v>
      </c>
      <c r="G247">
        <v>1</v>
      </c>
      <c r="H247">
        <v>3</v>
      </c>
      <c r="I247" t="s">
        <v>242</v>
      </c>
      <c r="J247" t="s">
        <v>244</v>
      </c>
      <c r="K247" t="s">
        <v>243</v>
      </c>
      <c r="L247">
        <v>1327</v>
      </c>
      <c r="N247">
        <v>1005</v>
      </c>
      <c r="O247" t="s">
        <v>76</v>
      </c>
      <c r="P247" t="s">
        <v>76</v>
      </c>
      <c r="Q247">
        <v>1</v>
      </c>
      <c r="W247">
        <v>1</v>
      </c>
      <c r="X247">
        <v>-952132946</v>
      </c>
      <c r="Y247">
        <f t="shared" ref="Y247:Y278" si="82">AT247</f>
        <v>-103</v>
      </c>
      <c r="AA247">
        <v>465.16</v>
      </c>
      <c r="AB247">
        <v>0</v>
      </c>
      <c r="AC247">
        <v>0</v>
      </c>
      <c r="AD247">
        <v>0</v>
      </c>
      <c r="AE247">
        <v>51.8</v>
      </c>
      <c r="AF247">
        <v>0</v>
      </c>
      <c r="AG247">
        <v>0</v>
      </c>
      <c r="AH247">
        <v>0</v>
      </c>
      <c r="AI247">
        <v>8.98</v>
      </c>
      <c r="AJ247">
        <v>1</v>
      </c>
      <c r="AK247">
        <v>1</v>
      </c>
      <c r="AL247">
        <v>1</v>
      </c>
      <c r="AM247">
        <v>4</v>
      </c>
      <c r="AN247">
        <v>0</v>
      </c>
      <c r="AO247">
        <v>1</v>
      </c>
      <c r="AP247">
        <v>1</v>
      </c>
      <c r="AQ247">
        <v>0</v>
      </c>
      <c r="AR247">
        <v>0</v>
      </c>
      <c r="AS247" t="s">
        <v>3</v>
      </c>
      <c r="AT247">
        <v>-103</v>
      </c>
      <c r="AU247" t="s">
        <v>3</v>
      </c>
      <c r="AV247">
        <v>0</v>
      </c>
      <c r="AW247">
        <v>2</v>
      </c>
      <c r="AX247">
        <v>145871943</v>
      </c>
      <c r="AY247">
        <v>1</v>
      </c>
      <c r="AZ247">
        <v>6144</v>
      </c>
      <c r="BA247">
        <v>264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ROUND(Y247*Source!I164,9)</f>
        <v>-44.29</v>
      </c>
      <c r="CY247">
        <f>AA247</f>
        <v>465.16</v>
      </c>
      <c r="CZ247">
        <f>AE247</f>
        <v>51.8</v>
      </c>
      <c r="DA247">
        <f>AI247</f>
        <v>8.98</v>
      </c>
      <c r="DB247">
        <f t="shared" ref="DB247:DB278" si="83">ROUND(ROUND(AT247*CZ247,2),2)</f>
        <v>-5335.4</v>
      </c>
      <c r="DC247">
        <f t="shared" ref="DC247:DC278" si="84">ROUND(ROUND(AT247*AG247,2),2)</f>
        <v>0</v>
      </c>
      <c r="DD247" t="s">
        <v>3</v>
      </c>
      <c r="DE247" t="s">
        <v>3</v>
      </c>
      <c r="DF247">
        <f>ROUND(ROUND(AE247*AI247,2)*CX247,2)</f>
        <v>-20601.939999999999</v>
      </c>
      <c r="DG247">
        <f>ROUND(ROUND(AF247,2)*CX247,2)</f>
        <v>0</v>
      </c>
      <c r="DH247">
        <f>ROUND(ROUND(AG247,2)*CX247,2)</f>
        <v>0</v>
      </c>
      <c r="DI247">
        <f>ROUND(ROUND(AH247,2)*CX247,2)</f>
        <v>0</v>
      </c>
      <c r="DJ247">
        <f>DF247</f>
        <v>-20601.939999999999</v>
      </c>
      <c r="DK247">
        <v>0</v>
      </c>
      <c r="DL247" t="s">
        <v>3</v>
      </c>
      <c r="DM247">
        <v>0</v>
      </c>
      <c r="DN247" t="s">
        <v>3</v>
      </c>
      <c r="DO247">
        <v>0</v>
      </c>
    </row>
    <row r="248" spans="1:119" x14ac:dyDescent="0.2">
      <c r="A248">
        <f>ROW(Source!A167)</f>
        <v>167</v>
      </c>
      <c r="B248">
        <v>145833872</v>
      </c>
      <c r="C248">
        <v>145872262</v>
      </c>
      <c r="D248">
        <v>140755445</v>
      </c>
      <c r="E248">
        <v>70</v>
      </c>
      <c r="F248">
        <v>1</v>
      </c>
      <c r="G248">
        <v>1</v>
      </c>
      <c r="H248">
        <v>1</v>
      </c>
      <c r="I248" t="s">
        <v>754</v>
      </c>
      <c r="J248" t="s">
        <v>3</v>
      </c>
      <c r="K248" t="s">
        <v>755</v>
      </c>
      <c r="L248">
        <v>1191</v>
      </c>
      <c r="N248">
        <v>1013</v>
      </c>
      <c r="O248" t="s">
        <v>660</v>
      </c>
      <c r="P248" t="s">
        <v>660</v>
      </c>
      <c r="Q248">
        <v>1</v>
      </c>
      <c r="W248">
        <v>0</v>
      </c>
      <c r="X248">
        <v>-1936699058</v>
      </c>
      <c r="Y248">
        <f t="shared" si="82"/>
        <v>94.4</v>
      </c>
      <c r="AA248">
        <v>0</v>
      </c>
      <c r="AB248">
        <v>0</v>
      </c>
      <c r="AC248">
        <v>0</v>
      </c>
      <c r="AD248">
        <v>333.91</v>
      </c>
      <c r="AE248">
        <v>0</v>
      </c>
      <c r="AF248">
        <v>0</v>
      </c>
      <c r="AG248">
        <v>0</v>
      </c>
      <c r="AH248">
        <v>9.92</v>
      </c>
      <c r="AI248">
        <v>1</v>
      </c>
      <c r="AJ248">
        <v>1</v>
      </c>
      <c r="AK248">
        <v>1</v>
      </c>
      <c r="AL248">
        <v>33.659999999999997</v>
      </c>
      <c r="AM248">
        <v>4</v>
      </c>
      <c r="AN248">
        <v>0</v>
      </c>
      <c r="AO248">
        <v>1</v>
      </c>
      <c r="AP248">
        <v>1</v>
      </c>
      <c r="AQ248">
        <v>0</v>
      </c>
      <c r="AR248">
        <v>0</v>
      </c>
      <c r="AS248" t="s">
        <v>3</v>
      </c>
      <c r="AT248">
        <v>94.4</v>
      </c>
      <c r="AU248" t="s">
        <v>3</v>
      </c>
      <c r="AV248">
        <v>1</v>
      </c>
      <c r="AW248">
        <v>2</v>
      </c>
      <c r="AX248">
        <v>145872269</v>
      </c>
      <c r="AY248">
        <v>1</v>
      </c>
      <c r="AZ248">
        <v>0</v>
      </c>
      <c r="BA248">
        <v>265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ROUND(Y248*Source!I167,9)</f>
        <v>9.44</v>
      </c>
      <c r="CY248">
        <f>AD248</f>
        <v>333.91</v>
      </c>
      <c r="CZ248">
        <f>AH248</f>
        <v>9.92</v>
      </c>
      <c r="DA248">
        <f>AL248</f>
        <v>33.659999999999997</v>
      </c>
      <c r="DB248">
        <f t="shared" si="83"/>
        <v>936.45</v>
      </c>
      <c r="DC248">
        <f t="shared" si="84"/>
        <v>0</v>
      </c>
      <c r="DD248" t="s">
        <v>3</v>
      </c>
      <c r="DE248" t="s">
        <v>3</v>
      </c>
      <c r="DF248">
        <f>ROUND(ROUND(AE248,2)*CX248,2)</f>
        <v>0</v>
      </c>
      <c r="DG248">
        <f>ROUND(ROUND(AF248,2)*CX248,2)</f>
        <v>0</v>
      </c>
      <c r="DH248">
        <f>ROUND(ROUND(AG248,2)*CX248,2)</f>
        <v>0</v>
      </c>
      <c r="DI248">
        <f>ROUND(ROUND(AH248*AL248,2)*CX248,2)</f>
        <v>3152.11</v>
      </c>
      <c r="DJ248">
        <f>DI248</f>
        <v>3152.11</v>
      </c>
      <c r="DK248">
        <v>0</v>
      </c>
      <c r="DL248" t="s">
        <v>3</v>
      </c>
      <c r="DM248">
        <v>0</v>
      </c>
      <c r="DN248" t="s">
        <v>3</v>
      </c>
      <c r="DO248">
        <v>0</v>
      </c>
    </row>
    <row r="249" spans="1:119" x14ac:dyDescent="0.2">
      <c r="A249">
        <f>ROW(Source!A167)</f>
        <v>167</v>
      </c>
      <c r="B249">
        <v>145833872</v>
      </c>
      <c r="C249">
        <v>145872262</v>
      </c>
      <c r="D249">
        <v>140755491</v>
      </c>
      <c r="E249">
        <v>70</v>
      </c>
      <c r="F249">
        <v>1</v>
      </c>
      <c r="G249">
        <v>1</v>
      </c>
      <c r="H249">
        <v>1</v>
      </c>
      <c r="I249" t="s">
        <v>661</v>
      </c>
      <c r="J249" t="s">
        <v>3</v>
      </c>
      <c r="K249" t="s">
        <v>662</v>
      </c>
      <c r="L249">
        <v>1191</v>
      </c>
      <c r="N249">
        <v>1013</v>
      </c>
      <c r="O249" t="s">
        <v>660</v>
      </c>
      <c r="P249" t="s">
        <v>660</v>
      </c>
      <c r="Q249">
        <v>1</v>
      </c>
      <c r="W249">
        <v>0</v>
      </c>
      <c r="X249">
        <v>-1417349443</v>
      </c>
      <c r="Y249">
        <f t="shared" si="82"/>
        <v>0.4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33.659999999999997</v>
      </c>
      <c r="AL249">
        <v>1</v>
      </c>
      <c r="AM249">
        <v>4</v>
      </c>
      <c r="AN249">
        <v>0</v>
      </c>
      <c r="AO249">
        <v>1</v>
      </c>
      <c r="AP249">
        <v>1</v>
      </c>
      <c r="AQ249">
        <v>0</v>
      </c>
      <c r="AR249">
        <v>0</v>
      </c>
      <c r="AS249" t="s">
        <v>3</v>
      </c>
      <c r="AT249">
        <v>0.4</v>
      </c>
      <c r="AU249" t="s">
        <v>3</v>
      </c>
      <c r="AV249">
        <v>2</v>
      </c>
      <c r="AW249">
        <v>2</v>
      </c>
      <c r="AX249">
        <v>145872270</v>
      </c>
      <c r="AY249">
        <v>1</v>
      </c>
      <c r="AZ249">
        <v>0</v>
      </c>
      <c r="BA249">
        <v>266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ROUND(Y249*Source!I167,9)</f>
        <v>0.04</v>
      </c>
      <c r="CY249">
        <f>AD249</f>
        <v>0</v>
      </c>
      <c r="CZ249">
        <f>AH249</f>
        <v>0</v>
      </c>
      <c r="DA249">
        <f>AL249</f>
        <v>1</v>
      </c>
      <c r="DB249">
        <f t="shared" si="83"/>
        <v>0</v>
      </c>
      <c r="DC249">
        <f t="shared" si="84"/>
        <v>0</v>
      </c>
      <c r="DD249" t="s">
        <v>3</v>
      </c>
      <c r="DE249" t="s">
        <v>3</v>
      </c>
      <c r="DF249">
        <f>ROUND(ROUND(AE249,2)*CX249,2)</f>
        <v>0</v>
      </c>
      <c r="DG249">
        <f>ROUND(ROUND(AF249,2)*CX249,2)</f>
        <v>0</v>
      </c>
      <c r="DH249">
        <f>ROUND(ROUND(AG249*AK249,2)*CX249,2)</f>
        <v>0</v>
      </c>
      <c r="DI249">
        <f>ROUND(ROUND(AH249,2)*CX249,2)</f>
        <v>0</v>
      </c>
      <c r="DJ249">
        <f>DI249</f>
        <v>0</v>
      </c>
      <c r="DK249">
        <v>0</v>
      </c>
      <c r="DL249" t="s">
        <v>3</v>
      </c>
      <c r="DM249">
        <v>0</v>
      </c>
      <c r="DN249" t="s">
        <v>3</v>
      </c>
      <c r="DO249">
        <v>0</v>
      </c>
    </row>
    <row r="250" spans="1:119" x14ac:dyDescent="0.2">
      <c r="A250">
        <f>ROW(Source!A167)</f>
        <v>167</v>
      </c>
      <c r="B250">
        <v>145833872</v>
      </c>
      <c r="C250">
        <v>145872262</v>
      </c>
      <c r="D250">
        <v>140922951</v>
      </c>
      <c r="E250">
        <v>1</v>
      </c>
      <c r="F250">
        <v>1</v>
      </c>
      <c r="G250">
        <v>1</v>
      </c>
      <c r="H250">
        <v>2</v>
      </c>
      <c r="I250" t="s">
        <v>756</v>
      </c>
      <c r="J250" t="s">
        <v>757</v>
      </c>
      <c r="K250" t="s">
        <v>758</v>
      </c>
      <c r="L250">
        <v>1367</v>
      </c>
      <c r="N250">
        <v>1011</v>
      </c>
      <c r="O250" t="s">
        <v>666</v>
      </c>
      <c r="P250" t="s">
        <v>666</v>
      </c>
      <c r="Q250">
        <v>1</v>
      </c>
      <c r="W250">
        <v>0</v>
      </c>
      <c r="X250">
        <v>-430484415</v>
      </c>
      <c r="Y250">
        <f t="shared" si="82"/>
        <v>0.2</v>
      </c>
      <c r="AA250">
        <v>0</v>
      </c>
      <c r="AB250">
        <v>1448.27</v>
      </c>
      <c r="AC250">
        <v>454.41</v>
      </c>
      <c r="AD250">
        <v>0</v>
      </c>
      <c r="AE250">
        <v>0</v>
      </c>
      <c r="AF250">
        <v>115.4</v>
      </c>
      <c r="AG250">
        <v>13.5</v>
      </c>
      <c r="AH250">
        <v>0</v>
      </c>
      <c r="AI250">
        <v>1</v>
      </c>
      <c r="AJ250">
        <v>12.55</v>
      </c>
      <c r="AK250">
        <v>33.659999999999997</v>
      </c>
      <c r="AL250">
        <v>1</v>
      </c>
      <c r="AM250">
        <v>4</v>
      </c>
      <c r="AN250">
        <v>0</v>
      </c>
      <c r="AO250">
        <v>1</v>
      </c>
      <c r="AP250">
        <v>1</v>
      </c>
      <c r="AQ250">
        <v>0</v>
      </c>
      <c r="AR250">
        <v>0</v>
      </c>
      <c r="AS250" t="s">
        <v>3</v>
      </c>
      <c r="AT250">
        <v>0.2</v>
      </c>
      <c r="AU250" t="s">
        <v>3</v>
      </c>
      <c r="AV250">
        <v>0</v>
      </c>
      <c r="AW250">
        <v>2</v>
      </c>
      <c r="AX250">
        <v>145872271</v>
      </c>
      <c r="AY250">
        <v>1</v>
      </c>
      <c r="AZ250">
        <v>0</v>
      </c>
      <c r="BA250">
        <v>267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ROUND(Y250*Source!I167,9)</f>
        <v>0.02</v>
      </c>
      <c r="CY250">
        <f>AB250</f>
        <v>1448.27</v>
      </c>
      <c r="CZ250">
        <f>AF250</f>
        <v>115.4</v>
      </c>
      <c r="DA250">
        <f>AJ250</f>
        <v>12.55</v>
      </c>
      <c r="DB250">
        <f t="shared" si="83"/>
        <v>23.08</v>
      </c>
      <c r="DC250">
        <f t="shared" si="84"/>
        <v>2.7</v>
      </c>
      <c r="DD250" t="s">
        <v>3</v>
      </c>
      <c r="DE250" t="s">
        <v>3</v>
      </c>
      <c r="DF250">
        <f>ROUND(ROUND(AE250,2)*CX250,2)</f>
        <v>0</v>
      </c>
      <c r="DG250">
        <f>ROUND(ROUND(AF250*AJ250,2)*CX250,2)</f>
        <v>28.97</v>
      </c>
      <c r="DH250">
        <f>ROUND(ROUND(AG250*AK250,2)*CX250,2)</f>
        <v>9.09</v>
      </c>
      <c r="DI250">
        <f>ROUND(ROUND(AH250,2)*CX250,2)</f>
        <v>0</v>
      </c>
      <c r="DJ250">
        <f>DG250</f>
        <v>28.97</v>
      </c>
      <c r="DK250">
        <v>0</v>
      </c>
      <c r="DL250" t="s">
        <v>3</v>
      </c>
      <c r="DM250">
        <v>0</v>
      </c>
      <c r="DN250" t="s">
        <v>3</v>
      </c>
      <c r="DO250">
        <v>0</v>
      </c>
    </row>
    <row r="251" spans="1:119" x14ac:dyDescent="0.2">
      <c r="A251">
        <f>ROW(Source!A167)</f>
        <v>167</v>
      </c>
      <c r="B251">
        <v>145833872</v>
      </c>
      <c r="C251">
        <v>145872262</v>
      </c>
      <c r="D251">
        <v>140923885</v>
      </c>
      <c r="E251">
        <v>1</v>
      </c>
      <c r="F251">
        <v>1</v>
      </c>
      <c r="G251">
        <v>1</v>
      </c>
      <c r="H251">
        <v>2</v>
      </c>
      <c r="I251" t="s">
        <v>681</v>
      </c>
      <c r="J251" t="s">
        <v>682</v>
      </c>
      <c r="K251" t="s">
        <v>683</v>
      </c>
      <c r="L251">
        <v>1367</v>
      </c>
      <c r="N251">
        <v>1011</v>
      </c>
      <c r="O251" t="s">
        <v>666</v>
      </c>
      <c r="P251" t="s">
        <v>666</v>
      </c>
      <c r="Q251">
        <v>1</v>
      </c>
      <c r="W251">
        <v>0</v>
      </c>
      <c r="X251">
        <v>509054691</v>
      </c>
      <c r="Y251">
        <f t="shared" si="82"/>
        <v>0.2</v>
      </c>
      <c r="AA251">
        <v>0</v>
      </c>
      <c r="AB251">
        <v>824.66</v>
      </c>
      <c r="AC251">
        <v>390.46</v>
      </c>
      <c r="AD251">
        <v>0</v>
      </c>
      <c r="AE251">
        <v>0</v>
      </c>
      <c r="AF251">
        <v>65.709999999999994</v>
      </c>
      <c r="AG251">
        <v>11.6</v>
      </c>
      <c r="AH251">
        <v>0</v>
      </c>
      <c r="AI251">
        <v>1</v>
      </c>
      <c r="AJ251">
        <v>12.55</v>
      </c>
      <c r="AK251">
        <v>33.659999999999997</v>
      </c>
      <c r="AL251">
        <v>1</v>
      </c>
      <c r="AM251">
        <v>4</v>
      </c>
      <c r="AN251">
        <v>0</v>
      </c>
      <c r="AO251">
        <v>1</v>
      </c>
      <c r="AP251">
        <v>1</v>
      </c>
      <c r="AQ251">
        <v>0</v>
      </c>
      <c r="AR251">
        <v>0</v>
      </c>
      <c r="AS251" t="s">
        <v>3</v>
      </c>
      <c r="AT251">
        <v>0.2</v>
      </c>
      <c r="AU251" t="s">
        <v>3</v>
      </c>
      <c r="AV251">
        <v>0</v>
      </c>
      <c r="AW251">
        <v>2</v>
      </c>
      <c r="AX251">
        <v>145872272</v>
      </c>
      <c r="AY251">
        <v>1</v>
      </c>
      <c r="AZ251">
        <v>0</v>
      </c>
      <c r="BA251">
        <v>268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ROUND(Y251*Source!I167,9)</f>
        <v>0.02</v>
      </c>
      <c r="CY251">
        <f>AB251</f>
        <v>824.66</v>
      </c>
      <c r="CZ251">
        <f>AF251</f>
        <v>65.709999999999994</v>
      </c>
      <c r="DA251">
        <f>AJ251</f>
        <v>12.55</v>
      </c>
      <c r="DB251">
        <f t="shared" si="83"/>
        <v>13.14</v>
      </c>
      <c r="DC251">
        <f t="shared" si="84"/>
        <v>2.3199999999999998</v>
      </c>
      <c r="DD251" t="s">
        <v>3</v>
      </c>
      <c r="DE251" t="s">
        <v>3</v>
      </c>
      <c r="DF251">
        <f>ROUND(ROUND(AE251,2)*CX251,2)</f>
        <v>0</v>
      </c>
      <c r="DG251">
        <f>ROUND(ROUND(AF251*AJ251,2)*CX251,2)</f>
        <v>16.489999999999998</v>
      </c>
      <c r="DH251">
        <f>ROUND(ROUND(AG251*AK251,2)*CX251,2)</f>
        <v>7.81</v>
      </c>
      <c r="DI251">
        <f>ROUND(ROUND(AH251,2)*CX251,2)</f>
        <v>0</v>
      </c>
      <c r="DJ251">
        <f>DG251</f>
        <v>16.489999999999998</v>
      </c>
      <c r="DK251">
        <v>0</v>
      </c>
      <c r="DL251" t="s">
        <v>3</v>
      </c>
      <c r="DM251">
        <v>0</v>
      </c>
      <c r="DN251" t="s">
        <v>3</v>
      </c>
      <c r="DO251">
        <v>0</v>
      </c>
    </row>
    <row r="252" spans="1:119" x14ac:dyDescent="0.2">
      <c r="A252">
        <f>ROW(Source!A167)</f>
        <v>167</v>
      </c>
      <c r="B252">
        <v>145833872</v>
      </c>
      <c r="C252">
        <v>145872262</v>
      </c>
      <c r="D252">
        <v>140821498</v>
      </c>
      <c r="E252">
        <v>1</v>
      </c>
      <c r="F252">
        <v>1</v>
      </c>
      <c r="G252">
        <v>1</v>
      </c>
      <c r="H252">
        <v>3</v>
      </c>
      <c r="I252" t="s">
        <v>759</v>
      </c>
      <c r="J252" t="s">
        <v>760</v>
      </c>
      <c r="K252" t="s">
        <v>761</v>
      </c>
      <c r="L252">
        <v>1425</v>
      </c>
      <c r="N252">
        <v>1013</v>
      </c>
      <c r="O252" t="s">
        <v>26</v>
      </c>
      <c r="P252" t="s">
        <v>26</v>
      </c>
      <c r="Q252">
        <v>1</v>
      </c>
      <c r="W252">
        <v>0</v>
      </c>
      <c r="X252">
        <v>1355990276</v>
      </c>
      <c r="Y252">
        <f t="shared" si="82"/>
        <v>1.02</v>
      </c>
      <c r="AA252">
        <v>898</v>
      </c>
      <c r="AB252">
        <v>0</v>
      </c>
      <c r="AC252">
        <v>0</v>
      </c>
      <c r="AD252">
        <v>0</v>
      </c>
      <c r="AE252">
        <v>100</v>
      </c>
      <c r="AF252">
        <v>0</v>
      </c>
      <c r="AG252">
        <v>0</v>
      </c>
      <c r="AH252">
        <v>0</v>
      </c>
      <c r="AI252">
        <v>8.98</v>
      </c>
      <c r="AJ252">
        <v>1</v>
      </c>
      <c r="AK252">
        <v>1</v>
      </c>
      <c r="AL252">
        <v>1</v>
      </c>
      <c r="AM252">
        <v>4</v>
      </c>
      <c r="AN252">
        <v>0</v>
      </c>
      <c r="AO252">
        <v>1</v>
      </c>
      <c r="AP252">
        <v>1</v>
      </c>
      <c r="AQ252">
        <v>0</v>
      </c>
      <c r="AR252">
        <v>0</v>
      </c>
      <c r="AS252" t="s">
        <v>3</v>
      </c>
      <c r="AT252">
        <v>1.02</v>
      </c>
      <c r="AU252" t="s">
        <v>3</v>
      </c>
      <c r="AV252">
        <v>0</v>
      </c>
      <c r="AW252">
        <v>2</v>
      </c>
      <c r="AX252">
        <v>145872273</v>
      </c>
      <c r="AY252">
        <v>1</v>
      </c>
      <c r="AZ252">
        <v>0</v>
      </c>
      <c r="BA252">
        <v>269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ROUND(Y252*Source!I167,9)</f>
        <v>0.10199999999999999</v>
      </c>
      <c r="CY252">
        <f>AA252</f>
        <v>898</v>
      </c>
      <c r="CZ252">
        <f>AE252</f>
        <v>100</v>
      </c>
      <c r="DA252">
        <f>AI252</f>
        <v>8.98</v>
      </c>
      <c r="DB252">
        <f t="shared" si="83"/>
        <v>102</v>
      </c>
      <c r="DC252">
        <f t="shared" si="84"/>
        <v>0</v>
      </c>
      <c r="DD252" t="s">
        <v>3</v>
      </c>
      <c r="DE252" t="s">
        <v>3</v>
      </c>
      <c r="DF252">
        <f>ROUND(ROUND(AE252*AI252,2)*CX252,2)</f>
        <v>91.6</v>
      </c>
      <c r="DG252">
        <f t="shared" ref="DG252:DG258" si="85">ROUND(ROUND(AF252,2)*CX252,2)</f>
        <v>0</v>
      </c>
      <c r="DH252">
        <f t="shared" ref="DH252:DH257" si="86">ROUND(ROUND(AG252,2)*CX252,2)</f>
        <v>0</v>
      </c>
      <c r="DI252">
        <f>ROUND(ROUND(AH252,2)*CX252,2)</f>
        <v>0</v>
      </c>
      <c r="DJ252">
        <f>DF252</f>
        <v>91.6</v>
      </c>
      <c r="DK252">
        <v>0</v>
      </c>
      <c r="DL252" t="s">
        <v>3</v>
      </c>
      <c r="DM252">
        <v>0</v>
      </c>
      <c r="DN252" t="s">
        <v>3</v>
      </c>
      <c r="DO252">
        <v>0</v>
      </c>
    </row>
    <row r="253" spans="1:119" x14ac:dyDescent="0.2">
      <c r="A253">
        <f>ROW(Source!A167)</f>
        <v>167</v>
      </c>
      <c r="B253">
        <v>145833872</v>
      </c>
      <c r="C253">
        <v>145872262</v>
      </c>
      <c r="D253">
        <v>140765022</v>
      </c>
      <c r="E253">
        <v>70</v>
      </c>
      <c r="F253">
        <v>1</v>
      </c>
      <c r="G253">
        <v>1</v>
      </c>
      <c r="H253">
        <v>3</v>
      </c>
      <c r="I253" t="s">
        <v>762</v>
      </c>
      <c r="J253" t="s">
        <v>3</v>
      </c>
      <c r="K253" t="s">
        <v>763</v>
      </c>
      <c r="L253">
        <v>1374</v>
      </c>
      <c r="N253">
        <v>1013</v>
      </c>
      <c r="O253" t="s">
        <v>764</v>
      </c>
      <c r="P253" t="s">
        <v>764</v>
      </c>
      <c r="Q253">
        <v>1</v>
      </c>
      <c r="W253">
        <v>0</v>
      </c>
      <c r="X253">
        <v>-1731369543</v>
      </c>
      <c r="Y253">
        <f t="shared" si="82"/>
        <v>18.73</v>
      </c>
      <c r="AA253">
        <v>8.98</v>
      </c>
      <c r="AB253">
        <v>0</v>
      </c>
      <c r="AC253">
        <v>0</v>
      </c>
      <c r="AD253">
        <v>0</v>
      </c>
      <c r="AE253">
        <v>1</v>
      </c>
      <c r="AF253">
        <v>0</v>
      </c>
      <c r="AG253">
        <v>0</v>
      </c>
      <c r="AH253">
        <v>0</v>
      </c>
      <c r="AI253">
        <v>8.98</v>
      </c>
      <c r="AJ253">
        <v>1</v>
      </c>
      <c r="AK253">
        <v>1</v>
      </c>
      <c r="AL253">
        <v>1</v>
      </c>
      <c r="AM253">
        <v>4</v>
      </c>
      <c r="AN253">
        <v>0</v>
      </c>
      <c r="AO253">
        <v>1</v>
      </c>
      <c r="AP253">
        <v>1</v>
      </c>
      <c r="AQ253">
        <v>0</v>
      </c>
      <c r="AR253">
        <v>0</v>
      </c>
      <c r="AS253" t="s">
        <v>3</v>
      </c>
      <c r="AT253">
        <v>18.73</v>
      </c>
      <c r="AU253" t="s">
        <v>3</v>
      </c>
      <c r="AV253">
        <v>0</v>
      </c>
      <c r="AW253">
        <v>2</v>
      </c>
      <c r="AX253">
        <v>145872274</v>
      </c>
      <c r="AY253">
        <v>1</v>
      </c>
      <c r="AZ253">
        <v>0</v>
      </c>
      <c r="BA253">
        <v>270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ROUND(Y253*Source!I167,9)</f>
        <v>1.873</v>
      </c>
      <c r="CY253">
        <f>AA253</f>
        <v>8.98</v>
      </c>
      <c r="CZ253">
        <f>AE253</f>
        <v>1</v>
      </c>
      <c r="DA253">
        <f>AI253</f>
        <v>8.98</v>
      </c>
      <c r="DB253">
        <f t="shared" si="83"/>
        <v>18.73</v>
      </c>
      <c r="DC253">
        <f t="shared" si="84"/>
        <v>0</v>
      </c>
      <c r="DD253" t="s">
        <v>3</v>
      </c>
      <c r="DE253" t="s">
        <v>3</v>
      </c>
      <c r="DF253">
        <f>ROUND(ROUND(AE253*AI253,2)*CX253,2)</f>
        <v>16.82</v>
      </c>
      <c r="DG253">
        <f t="shared" si="85"/>
        <v>0</v>
      </c>
      <c r="DH253">
        <f t="shared" si="86"/>
        <v>0</v>
      </c>
      <c r="DI253">
        <f>ROUND(ROUND(AH253,2)*CX253,2)</f>
        <v>0</v>
      </c>
      <c r="DJ253">
        <f>DF253</f>
        <v>16.82</v>
      </c>
      <c r="DK253">
        <v>0</v>
      </c>
      <c r="DL253" t="s">
        <v>3</v>
      </c>
      <c r="DM253">
        <v>0</v>
      </c>
      <c r="DN253" t="s">
        <v>3</v>
      </c>
      <c r="DO253">
        <v>0</v>
      </c>
    </row>
    <row r="254" spans="1:119" x14ac:dyDescent="0.2">
      <c r="A254">
        <f>ROW(Source!A169)</f>
        <v>169</v>
      </c>
      <c r="B254">
        <v>145833872</v>
      </c>
      <c r="C254">
        <v>145872276</v>
      </c>
      <c r="D254">
        <v>140755439</v>
      </c>
      <c r="E254">
        <v>70</v>
      </c>
      <c r="F254">
        <v>1</v>
      </c>
      <c r="G254">
        <v>1</v>
      </c>
      <c r="H254">
        <v>1</v>
      </c>
      <c r="I254" t="s">
        <v>743</v>
      </c>
      <c r="J254" t="s">
        <v>3</v>
      </c>
      <c r="K254" t="s">
        <v>744</v>
      </c>
      <c r="L254">
        <v>1191</v>
      </c>
      <c r="N254">
        <v>1013</v>
      </c>
      <c r="O254" t="s">
        <v>660</v>
      </c>
      <c r="P254" t="s">
        <v>660</v>
      </c>
      <c r="Q254">
        <v>1</v>
      </c>
      <c r="W254">
        <v>0</v>
      </c>
      <c r="X254">
        <v>-1810713292</v>
      </c>
      <c r="Y254">
        <f t="shared" si="82"/>
        <v>15.2</v>
      </c>
      <c r="AA254">
        <v>0</v>
      </c>
      <c r="AB254">
        <v>0</v>
      </c>
      <c r="AC254">
        <v>0</v>
      </c>
      <c r="AD254">
        <v>309</v>
      </c>
      <c r="AE254">
        <v>0</v>
      </c>
      <c r="AF254">
        <v>0</v>
      </c>
      <c r="AG254">
        <v>0</v>
      </c>
      <c r="AH254">
        <v>9.18</v>
      </c>
      <c r="AI254">
        <v>1</v>
      </c>
      <c r="AJ254">
        <v>1</v>
      </c>
      <c r="AK254">
        <v>1</v>
      </c>
      <c r="AL254">
        <v>33.659999999999997</v>
      </c>
      <c r="AM254">
        <v>4</v>
      </c>
      <c r="AN254">
        <v>0</v>
      </c>
      <c r="AO254">
        <v>1</v>
      </c>
      <c r="AP254">
        <v>1</v>
      </c>
      <c r="AQ254">
        <v>0</v>
      </c>
      <c r="AR254">
        <v>0</v>
      </c>
      <c r="AS254" t="s">
        <v>3</v>
      </c>
      <c r="AT254">
        <v>15.2</v>
      </c>
      <c r="AU254" t="s">
        <v>3</v>
      </c>
      <c r="AV254">
        <v>1</v>
      </c>
      <c r="AW254">
        <v>2</v>
      </c>
      <c r="AX254">
        <v>145872280</v>
      </c>
      <c r="AY254">
        <v>1</v>
      </c>
      <c r="AZ254">
        <v>0</v>
      </c>
      <c r="BA254">
        <v>271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ROUND(Y254*Source!I169,9)</f>
        <v>4.5599999999999996</v>
      </c>
      <c r="CY254">
        <f>AD254</f>
        <v>309</v>
      </c>
      <c r="CZ254">
        <f>AH254</f>
        <v>9.18</v>
      </c>
      <c r="DA254">
        <f>AL254</f>
        <v>33.659999999999997</v>
      </c>
      <c r="DB254">
        <f t="shared" si="83"/>
        <v>139.54</v>
      </c>
      <c r="DC254">
        <f t="shared" si="84"/>
        <v>0</v>
      </c>
      <c r="DD254" t="s">
        <v>3</v>
      </c>
      <c r="DE254" t="s">
        <v>3</v>
      </c>
      <c r="DF254">
        <f>ROUND(ROUND(AE254,2)*CX254,2)</f>
        <v>0</v>
      </c>
      <c r="DG254">
        <f t="shared" si="85"/>
        <v>0</v>
      </c>
      <c r="DH254">
        <f t="shared" si="86"/>
        <v>0</v>
      </c>
      <c r="DI254">
        <f>ROUND(ROUND(AH254*AL254,2)*CX254,2)</f>
        <v>1409.04</v>
      </c>
      <c r="DJ254">
        <f>DI254</f>
        <v>1409.04</v>
      </c>
      <c r="DK254">
        <v>0</v>
      </c>
      <c r="DL254" t="s">
        <v>3</v>
      </c>
      <c r="DM254">
        <v>0</v>
      </c>
      <c r="DN254" t="s">
        <v>3</v>
      </c>
      <c r="DO254">
        <v>0</v>
      </c>
    </row>
    <row r="255" spans="1:119" x14ac:dyDescent="0.2">
      <c r="A255">
        <f>ROW(Source!A169)</f>
        <v>169</v>
      </c>
      <c r="B255">
        <v>145833872</v>
      </c>
      <c r="C255">
        <v>145872276</v>
      </c>
      <c r="D255">
        <v>140775228</v>
      </c>
      <c r="E255">
        <v>1</v>
      </c>
      <c r="F255">
        <v>1</v>
      </c>
      <c r="G255">
        <v>1</v>
      </c>
      <c r="H255">
        <v>3</v>
      </c>
      <c r="I255" t="s">
        <v>765</v>
      </c>
      <c r="J255" t="s">
        <v>766</v>
      </c>
      <c r="K255" t="s">
        <v>767</v>
      </c>
      <c r="L255">
        <v>1425</v>
      </c>
      <c r="N255">
        <v>1013</v>
      </c>
      <c r="O255" t="s">
        <v>26</v>
      </c>
      <c r="P255" t="s">
        <v>26</v>
      </c>
      <c r="Q255">
        <v>1</v>
      </c>
      <c r="W255">
        <v>0</v>
      </c>
      <c r="X255">
        <v>1343353334</v>
      </c>
      <c r="Y255">
        <f t="shared" si="82"/>
        <v>1.75</v>
      </c>
      <c r="AA255">
        <v>71.84</v>
      </c>
      <c r="AB255">
        <v>0</v>
      </c>
      <c r="AC255">
        <v>0</v>
      </c>
      <c r="AD255">
        <v>0</v>
      </c>
      <c r="AE255">
        <v>8</v>
      </c>
      <c r="AF255">
        <v>0</v>
      </c>
      <c r="AG255">
        <v>0</v>
      </c>
      <c r="AH255">
        <v>0</v>
      </c>
      <c r="AI255">
        <v>8.98</v>
      </c>
      <c r="AJ255">
        <v>1</v>
      </c>
      <c r="AK255">
        <v>1</v>
      </c>
      <c r="AL255">
        <v>1</v>
      </c>
      <c r="AM255">
        <v>4</v>
      </c>
      <c r="AN255">
        <v>0</v>
      </c>
      <c r="AO255">
        <v>1</v>
      </c>
      <c r="AP255">
        <v>1</v>
      </c>
      <c r="AQ255">
        <v>0</v>
      </c>
      <c r="AR255">
        <v>0</v>
      </c>
      <c r="AS255" t="s">
        <v>3</v>
      </c>
      <c r="AT255">
        <v>1.75</v>
      </c>
      <c r="AU255" t="s">
        <v>3</v>
      </c>
      <c r="AV255">
        <v>0</v>
      </c>
      <c r="AW255">
        <v>2</v>
      </c>
      <c r="AX255">
        <v>145872281</v>
      </c>
      <c r="AY255">
        <v>1</v>
      </c>
      <c r="AZ255">
        <v>0</v>
      </c>
      <c r="BA255">
        <v>272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ROUND(Y255*Source!I169,9)</f>
        <v>0.52500000000000002</v>
      </c>
      <c r="CY255">
        <f>AA255</f>
        <v>71.84</v>
      </c>
      <c r="CZ255">
        <f>AE255</f>
        <v>8</v>
      </c>
      <c r="DA255">
        <f>AI255</f>
        <v>8.98</v>
      </c>
      <c r="DB255">
        <f t="shared" si="83"/>
        <v>14</v>
      </c>
      <c r="DC255">
        <f t="shared" si="84"/>
        <v>0</v>
      </c>
      <c r="DD255" t="s">
        <v>3</v>
      </c>
      <c r="DE255" t="s">
        <v>3</v>
      </c>
      <c r="DF255">
        <f>ROUND(ROUND(AE255*AI255,2)*CX255,2)</f>
        <v>37.72</v>
      </c>
      <c r="DG255">
        <f t="shared" si="85"/>
        <v>0</v>
      </c>
      <c r="DH255">
        <f t="shared" si="86"/>
        <v>0</v>
      </c>
      <c r="DI255">
        <f>ROUND(ROUND(AH255,2)*CX255,2)</f>
        <v>0</v>
      </c>
      <c r="DJ255">
        <f>DF255</f>
        <v>37.72</v>
      </c>
      <c r="DK255">
        <v>0</v>
      </c>
      <c r="DL255" t="s">
        <v>3</v>
      </c>
      <c r="DM255">
        <v>0</v>
      </c>
      <c r="DN255" t="s">
        <v>3</v>
      </c>
      <c r="DO255">
        <v>0</v>
      </c>
    </row>
    <row r="256" spans="1:119" x14ac:dyDescent="0.2">
      <c r="A256">
        <f>ROW(Source!A169)</f>
        <v>169</v>
      </c>
      <c r="B256">
        <v>145833872</v>
      </c>
      <c r="C256">
        <v>145872276</v>
      </c>
      <c r="D256">
        <v>140765022</v>
      </c>
      <c r="E256">
        <v>70</v>
      </c>
      <c r="F256">
        <v>1</v>
      </c>
      <c r="G256">
        <v>1</v>
      </c>
      <c r="H256">
        <v>3</v>
      </c>
      <c r="I256" t="s">
        <v>762</v>
      </c>
      <c r="J256" t="s">
        <v>3</v>
      </c>
      <c r="K256" t="s">
        <v>763</v>
      </c>
      <c r="L256">
        <v>1374</v>
      </c>
      <c r="N256">
        <v>1013</v>
      </c>
      <c r="O256" t="s">
        <v>764</v>
      </c>
      <c r="P256" t="s">
        <v>764</v>
      </c>
      <c r="Q256">
        <v>1</v>
      </c>
      <c r="W256">
        <v>0</v>
      </c>
      <c r="X256">
        <v>-1731369543</v>
      </c>
      <c r="Y256">
        <f t="shared" si="82"/>
        <v>2.79</v>
      </c>
      <c r="AA256">
        <v>8.98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8.98</v>
      </c>
      <c r="AJ256">
        <v>1</v>
      </c>
      <c r="AK256">
        <v>1</v>
      </c>
      <c r="AL256">
        <v>1</v>
      </c>
      <c r="AM256">
        <v>4</v>
      </c>
      <c r="AN256">
        <v>0</v>
      </c>
      <c r="AO256">
        <v>1</v>
      </c>
      <c r="AP256">
        <v>1</v>
      </c>
      <c r="AQ256">
        <v>0</v>
      </c>
      <c r="AR256">
        <v>0</v>
      </c>
      <c r="AS256" t="s">
        <v>3</v>
      </c>
      <c r="AT256">
        <v>2.79</v>
      </c>
      <c r="AU256" t="s">
        <v>3</v>
      </c>
      <c r="AV256">
        <v>0</v>
      </c>
      <c r="AW256">
        <v>2</v>
      </c>
      <c r="AX256">
        <v>145872282</v>
      </c>
      <c r="AY256">
        <v>1</v>
      </c>
      <c r="AZ256">
        <v>0</v>
      </c>
      <c r="BA256">
        <v>273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ROUND(Y256*Source!I169,9)</f>
        <v>0.83699999999999997</v>
      </c>
      <c r="CY256">
        <f>AA256</f>
        <v>8.98</v>
      </c>
      <c r="CZ256">
        <f>AE256</f>
        <v>1</v>
      </c>
      <c r="DA256">
        <f>AI256</f>
        <v>8.98</v>
      </c>
      <c r="DB256">
        <f t="shared" si="83"/>
        <v>2.79</v>
      </c>
      <c r="DC256">
        <f t="shared" si="84"/>
        <v>0</v>
      </c>
      <c r="DD256" t="s">
        <v>3</v>
      </c>
      <c r="DE256" t="s">
        <v>3</v>
      </c>
      <c r="DF256">
        <f>ROUND(ROUND(AE256*AI256,2)*CX256,2)</f>
        <v>7.52</v>
      </c>
      <c r="DG256">
        <f t="shared" si="85"/>
        <v>0</v>
      </c>
      <c r="DH256">
        <f t="shared" si="86"/>
        <v>0</v>
      </c>
      <c r="DI256">
        <f>ROUND(ROUND(AH256,2)*CX256,2)</f>
        <v>0</v>
      </c>
      <c r="DJ256">
        <f>DF256</f>
        <v>7.52</v>
      </c>
      <c r="DK256">
        <v>0</v>
      </c>
      <c r="DL256" t="s">
        <v>3</v>
      </c>
      <c r="DM256">
        <v>0</v>
      </c>
      <c r="DN256" t="s">
        <v>3</v>
      </c>
      <c r="DO256">
        <v>0</v>
      </c>
    </row>
    <row r="257" spans="1:119" x14ac:dyDescent="0.2">
      <c r="A257">
        <f>ROW(Source!A171)</f>
        <v>171</v>
      </c>
      <c r="B257">
        <v>145833872</v>
      </c>
      <c r="C257">
        <v>145872284</v>
      </c>
      <c r="D257">
        <v>140755441</v>
      </c>
      <c r="E257">
        <v>70</v>
      </c>
      <c r="F257">
        <v>1</v>
      </c>
      <c r="G257">
        <v>1</v>
      </c>
      <c r="H257">
        <v>1</v>
      </c>
      <c r="I257" t="s">
        <v>752</v>
      </c>
      <c r="J257" t="s">
        <v>3</v>
      </c>
      <c r="K257" t="s">
        <v>753</v>
      </c>
      <c r="L257">
        <v>1191</v>
      </c>
      <c r="N257">
        <v>1013</v>
      </c>
      <c r="O257" t="s">
        <v>660</v>
      </c>
      <c r="P257" t="s">
        <v>660</v>
      </c>
      <c r="Q257">
        <v>1</v>
      </c>
      <c r="W257">
        <v>0</v>
      </c>
      <c r="X257">
        <v>-2012709214</v>
      </c>
      <c r="Y257">
        <f t="shared" si="82"/>
        <v>5.39</v>
      </c>
      <c r="AA257">
        <v>0</v>
      </c>
      <c r="AB257">
        <v>0</v>
      </c>
      <c r="AC257">
        <v>0</v>
      </c>
      <c r="AD257">
        <v>316.39999999999998</v>
      </c>
      <c r="AE257">
        <v>0</v>
      </c>
      <c r="AF257">
        <v>0</v>
      </c>
      <c r="AG257">
        <v>0</v>
      </c>
      <c r="AH257">
        <v>9.4</v>
      </c>
      <c r="AI257">
        <v>1</v>
      </c>
      <c r="AJ257">
        <v>1</v>
      </c>
      <c r="AK257">
        <v>1</v>
      </c>
      <c r="AL257">
        <v>33.659999999999997</v>
      </c>
      <c r="AM257">
        <v>4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5.39</v>
      </c>
      <c r="AU257" t="s">
        <v>3</v>
      </c>
      <c r="AV257">
        <v>1</v>
      </c>
      <c r="AW257">
        <v>2</v>
      </c>
      <c r="AX257">
        <v>145872295</v>
      </c>
      <c r="AY257">
        <v>1</v>
      </c>
      <c r="AZ257">
        <v>0</v>
      </c>
      <c r="BA257">
        <v>274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ROUND(Y257*Source!I171,9)</f>
        <v>1.617</v>
      </c>
      <c r="CY257">
        <f>AD257</f>
        <v>316.39999999999998</v>
      </c>
      <c r="CZ257">
        <f>AH257</f>
        <v>9.4</v>
      </c>
      <c r="DA257">
        <f>AL257</f>
        <v>33.659999999999997</v>
      </c>
      <c r="DB257">
        <f t="shared" si="83"/>
        <v>50.67</v>
      </c>
      <c r="DC257">
        <f t="shared" si="84"/>
        <v>0</v>
      </c>
      <c r="DD257" t="s">
        <v>3</v>
      </c>
      <c r="DE257" t="s">
        <v>3</v>
      </c>
      <c r="DF257">
        <f>ROUND(ROUND(AE257,2)*CX257,2)</f>
        <v>0</v>
      </c>
      <c r="DG257">
        <f t="shared" si="85"/>
        <v>0</v>
      </c>
      <c r="DH257">
        <f t="shared" si="86"/>
        <v>0</v>
      </c>
      <c r="DI257">
        <f>ROUND(ROUND(AH257*AL257,2)*CX257,2)</f>
        <v>511.62</v>
      </c>
      <c r="DJ257">
        <f>DI257</f>
        <v>511.62</v>
      </c>
      <c r="DK257">
        <v>0</v>
      </c>
      <c r="DL257" t="s">
        <v>3</v>
      </c>
      <c r="DM257">
        <v>0</v>
      </c>
      <c r="DN257" t="s">
        <v>3</v>
      </c>
      <c r="DO257">
        <v>0</v>
      </c>
    </row>
    <row r="258" spans="1:119" x14ac:dyDescent="0.2">
      <c r="A258">
        <f>ROW(Source!A171)</f>
        <v>171</v>
      </c>
      <c r="B258">
        <v>145833872</v>
      </c>
      <c r="C258">
        <v>145872284</v>
      </c>
      <c r="D258">
        <v>140755491</v>
      </c>
      <c r="E258">
        <v>70</v>
      </c>
      <c r="F258">
        <v>1</v>
      </c>
      <c r="G258">
        <v>1</v>
      </c>
      <c r="H258">
        <v>1</v>
      </c>
      <c r="I258" t="s">
        <v>661</v>
      </c>
      <c r="J258" t="s">
        <v>3</v>
      </c>
      <c r="K258" t="s">
        <v>662</v>
      </c>
      <c r="L258">
        <v>1191</v>
      </c>
      <c r="N258">
        <v>1013</v>
      </c>
      <c r="O258" t="s">
        <v>660</v>
      </c>
      <c r="P258" t="s">
        <v>660</v>
      </c>
      <c r="Q258">
        <v>1</v>
      </c>
      <c r="W258">
        <v>0</v>
      </c>
      <c r="X258">
        <v>-1417349443</v>
      </c>
      <c r="Y258">
        <f t="shared" si="82"/>
        <v>0.04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33.659999999999997</v>
      </c>
      <c r="AL258">
        <v>1</v>
      </c>
      <c r="AM258">
        <v>4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</v>
      </c>
      <c r="AT258">
        <v>0.04</v>
      </c>
      <c r="AU258" t="s">
        <v>3</v>
      </c>
      <c r="AV258">
        <v>2</v>
      </c>
      <c r="AW258">
        <v>2</v>
      </c>
      <c r="AX258">
        <v>145872296</v>
      </c>
      <c r="AY258">
        <v>1</v>
      </c>
      <c r="AZ258">
        <v>0</v>
      </c>
      <c r="BA258">
        <v>275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ROUND(Y258*Source!I171,9)</f>
        <v>1.2E-2</v>
      </c>
      <c r="CY258">
        <f>AD258</f>
        <v>0</v>
      </c>
      <c r="CZ258">
        <f>AH258</f>
        <v>0</v>
      </c>
      <c r="DA258">
        <f>AL258</f>
        <v>1</v>
      </c>
      <c r="DB258">
        <f t="shared" si="83"/>
        <v>0</v>
      </c>
      <c r="DC258">
        <f t="shared" si="84"/>
        <v>0</v>
      </c>
      <c r="DD258" t="s">
        <v>3</v>
      </c>
      <c r="DE258" t="s">
        <v>3</v>
      </c>
      <c r="DF258">
        <f>ROUND(ROUND(AE258,2)*CX258,2)</f>
        <v>0</v>
      </c>
      <c r="DG258">
        <f t="shared" si="85"/>
        <v>0</v>
      </c>
      <c r="DH258">
        <f>ROUND(ROUND(AG258*AK258,2)*CX258,2)</f>
        <v>0</v>
      </c>
      <c r="DI258">
        <f t="shared" ref="DI258:DI266" si="87">ROUND(ROUND(AH258,2)*CX258,2)</f>
        <v>0</v>
      </c>
      <c r="DJ258">
        <f>DI258</f>
        <v>0</v>
      </c>
      <c r="DK258">
        <v>0</v>
      </c>
      <c r="DL258" t="s">
        <v>3</v>
      </c>
      <c r="DM258">
        <v>0</v>
      </c>
      <c r="DN258" t="s">
        <v>3</v>
      </c>
      <c r="DO258">
        <v>0</v>
      </c>
    </row>
    <row r="259" spans="1:119" x14ac:dyDescent="0.2">
      <c r="A259">
        <f>ROW(Source!A171)</f>
        <v>171</v>
      </c>
      <c r="B259">
        <v>145833872</v>
      </c>
      <c r="C259">
        <v>145872284</v>
      </c>
      <c r="D259">
        <v>140922951</v>
      </c>
      <c r="E259">
        <v>1</v>
      </c>
      <c r="F259">
        <v>1</v>
      </c>
      <c r="G259">
        <v>1</v>
      </c>
      <c r="H259">
        <v>2</v>
      </c>
      <c r="I259" t="s">
        <v>756</v>
      </c>
      <c r="J259" t="s">
        <v>757</v>
      </c>
      <c r="K259" t="s">
        <v>758</v>
      </c>
      <c r="L259">
        <v>1367</v>
      </c>
      <c r="N259">
        <v>1011</v>
      </c>
      <c r="O259" t="s">
        <v>666</v>
      </c>
      <c r="P259" t="s">
        <v>666</v>
      </c>
      <c r="Q259">
        <v>1</v>
      </c>
      <c r="W259">
        <v>0</v>
      </c>
      <c r="X259">
        <v>-430484415</v>
      </c>
      <c r="Y259">
        <f t="shared" si="82"/>
        <v>0.02</v>
      </c>
      <c r="AA259">
        <v>0</v>
      </c>
      <c r="AB259">
        <v>1448.27</v>
      </c>
      <c r="AC259">
        <v>454.41</v>
      </c>
      <c r="AD259">
        <v>0</v>
      </c>
      <c r="AE259">
        <v>0</v>
      </c>
      <c r="AF259">
        <v>115.4</v>
      </c>
      <c r="AG259">
        <v>13.5</v>
      </c>
      <c r="AH259">
        <v>0</v>
      </c>
      <c r="AI259">
        <v>1</v>
      </c>
      <c r="AJ259">
        <v>12.55</v>
      </c>
      <c r="AK259">
        <v>33.659999999999997</v>
      </c>
      <c r="AL259">
        <v>1</v>
      </c>
      <c r="AM259">
        <v>4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</v>
      </c>
      <c r="AT259">
        <v>0.02</v>
      </c>
      <c r="AU259" t="s">
        <v>3</v>
      </c>
      <c r="AV259">
        <v>0</v>
      </c>
      <c r="AW259">
        <v>2</v>
      </c>
      <c r="AX259">
        <v>145872297</v>
      </c>
      <c r="AY259">
        <v>1</v>
      </c>
      <c r="AZ259">
        <v>0</v>
      </c>
      <c r="BA259">
        <v>276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ROUND(Y259*Source!I171,9)</f>
        <v>6.0000000000000001E-3</v>
      </c>
      <c r="CY259">
        <f>AB259</f>
        <v>1448.27</v>
      </c>
      <c r="CZ259">
        <f>AF259</f>
        <v>115.4</v>
      </c>
      <c r="DA259">
        <f>AJ259</f>
        <v>12.55</v>
      </c>
      <c r="DB259">
        <f t="shared" si="83"/>
        <v>2.31</v>
      </c>
      <c r="DC259">
        <f t="shared" si="84"/>
        <v>0.27</v>
      </c>
      <c r="DD259" t="s">
        <v>3</v>
      </c>
      <c r="DE259" t="s">
        <v>3</v>
      </c>
      <c r="DF259">
        <f>ROUND(ROUND(AE259,2)*CX259,2)</f>
        <v>0</v>
      </c>
      <c r="DG259">
        <f>ROUND(ROUND(AF259*AJ259,2)*CX259,2)</f>
        <v>8.69</v>
      </c>
      <c r="DH259">
        <f>ROUND(ROUND(AG259*AK259,2)*CX259,2)</f>
        <v>2.73</v>
      </c>
      <c r="DI259">
        <f t="shared" si="87"/>
        <v>0</v>
      </c>
      <c r="DJ259">
        <f>DG259</f>
        <v>8.69</v>
      </c>
      <c r="DK259">
        <v>0</v>
      </c>
      <c r="DL259" t="s">
        <v>3</v>
      </c>
      <c r="DM259">
        <v>0</v>
      </c>
      <c r="DN259" t="s">
        <v>3</v>
      </c>
      <c r="DO259">
        <v>0</v>
      </c>
    </row>
    <row r="260" spans="1:119" x14ac:dyDescent="0.2">
      <c r="A260">
        <f>ROW(Source!A171)</f>
        <v>171</v>
      </c>
      <c r="B260">
        <v>145833872</v>
      </c>
      <c r="C260">
        <v>145872284</v>
      </c>
      <c r="D260">
        <v>140923885</v>
      </c>
      <c r="E260">
        <v>1</v>
      </c>
      <c r="F260">
        <v>1</v>
      </c>
      <c r="G260">
        <v>1</v>
      </c>
      <c r="H260">
        <v>2</v>
      </c>
      <c r="I260" t="s">
        <v>681</v>
      </c>
      <c r="J260" t="s">
        <v>682</v>
      </c>
      <c r="K260" t="s">
        <v>683</v>
      </c>
      <c r="L260">
        <v>1367</v>
      </c>
      <c r="N260">
        <v>1011</v>
      </c>
      <c r="O260" t="s">
        <v>666</v>
      </c>
      <c r="P260" t="s">
        <v>666</v>
      </c>
      <c r="Q260">
        <v>1</v>
      </c>
      <c r="W260">
        <v>0</v>
      </c>
      <c r="X260">
        <v>509054691</v>
      </c>
      <c r="Y260">
        <f t="shared" si="82"/>
        <v>0.02</v>
      </c>
      <c r="AA260">
        <v>0</v>
      </c>
      <c r="AB260">
        <v>824.66</v>
      </c>
      <c r="AC260">
        <v>390.46</v>
      </c>
      <c r="AD260">
        <v>0</v>
      </c>
      <c r="AE260">
        <v>0</v>
      </c>
      <c r="AF260">
        <v>65.709999999999994</v>
      </c>
      <c r="AG260">
        <v>11.6</v>
      </c>
      <c r="AH260">
        <v>0</v>
      </c>
      <c r="AI260">
        <v>1</v>
      </c>
      <c r="AJ260">
        <v>12.55</v>
      </c>
      <c r="AK260">
        <v>33.659999999999997</v>
      </c>
      <c r="AL260">
        <v>1</v>
      </c>
      <c r="AM260">
        <v>4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</v>
      </c>
      <c r="AT260">
        <v>0.02</v>
      </c>
      <c r="AU260" t="s">
        <v>3</v>
      </c>
      <c r="AV260">
        <v>0</v>
      </c>
      <c r="AW260">
        <v>2</v>
      </c>
      <c r="AX260">
        <v>145872298</v>
      </c>
      <c r="AY260">
        <v>1</v>
      </c>
      <c r="AZ260">
        <v>0</v>
      </c>
      <c r="BA260">
        <v>277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ROUND(Y260*Source!I171,9)</f>
        <v>6.0000000000000001E-3</v>
      </c>
      <c r="CY260">
        <f>AB260</f>
        <v>824.66</v>
      </c>
      <c r="CZ260">
        <f>AF260</f>
        <v>65.709999999999994</v>
      </c>
      <c r="DA260">
        <f>AJ260</f>
        <v>12.55</v>
      </c>
      <c r="DB260">
        <f t="shared" si="83"/>
        <v>1.31</v>
      </c>
      <c r="DC260">
        <f t="shared" si="84"/>
        <v>0.23</v>
      </c>
      <c r="DD260" t="s">
        <v>3</v>
      </c>
      <c r="DE260" t="s">
        <v>3</v>
      </c>
      <c r="DF260">
        <f>ROUND(ROUND(AE260,2)*CX260,2)</f>
        <v>0</v>
      </c>
      <c r="DG260">
        <f>ROUND(ROUND(AF260*AJ260,2)*CX260,2)</f>
        <v>4.95</v>
      </c>
      <c r="DH260">
        <f>ROUND(ROUND(AG260*AK260,2)*CX260,2)</f>
        <v>2.34</v>
      </c>
      <c r="DI260">
        <f t="shared" si="87"/>
        <v>0</v>
      </c>
      <c r="DJ260">
        <f>DG260</f>
        <v>4.95</v>
      </c>
      <c r="DK260">
        <v>0</v>
      </c>
      <c r="DL260" t="s">
        <v>3</v>
      </c>
      <c r="DM260">
        <v>0</v>
      </c>
      <c r="DN260" t="s">
        <v>3</v>
      </c>
      <c r="DO260">
        <v>0</v>
      </c>
    </row>
    <row r="261" spans="1:119" x14ac:dyDescent="0.2">
      <c r="A261">
        <f>ROW(Source!A171)</f>
        <v>171</v>
      </c>
      <c r="B261">
        <v>145833872</v>
      </c>
      <c r="C261">
        <v>145872284</v>
      </c>
      <c r="D261">
        <v>140772963</v>
      </c>
      <c r="E261">
        <v>1</v>
      </c>
      <c r="F261">
        <v>1</v>
      </c>
      <c r="G261">
        <v>1</v>
      </c>
      <c r="H261">
        <v>3</v>
      </c>
      <c r="I261" t="s">
        <v>768</v>
      </c>
      <c r="J261" t="s">
        <v>769</v>
      </c>
      <c r="K261" t="s">
        <v>770</v>
      </c>
      <c r="L261">
        <v>1346</v>
      </c>
      <c r="N261">
        <v>1009</v>
      </c>
      <c r="O261" t="s">
        <v>91</v>
      </c>
      <c r="P261" t="s">
        <v>91</v>
      </c>
      <c r="Q261">
        <v>1</v>
      </c>
      <c r="W261">
        <v>0</v>
      </c>
      <c r="X261">
        <v>1682799448</v>
      </c>
      <c r="Y261">
        <f t="shared" si="82"/>
        <v>0.16</v>
      </c>
      <c r="AA261">
        <v>272.99</v>
      </c>
      <c r="AB261">
        <v>0</v>
      </c>
      <c r="AC261">
        <v>0</v>
      </c>
      <c r="AD261">
        <v>0</v>
      </c>
      <c r="AE261">
        <v>30.4</v>
      </c>
      <c r="AF261">
        <v>0</v>
      </c>
      <c r="AG261">
        <v>0</v>
      </c>
      <c r="AH261">
        <v>0</v>
      </c>
      <c r="AI261">
        <v>8.98</v>
      </c>
      <c r="AJ261">
        <v>1</v>
      </c>
      <c r="AK261">
        <v>1</v>
      </c>
      <c r="AL261">
        <v>1</v>
      </c>
      <c r="AM261">
        <v>4</v>
      </c>
      <c r="AN261">
        <v>0</v>
      </c>
      <c r="AO261">
        <v>1</v>
      </c>
      <c r="AP261">
        <v>1</v>
      </c>
      <c r="AQ261">
        <v>0</v>
      </c>
      <c r="AR261">
        <v>0</v>
      </c>
      <c r="AS261" t="s">
        <v>3</v>
      </c>
      <c r="AT261">
        <v>0.16</v>
      </c>
      <c r="AU261" t="s">
        <v>3</v>
      </c>
      <c r="AV261">
        <v>0</v>
      </c>
      <c r="AW261">
        <v>2</v>
      </c>
      <c r="AX261">
        <v>145872299</v>
      </c>
      <c r="AY261">
        <v>1</v>
      </c>
      <c r="AZ261">
        <v>0</v>
      </c>
      <c r="BA261">
        <v>278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ROUND(Y261*Source!I171,9)</f>
        <v>4.8000000000000001E-2</v>
      </c>
      <c r="CY261">
        <f t="shared" ref="CY261:CY266" si="88">AA261</f>
        <v>272.99</v>
      </c>
      <c r="CZ261">
        <f t="shared" ref="CZ261:CZ266" si="89">AE261</f>
        <v>30.4</v>
      </c>
      <c r="DA261">
        <f t="shared" ref="DA261:DA266" si="90">AI261</f>
        <v>8.98</v>
      </c>
      <c r="DB261">
        <f t="shared" si="83"/>
        <v>4.8600000000000003</v>
      </c>
      <c r="DC261">
        <f t="shared" si="84"/>
        <v>0</v>
      </c>
      <c r="DD261" t="s">
        <v>3</v>
      </c>
      <c r="DE261" t="s">
        <v>3</v>
      </c>
      <c r="DF261">
        <f t="shared" ref="DF261:DF266" si="91">ROUND(ROUND(AE261*AI261,2)*CX261,2)</f>
        <v>13.1</v>
      </c>
      <c r="DG261">
        <f t="shared" ref="DG261:DG268" si="92">ROUND(ROUND(AF261,2)*CX261,2)</f>
        <v>0</v>
      </c>
      <c r="DH261">
        <f t="shared" ref="DH261:DH267" si="93">ROUND(ROUND(AG261,2)*CX261,2)</f>
        <v>0</v>
      </c>
      <c r="DI261">
        <f t="shared" si="87"/>
        <v>0</v>
      </c>
      <c r="DJ261">
        <f t="shared" ref="DJ261:DJ266" si="94">DF261</f>
        <v>13.1</v>
      </c>
      <c r="DK261">
        <v>0</v>
      </c>
      <c r="DL261" t="s">
        <v>3</v>
      </c>
      <c r="DM261">
        <v>0</v>
      </c>
      <c r="DN261" t="s">
        <v>3</v>
      </c>
      <c r="DO261">
        <v>0</v>
      </c>
    </row>
    <row r="262" spans="1:119" x14ac:dyDescent="0.2">
      <c r="A262">
        <f>ROW(Source!A171)</f>
        <v>171</v>
      </c>
      <c r="B262">
        <v>145833872</v>
      </c>
      <c r="C262">
        <v>145872284</v>
      </c>
      <c r="D262">
        <v>140773239</v>
      </c>
      <c r="E262">
        <v>1</v>
      </c>
      <c r="F262">
        <v>1</v>
      </c>
      <c r="G262">
        <v>1</v>
      </c>
      <c r="H262">
        <v>3</v>
      </c>
      <c r="I262" t="s">
        <v>771</v>
      </c>
      <c r="J262" t="s">
        <v>772</v>
      </c>
      <c r="K262" t="s">
        <v>773</v>
      </c>
      <c r="L262">
        <v>1348</v>
      </c>
      <c r="N262">
        <v>1009</v>
      </c>
      <c r="O262" t="s">
        <v>123</v>
      </c>
      <c r="P262" t="s">
        <v>123</v>
      </c>
      <c r="Q262">
        <v>1000</v>
      </c>
      <c r="W262">
        <v>0</v>
      </c>
      <c r="X262">
        <v>1351694942</v>
      </c>
      <c r="Y262">
        <f t="shared" si="82"/>
        <v>5.9999999999999995E-4</v>
      </c>
      <c r="AA262">
        <v>16343.6</v>
      </c>
      <c r="AB262">
        <v>0</v>
      </c>
      <c r="AC262">
        <v>0</v>
      </c>
      <c r="AD262">
        <v>0</v>
      </c>
      <c r="AE262">
        <v>1820</v>
      </c>
      <c r="AF262">
        <v>0</v>
      </c>
      <c r="AG262">
        <v>0</v>
      </c>
      <c r="AH262">
        <v>0</v>
      </c>
      <c r="AI262">
        <v>8.98</v>
      </c>
      <c r="AJ262">
        <v>1</v>
      </c>
      <c r="AK262">
        <v>1</v>
      </c>
      <c r="AL262">
        <v>1</v>
      </c>
      <c r="AM262">
        <v>4</v>
      </c>
      <c r="AN262">
        <v>0</v>
      </c>
      <c r="AO262">
        <v>1</v>
      </c>
      <c r="AP262">
        <v>1</v>
      </c>
      <c r="AQ262">
        <v>0</v>
      </c>
      <c r="AR262">
        <v>0</v>
      </c>
      <c r="AS262" t="s">
        <v>3</v>
      </c>
      <c r="AT262">
        <v>5.9999999999999995E-4</v>
      </c>
      <c r="AU262" t="s">
        <v>3</v>
      </c>
      <c r="AV262">
        <v>0</v>
      </c>
      <c r="AW262">
        <v>2</v>
      </c>
      <c r="AX262">
        <v>145872300</v>
      </c>
      <c r="AY262">
        <v>1</v>
      </c>
      <c r="AZ262">
        <v>0</v>
      </c>
      <c r="BA262">
        <v>279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ROUND(Y262*Source!I171,9)</f>
        <v>1.8000000000000001E-4</v>
      </c>
      <c r="CY262">
        <f t="shared" si="88"/>
        <v>16343.6</v>
      </c>
      <c r="CZ262">
        <f t="shared" si="89"/>
        <v>1820</v>
      </c>
      <c r="DA262">
        <f t="shared" si="90"/>
        <v>8.98</v>
      </c>
      <c r="DB262">
        <f t="shared" si="83"/>
        <v>1.0900000000000001</v>
      </c>
      <c r="DC262">
        <f t="shared" si="84"/>
        <v>0</v>
      </c>
      <c r="DD262" t="s">
        <v>3</v>
      </c>
      <c r="DE262" t="s">
        <v>3</v>
      </c>
      <c r="DF262">
        <f t="shared" si="91"/>
        <v>2.94</v>
      </c>
      <c r="DG262">
        <f t="shared" si="92"/>
        <v>0</v>
      </c>
      <c r="DH262">
        <f t="shared" si="93"/>
        <v>0</v>
      </c>
      <c r="DI262">
        <f t="shared" si="87"/>
        <v>0</v>
      </c>
      <c r="DJ262">
        <f t="shared" si="94"/>
        <v>2.94</v>
      </c>
      <c r="DK262">
        <v>0</v>
      </c>
      <c r="DL262" t="s">
        <v>3</v>
      </c>
      <c r="DM262">
        <v>0</v>
      </c>
      <c r="DN262" t="s">
        <v>3</v>
      </c>
      <c r="DO262">
        <v>0</v>
      </c>
    </row>
    <row r="263" spans="1:119" x14ac:dyDescent="0.2">
      <c r="A263">
        <f>ROW(Source!A171)</f>
        <v>171</v>
      </c>
      <c r="B263">
        <v>145833872</v>
      </c>
      <c r="C263">
        <v>145872284</v>
      </c>
      <c r="D263">
        <v>140804400</v>
      </c>
      <c r="E263">
        <v>1</v>
      </c>
      <c r="F263">
        <v>1</v>
      </c>
      <c r="G263">
        <v>1</v>
      </c>
      <c r="H263">
        <v>3</v>
      </c>
      <c r="I263" t="s">
        <v>774</v>
      </c>
      <c r="J263" t="s">
        <v>775</v>
      </c>
      <c r="K263" t="s">
        <v>776</v>
      </c>
      <c r="L263">
        <v>1346</v>
      </c>
      <c r="N263">
        <v>1009</v>
      </c>
      <c r="O263" t="s">
        <v>91</v>
      </c>
      <c r="P263" t="s">
        <v>91</v>
      </c>
      <c r="Q263">
        <v>1</v>
      </c>
      <c r="W263">
        <v>0</v>
      </c>
      <c r="X263">
        <v>-211331552</v>
      </c>
      <c r="Y263">
        <f t="shared" si="82"/>
        <v>0.02</v>
      </c>
      <c r="AA263">
        <v>256.83</v>
      </c>
      <c r="AB263">
        <v>0</v>
      </c>
      <c r="AC263">
        <v>0</v>
      </c>
      <c r="AD263">
        <v>0</v>
      </c>
      <c r="AE263">
        <v>28.6</v>
      </c>
      <c r="AF263">
        <v>0</v>
      </c>
      <c r="AG263">
        <v>0</v>
      </c>
      <c r="AH263">
        <v>0</v>
      </c>
      <c r="AI263">
        <v>8.98</v>
      </c>
      <c r="AJ263">
        <v>1</v>
      </c>
      <c r="AK263">
        <v>1</v>
      </c>
      <c r="AL263">
        <v>1</v>
      </c>
      <c r="AM263">
        <v>4</v>
      </c>
      <c r="AN263">
        <v>0</v>
      </c>
      <c r="AO263">
        <v>1</v>
      </c>
      <c r="AP263">
        <v>1</v>
      </c>
      <c r="AQ263">
        <v>0</v>
      </c>
      <c r="AR263">
        <v>0</v>
      </c>
      <c r="AS263" t="s">
        <v>3</v>
      </c>
      <c r="AT263">
        <v>0.02</v>
      </c>
      <c r="AU263" t="s">
        <v>3</v>
      </c>
      <c r="AV263">
        <v>0</v>
      </c>
      <c r="AW263">
        <v>2</v>
      </c>
      <c r="AX263">
        <v>145872301</v>
      </c>
      <c r="AY263">
        <v>1</v>
      </c>
      <c r="AZ263">
        <v>0</v>
      </c>
      <c r="BA263">
        <v>280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ROUND(Y263*Source!I171,9)</f>
        <v>6.0000000000000001E-3</v>
      </c>
      <c r="CY263">
        <f t="shared" si="88"/>
        <v>256.83</v>
      </c>
      <c r="CZ263">
        <f t="shared" si="89"/>
        <v>28.6</v>
      </c>
      <c r="DA263">
        <f t="shared" si="90"/>
        <v>8.98</v>
      </c>
      <c r="DB263">
        <f t="shared" si="83"/>
        <v>0.56999999999999995</v>
      </c>
      <c r="DC263">
        <f t="shared" si="84"/>
        <v>0</v>
      </c>
      <c r="DD263" t="s">
        <v>3</v>
      </c>
      <c r="DE263" t="s">
        <v>3</v>
      </c>
      <c r="DF263">
        <f t="shared" si="91"/>
        <v>1.54</v>
      </c>
      <c r="DG263">
        <f t="shared" si="92"/>
        <v>0</v>
      </c>
      <c r="DH263">
        <f t="shared" si="93"/>
        <v>0</v>
      </c>
      <c r="DI263">
        <f t="shared" si="87"/>
        <v>0</v>
      </c>
      <c r="DJ263">
        <f t="shared" si="94"/>
        <v>1.54</v>
      </c>
      <c r="DK263">
        <v>0</v>
      </c>
      <c r="DL263" t="s">
        <v>3</v>
      </c>
      <c r="DM263">
        <v>0</v>
      </c>
      <c r="DN263" t="s">
        <v>3</v>
      </c>
      <c r="DO263">
        <v>0</v>
      </c>
    </row>
    <row r="264" spans="1:119" x14ac:dyDescent="0.2">
      <c r="A264">
        <f>ROW(Source!A171)</f>
        <v>171</v>
      </c>
      <c r="B264">
        <v>145833872</v>
      </c>
      <c r="C264">
        <v>145872284</v>
      </c>
      <c r="D264">
        <v>140817843</v>
      </c>
      <c r="E264">
        <v>1</v>
      </c>
      <c r="F264">
        <v>1</v>
      </c>
      <c r="G264">
        <v>1</v>
      </c>
      <c r="H264">
        <v>3</v>
      </c>
      <c r="I264" t="s">
        <v>777</v>
      </c>
      <c r="J264" t="s">
        <v>778</v>
      </c>
      <c r="K264" t="s">
        <v>779</v>
      </c>
      <c r="L264">
        <v>1425</v>
      </c>
      <c r="N264">
        <v>1013</v>
      </c>
      <c r="O264" t="s">
        <v>26</v>
      </c>
      <c r="P264" t="s">
        <v>26</v>
      </c>
      <c r="Q264">
        <v>1</v>
      </c>
      <c r="W264">
        <v>0</v>
      </c>
      <c r="X264">
        <v>1821525740</v>
      </c>
      <c r="Y264">
        <f t="shared" si="82"/>
        <v>0.05</v>
      </c>
      <c r="AA264">
        <v>987.8</v>
      </c>
      <c r="AB264">
        <v>0</v>
      </c>
      <c r="AC264">
        <v>0</v>
      </c>
      <c r="AD264">
        <v>0</v>
      </c>
      <c r="AE264">
        <v>110</v>
      </c>
      <c r="AF264">
        <v>0</v>
      </c>
      <c r="AG264">
        <v>0</v>
      </c>
      <c r="AH264">
        <v>0</v>
      </c>
      <c r="AI264">
        <v>8.98</v>
      </c>
      <c r="AJ264">
        <v>1</v>
      </c>
      <c r="AK264">
        <v>1</v>
      </c>
      <c r="AL264">
        <v>1</v>
      </c>
      <c r="AM264">
        <v>4</v>
      </c>
      <c r="AN264">
        <v>0</v>
      </c>
      <c r="AO264">
        <v>1</v>
      </c>
      <c r="AP264">
        <v>1</v>
      </c>
      <c r="AQ264">
        <v>0</v>
      </c>
      <c r="AR264">
        <v>0</v>
      </c>
      <c r="AS264" t="s">
        <v>3</v>
      </c>
      <c r="AT264">
        <v>0.05</v>
      </c>
      <c r="AU264" t="s">
        <v>3</v>
      </c>
      <c r="AV264">
        <v>0</v>
      </c>
      <c r="AW264">
        <v>2</v>
      </c>
      <c r="AX264">
        <v>145872302</v>
      </c>
      <c r="AY264">
        <v>1</v>
      </c>
      <c r="AZ264">
        <v>0</v>
      </c>
      <c r="BA264">
        <v>281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ROUND(Y264*Source!I171,9)</f>
        <v>1.4999999999999999E-2</v>
      </c>
      <c r="CY264">
        <f t="shared" si="88"/>
        <v>987.8</v>
      </c>
      <c r="CZ264">
        <f t="shared" si="89"/>
        <v>110</v>
      </c>
      <c r="DA264">
        <f t="shared" si="90"/>
        <v>8.98</v>
      </c>
      <c r="DB264">
        <f t="shared" si="83"/>
        <v>5.5</v>
      </c>
      <c r="DC264">
        <f t="shared" si="84"/>
        <v>0</v>
      </c>
      <c r="DD264" t="s">
        <v>3</v>
      </c>
      <c r="DE264" t="s">
        <v>3</v>
      </c>
      <c r="DF264">
        <f t="shared" si="91"/>
        <v>14.82</v>
      </c>
      <c r="DG264">
        <f t="shared" si="92"/>
        <v>0</v>
      </c>
      <c r="DH264">
        <f t="shared" si="93"/>
        <v>0</v>
      </c>
      <c r="DI264">
        <f t="shared" si="87"/>
        <v>0</v>
      </c>
      <c r="DJ264">
        <f t="shared" si="94"/>
        <v>14.82</v>
      </c>
      <c r="DK264">
        <v>0</v>
      </c>
      <c r="DL264" t="s">
        <v>3</v>
      </c>
      <c r="DM264">
        <v>0</v>
      </c>
      <c r="DN264" t="s">
        <v>3</v>
      </c>
      <c r="DO264">
        <v>0</v>
      </c>
    </row>
    <row r="265" spans="1:119" x14ac:dyDescent="0.2">
      <c r="A265">
        <f>ROW(Source!A171)</f>
        <v>171</v>
      </c>
      <c r="B265">
        <v>145833872</v>
      </c>
      <c r="C265">
        <v>145872284</v>
      </c>
      <c r="D265">
        <v>140817892</v>
      </c>
      <c r="E265">
        <v>1</v>
      </c>
      <c r="F265">
        <v>1</v>
      </c>
      <c r="G265">
        <v>1</v>
      </c>
      <c r="H265">
        <v>3</v>
      </c>
      <c r="I265" t="s">
        <v>780</v>
      </c>
      <c r="J265" t="s">
        <v>781</v>
      </c>
      <c r="K265" t="s">
        <v>782</v>
      </c>
      <c r="L265">
        <v>1407</v>
      </c>
      <c r="N265">
        <v>1013</v>
      </c>
      <c r="O265" t="s">
        <v>751</v>
      </c>
      <c r="P265" t="s">
        <v>751</v>
      </c>
      <c r="Q265">
        <v>1</v>
      </c>
      <c r="W265">
        <v>0</v>
      </c>
      <c r="X265">
        <v>-429802834</v>
      </c>
      <c r="Y265">
        <f t="shared" si="82"/>
        <v>1.2200000000000001E-2</v>
      </c>
      <c r="AA265">
        <v>1068.6199999999999</v>
      </c>
      <c r="AB265">
        <v>0</v>
      </c>
      <c r="AC265">
        <v>0</v>
      </c>
      <c r="AD265">
        <v>0</v>
      </c>
      <c r="AE265">
        <v>119</v>
      </c>
      <c r="AF265">
        <v>0</v>
      </c>
      <c r="AG265">
        <v>0</v>
      </c>
      <c r="AH265">
        <v>0</v>
      </c>
      <c r="AI265">
        <v>8.98</v>
      </c>
      <c r="AJ265">
        <v>1</v>
      </c>
      <c r="AK265">
        <v>1</v>
      </c>
      <c r="AL265">
        <v>1</v>
      </c>
      <c r="AM265">
        <v>4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1.2200000000000001E-2</v>
      </c>
      <c r="AU265" t="s">
        <v>3</v>
      </c>
      <c r="AV265">
        <v>0</v>
      </c>
      <c r="AW265">
        <v>2</v>
      </c>
      <c r="AX265">
        <v>145872303</v>
      </c>
      <c r="AY265">
        <v>1</v>
      </c>
      <c r="AZ265">
        <v>0</v>
      </c>
      <c r="BA265">
        <v>282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ROUND(Y265*Source!I171,9)</f>
        <v>3.6600000000000001E-3</v>
      </c>
      <c r="CY265">
        <f t="shared" si="88"/>
        <v>1068.6199999999999</v>
      </c>
      <c r="CZ265">
        <f t="shared" si="89"/>
        <v>119</v>
      </c>
      <c r="DA265">
        <f t="shared" si="90"/>
        <v>8.98</v>
      </c>
      <c r="DB265">
        <f t="shared" si="83"/>
        <v>1.45</v>
      </c>
      <c r="DC265">
        <f t="shared" si="84"/>
        <v>0</v>
      </c>
      <c r="DD265" t="s">
        <v>3</v>
      </c>
      <c r="DE265" t="s">
        <v>3</v>
      </c>
      <c r="DF265">
        <f t="shared" si="91"/>
        <v>3.91</v>
      </c>
      <c r="DG265">
        <f t="shared" si="92"/>
        <v>0</v>
      </c>
      <c r="DH265">
        <f t="shared" si="93"/>
        <v>0</v>
      </c>
      <c r="DI265">
        <f t="shared" si="87"/>
        <v>0</v>
      </c>
      <c r="DJ265">
        <f t="shared" si="94"/>
        <v>3.91</v>
      </c>
      <c r="DK265">
        <v>0</v>
      </c>
      <c r="DL265" t="s">
        <v>3</v>
      </c>
      <c r="DM265">
        <v>0</v>
      </c>
      <c r="DN265" t="s">
        <v>3</v>
      </c>
      <c r="DO265">
        <v>0</v>
      </c>
    </row>
    <row r="266" spans="1:119" x14ac:dyDescent="0.2">
      <c r="A266">
        <f>ROW(Source!A171)</f>
        <v>171</v>
      </c>
      <c r="B266">
        <v>145833872</v>
      </c>
      <c r="C266">
        <v>145872284</v>
      </c>
      <c r="D266">
        <v>140765022</v>
      </c>
      <c r="E266">
        <v>70</v>
      </c>
      <c r="F266">
        <v>1</v>
      </c>
      <c r="G266">
        <v>1</v>
      </c>
      <c r="H266">
        <v>3</v>
      </c>
      <c r="I266" t="s">
        <v>762</v>
      </c>
      <c r="J266" t="s">
        <v>3</v>
      </c>
      <c r="K266" t="s">
        <v>763</v>
      </c>
      <c r="L266">
        <v>1374</v>
      </c>
      <c r="N266">
        <v>1013</v>
      </c>
      <c r="O266" t="s">
        <v>764</v>
      </c>
      <c r="P266" t="s">
        <v>764</v>
      </c>
      <c r="Q266">
        <v>1</v>
      </c>
      <c r="W266">
        <v>0</v>
      </c>
      <c r="X266">
        <v>-1731369543</v>
      </c>
      <c r="Y266">
        <f t="shared" si="82"/>
        <v>1.01</v>
      </c>
      <c r="AA266">
        <v>8.98</v>
      </c>
      <c r="AB266">
        <v>0</v>
      </c>
      <c r="AC266">
        <v>0</v>
      </c>
      <c r="AD266">
        <v>0</v>
      </c>
      <c r="AE266">
        <v>1</v>
      </c>
      <c r="AF266">
        <v>0</v>
      </c>
      <c r="AG266">
        <v>0</v>
      </c>
      <c r="AH266">
        <v>0</v>
      </c>
      <c r="AI266">
        <v>8.98</v>
      </c>
      <c r="AJ266">
        <v>1</v>
      </c>
      <c r="AK266">
        <v>1</v>
      </c>
      <c r="AL266">
        <v>1</v>
      </c>
      <c r="AM266">
        <v>4</v>
      </c>
      <c r="AN266">
        <v>0</v>
      </c>
      <c r="AO266">
        <v>1</v>
      </c>
      <c r="AP266">
        <v>1</v>
      </c>
      <c r="AQ266">
        <v>0</v>
      </c>
      <c r="AR266">
        <v>0</v>
      </c>
      <c r="AS266" t="s">
        <v>3</v>
      </c>
      <c r="AT266">
        <v>1.01</v>
      </c>
      <c r="AU266" t="s">
        <v>3</v>
      </c>
      <c r="AV266">
        <v>0</v>
      </c>
      <c r="AW266">
        <v>2</v>
      </c>
      <c r="AX266">
        <v>145872304</v>
      </c>
      <c r="AY266">
        <v>1</v>
      </c>
      <c r="AZ266">
        <v>0</v>
      </c>
      <c r="BA266">
        <v>283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ROUND(Y266*Source!I171,9)</f>
        <v>0.30299999999999999</v>
      </c>
      <c r="CY266">
        <f t="shared" si="88"/>
        <v>8.98</v>
      </c>
      <c r="CZ266">
        <f t="shared" si="89"/>
        <v>1</v>
      </c>
      <c r="DA266">
        <f t="shared" si="90"/>
        <v>8.98</v>
      </c>
      <c r="DB266">
        <f t="shared" si="83"/>
        <v>1.01</v>
      </c>
      <c r="DC266">
        <f t="shared" si="84"/>
        <v>0</v>
      </c>
      <c r="DD266" t="s">
        <v>3</v>
      </c>
      <c r="DE266" t="s">
        <v>3</v>
      </c>
      <c r="DF266">
        <f t="shared" si="91"/>
        <v>2.72</v>
      </c>
      <c r="DG266">
        <f t="shared" si="92"/>
        <v>0</v>
      </c>
      <c r="DH266">
        <f t="shared" si="93"/>
        <v>0</v>
      </c>
      <c r="DI266">
        <f t="shared" si="87"/>
        <v>0</v>
      </c>
      <c r="DJ266">
        <f t="shared" si="94"/>
        <v>2.72</v>
      </c>
      <c r="DK266">
        <v>0</v>
      </c>
      <c r="DL266" t="s">
        <v>3</v>
      </c>
      <c r="DM266">
        <v>0</v>
      </c>
      <c r="DN266" t="s">
        <v>3</v>
      </c>
      <c r="DO266">
        <v>0</v>
      </c>
    </row>
    <row r="267" spans="1:119" x14ac:dyDescent="0.2">
      <c r="A267">
        <f>ROW(Source!A173)</f>
        <v>173</v>
      </c>
      <c r="B267">
        <v>145833872</v>
      </c>
      <c r="C267">
        <v>145872305</v>
      </c>
      <c r="D267">
        <v>140755441</v>
      </c>
      <c r="E267">
        <v>70</v>
      </c>
      <c r="F267">
        <v>1</v>
      </c>
      <c r="G267">
        <v>1</v>
      </c>
      <c r="H267">
        <v>1</v>
      </c>
      <c r="I267" t="s">
        <v>752</v>
      </c>
      <c r="J267" t="s">
        <v>3</v>
      </c>
      <c r="K267" t="s">
        <v>753</v>
      </c>
      <c r="L267">
        <v>1191</v>
      </c>
      <c r="N267">
        <v>1013</v>
      </c>
      <c r="O267" t="s">
        <v>660</v>
      </c>
      <c r="P267" t="s">
        <v>660</v>
      </c>
      <c r="Q267">
        <v>1</v>
      </c>
      <c r="W267">
        <v>0</v>
      </c>
      <c r="X267">
        <v>-2012709214</v>
      </c>
      <c r="Y267">
        <f t="shared" si="82"/>
        <v>2.82</v>
      </c>
      <c r="AA267">
        <v>0</v>
      </c>
      <c r="AB267">
        <v>0</v>
      </c>
      <c r="AC267">
        <v>0</v>
      </c>
      <c r="AD267">
        <v>316.39999999999998</v>
      </c>
      <c r="AE267">
        <v>0</v>
      </c>
      <c r="AF267">
        <v>0</v>
      </c>
      <c r="AG267">
        <v>0</v>
      </c>
      <c r="AH267">
        <v>9.4</v>
      </c>
      <c r="AI267">
        <v>1</v>
      </c>
      <c r="AJ267">
        <v>1</v>
      </c>
      <c r="AK267">
        <v>1</v>
      </c>
      <c r="AL267">
        <v>33.659999999999997</v>
      </c>
      <c r="AM267">
        <v>4</v>
      </c>
      <c r="AN267">
        <v>0</v>
      </c>
      <c r="AO267">
        <v>1</v>
      </c>
      <c r="AP267">
        <v>1</v>
      </c>
      <c r="AQ267">
        <v>0</v>
      </c>
      <c r="AR267">
        <v>0</v>
      </c>
      <c r="AS267" t="s">
        <v>3</v>
      </c>
      <c r="AT267">
        <v>2.82</v>
      </c>
      <c r="AU267" t="s">
        <v>3</v>
      </c>
      <c r="AV267">
        <v>1</v>
      </c>
      <c r="AW267">
        <v>2</v>
      </c>
      <c r="AX267">
        <v>145872314</v>
      </c>
      <c r="AY267">
        <v>1</v>
      </c>
      <c r="AZ267">
        <v>0</v>
      </c>
      <c r="BA267">
        <v>284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ROUND(Y267*Source!I173,9)</f>
        <v>3.5249999999999999</v>
      </c>
      <c r="CY267">
        <f>AD267</f>
        <v>316.39999999999998</v>
      </c>
      <c r="CZ267">
        <f>AH267</f>
        <v>9.4</v>
      </c>
      <c r="DA267">
        <f>AL267</f>
        <v>33.659999999999997</v>
      </c>
      <c r="DB267">
        <f t="shared" si="83"/>
        <v>26.51</v>
      </c>
      <c r="DC267">
        <f t="shared" si="84"/>
        <v>0</v>
      </c>
      <c r="DD267" t="s">
        <v>3</v>
      </c>
      <c r="DE267" t="s">
        <v>3</v>
      </c>
      <c r="DF267">
        <f>ROUND(ROUND(AE267,2)*CX267,2)</f>
        <v>0</v>
      </c>
      <c r="DG267">
        <f t="shared" si="92"/>
        <v>0</v>
      </c>
      <c r="DH267">
        <f t="shared" si="93"/>
        <v>0</v>
      </c>
      <c r="DI267">
        <f>ROUND(ROUND(AH267*AL267,2)*CX267,2)</f>
        <v>1115.31</v>
      </c>
      <c r="DJ267">
        <f>DI267</f>
        <v>1115.31</v>
      </c>
      <c r="DK267">
        <v>0</v>
      </c>
      <c r="DL267" t="s">
        <v>3</v>
      </c>
      <c r="DM267">
        <v>0</v>
      </c>
      <c r="DN267" t="s">
        <v>3</v>
      </c>
      <c r="DO267">
        <v>0</v>
      </c>
    </row>
    <row r="268" spans="1:119" x14ac:dyDescent="0.2">
      <c r="A268">
        <f>ROW(Source!A173)</f>
        <v>173</v>
      </c>
      <c r="B268">
        <v>145833872</v>
      </c>
      <c r="C268">
        <v>145872305</v>
      </c>
      <c r="D268">
        <v>140755491</v>
      </c>
      <c r="E268">
        <v>70</v>
      </c>
      <c r="F268">
        <v>1</v>
      </c>
      <c r="G268">
        <v>1</v>
      </c>
      <c r="H268">
        <v>1</v>
      </c>
      <c r="I268" t="s">
        <v>661</v>
      </c>
      <c r="J268" t="s">
        <v>3</v>
      </c>
      <c r="K268" t="s">
        <v>662</v>
      </c>
      <c r="L268">
        <v>1191</v>
      </c>
      <c r="N268">
        <v>1013</v>
      </c>
      <c r="O268" t="s">
        <v>660</v>
      </c>
      <c r="P268" t="s">
        <v>660</v>
      </c>
      <c r="Q268">
        <v>1</v>
      </c>
      <c r="W268">
        <v>0</v>
      </c>
      <c r="X268">
        <v>-1417349443</v>
      </c>
      <c r="Y268">
        <f t="shared" si="82"/>
        <v>0.02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1</v>
      </c>
      <c r="AJ268">
        <v>1</v>
      </c>
      <c r="AK268">
        <v>33.659999999999997</v>
      </c>
      <c r="AL268">
        <v>1</v>
      </c>
      <c r="AM268">
        <v>4</v>
      </c>
      <c r="AN268">
        <v>0</v>
      </c>
      <c r="AO268">
        <v>1</v>
      </c>
      <c r="AP268">
        <v>1</v>
      </c>
      <c r="AQ268">
        <v>0</v>
      </c>
      <c r="AR268">
        <v>0</v>
      </c>
      <c r="AS268" t="s">
        <v>3</v>
      </c>
      <c r="AT268">
        <v>0.02</v>
      </c>
      <c r="AU268" t="s">
        <v>3</v>
      </c>
      <c r="AV268">
        <v>2</v>
      </c>
      <c r="AW268">
        <v>2</v>
      </c>
      <c r="AX268">
        <v>145872315</v>
      </c>
      <c r="AY268">
        <v>1</v>
      </c>
      <c r="AZ268">
        <v>0</v>
      </c>
      <c r="BA268">
        <v>285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ROUND(Y268*Source!I173,9)</f>
        <v>2.5000000000000001E-2</v>
      </c>
      <c r="CY268">
        <f>AD268</f>
        <v>0</v>
      </c>
      <c r="CZ268">
        <f>AH268</f>
        <v>0</v>
      </c>
      <c r="DA268">
        <f>AL268</f>
        <v>1</v>
      </c>
      <c r="DB268">
        <f t="shared" si="83"/>
        <v>0</v>
      </c>
      <c r="DC268">
        <f t="shared" si="84"/>
        <v>0</v>
      </c>
      <c r="DD268" t="s">
        <v>3</v>
      </c>
      <c r="DE268" t="s">
        <v>3</v>
      </c>
      <c r="DF268">
        <f>ROUND(ROUND(AE268,2)*CX268,2)</f>
        <v>0</v>
      </c>
      <c r="DG268">
        <f t="shared" si="92"/>
        <v>0</v>
      </c>
      <c r="DH268">
        <f>ROUND(ROUND(AG268*AK268,2)*CX268,2)</f>
        <v>0</v>
      </c>
      <c r="DI268">
        <f t="shared" ref="DI268:DI274" si="95">ROUND(ROUND(AH268,2)*CX268,2)</f>
        <v>0</v>
      </c>
      <c r="DJ268">
        <f>DI268</f>
        <v>0</v>
      </c>
      <c r="DK268">
        <v>0</v>
      </c>
      <c r="DL268" t="s">
        <v>3</v>
      </c>
      <c r="DM268">
        <v>0</v>
      </c>
      <c r="DN268" t="s">
        <v>3</v>
      </c>
      <c r="DO268">
        <v>0</v>
      </c>
    </row>
    <row r="269" spans="1:119" x14ac:dyDescent="0.2">
      <c r="A269">
        <f>ROW(Source!A173)</f>
        <v>173</v>
      </c>
      <c r="B269">
        <v>145833872</v>
      </c>
      <c r="C269">
        <v>145872305</v>
      </c>
      <c r="D269">
        <v>140922951</v>
      </c>
      <c r="E269">
        <v>1</v>
      </c>
      <c r="F269">
        <v>1</v>
      </c>
      <c r="G269">
        <v>1</v>
      </c>
      <c r="H269">
        <v>2</v>
      </c>
      <c r="I269" t="s">
        <v>756</v>
      </c>
      <c r="J269" t="s">
        <v>757</v>
      </c>
      <c r="K269" t="s">
        <v>758</v>
      </c>
      <c r="L269">
        <v>1367</v>
      </c>
      <c r="N269">
        <v>1011</v>
      </c>
      <c r="O269" t="s">
        <v>666</v>
      </c>
      <c r="P269" t="s">
        <v>666</v>
      </c>
      <c r="Q269">
        <v>1</v>
      </c>
      <c r="W269">
        <v>0</v>
      </c>
      <c r="X269">
        <v>-430484415</v>
      </c>
      <c r="Y269">
        <f t="shared" si="82"/>
        <v>0.01</v>
      </c>
      <c r="AA269">
        <v>0</v>
      </c>
      <c r="AB269">
        <v>1448.27</v>
      </c>
      <c r="AC269">
        <v>454.41</v>
      </c>
      <c r="AD269">
        <v>0</v>
      </c>
      <c r="AE269">
        <v>0</v>
      </c>
      <c r="AF269">
        <v>115.4</v>
      </c>
      <c r="AG269">
        <v>13.5</v>
      </c>
      <c r="AH269">
        <v>0</v>
      </c>
      <c r="AI269">
        <v>1</v>
      </c>
      <c r="AJ269">
        <v>12.55</v>
      </c>
      <c r="AK269">
        <v>33.659999999999997</v>
      </c>
      <c r="AL269">
        <v>1</v>
      </c>
      <c r="AM269">
        <v>4</v>
      </c>
      <c r="AN269">
        <v>0</v>
      </c>
      <c r="AO269">
        <v>1</v>
      </c>
      <c r="AP269">
        <v>1</v>
      </c>
      <c r="AQ269">
        <v>0</v>
      </c>
      <c r="AR269">
        <v>0</v>
      </c>
      <c r="AS269" t="s">
        <v>3</v>
      </c>
      <c r="AT269">
        <v>0.01</v>
      </c>
      <c r="AU269" t="s">
        <v>3</v>
      </c>
      <c r="AV269">
        <v>0</v>
      </c>
      <c r="AW269">
        <v>2</v>
      </c>
      <c r="AX269">
        <v>145872316</v>
      </c>
      <c r="AY269">
        <v>1</v>
      </c>
      <c r="AZ269">
        <v>0</v>
      </c>
      <c r="BA269">
        <v>286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ROUND(Y269*Source!I173,9)</f>
        <v>1.2500000000000001E-2</v>
      </c>
      <c r="CY269">
        <f>AB269</f>
        <v>1448.27</v>
      </c>
      <c r="CZ269">
        <f>AF269</f>
        <v>115.4</v>
      </c>
      <c r="DA269">
        <f>AJ269</f>
        <v>12.55</v>
      </c>
      <c r="DB269">
        <f t="shared" si="83"/>
        <v>1.1499999999999999</v>
      </c>
      <c r="DC269">
        <f t="shared" si="84"/>
        <v>0.14000000000000001</v>
      </c>
      <c r="DD269" t="s">
        <v>3</v>
      </c>
      <c r="DE269" t="s">
        <v>3</v>
      </c>
      <c r="DF269">
        <f>ROUND(ROUND(AE269,2)*CX269,2)</f>
        <v>0</v>
      </c>
      <c r="DG269">
        <f>ROUND(ROUND(AF269*AJ269,2)*CX269,2)</f>
        <v>18.100000000000001</v>
      </c>
      <c r="DH269">
        <f>ROUND(ROUND(AG269*AK269,2)*CX269,2)</f>
        <v>5.68</v>
      </c>
      <c r="DI269">
        <f t="shared" si="95"/>
        <v>0</v>
      </c>
      <c r="DJ269">
        <f>DG269</f>
        <v>18.100000000000001</v>
      </c>
      <c r="DK269">
        <v>0</v>
      </c>
      <c r="DL269" t="s">
        <v>3</v>
      </c>
      <c r="DM269">
        <v>0</v>
      </c>
      <c r="DN269" t="s">
        <v>3</v>
      </c>
      <c r="DO269">
        <v>0</v>
      </c>
    </row>
    <row r="270" spans="1:119" x14ac:dyDescent="0.2">
      <c r="A270">
        <f>ROW(Source!A173)</f>
        <v>173</v>
      </c>
      <c r="B270">
        <v>145833872</v>
      </c>
      <c r="C270">
        <v>145872305</v>
      </c>
      <c r="D270">
        <v>140923885</v>
      </c>
      <c r="E270">
        <v>1</v>
      </c>
      <c r="F270">
        <v>1</v>
      </c>
      <c r="G270">
        <v>1</v>
      </c>
      <c r="H270">
        <v>2</v>
      </c>
      <c r="I270" t="s">
        <v>681</v>
      </c>
      <c r="J270" t="s">
        <v>682</v>
      </c>
      <c r="K270" t="s">
        <v>683</v>
      </c>
      <c r="L270">
        <v>1367</v>
      </c>
      <c r="N270">
        <v>1011</v>
      </c>
      <c r="O270" t="s">
        <v>666</v>
      </c>
      <c r="P270" t="s">
        <v>666</v>
      </c>
      <c r="Q270">
        <v>1</v>
      </c>
      <c r="W270">
        <v>0</v>
      </c>
      <c r="X270">
        <v>509054691</v>
      </c>
      <c r="Y270">
        <f t="shared" si="82"/>
        <v>0.01</v>
      </c>
      <c r="AA270">
        <v>0</v>
      </c>
      <c r="AB270">
        <v>824.66</v>
      </c>
      <c r="AC270">
        <v>390.46</v>
      </c>
      <c r="AD270">
        <v>0</v>
      </c>
      <c r="AE270">
        <v>0</v>
      </c>
      <c r="AF270">
        <v>65.709999999999994</v>
      </c>
      <c r="AG270">
        <v>11.6</v>
      </c>
      <c r="AH270">
        <v>0</v>
      </c>
      <c r="AI270">
        <v>1</v>
      </c>
      <c r="AJ270">
        <v>12.55</v>
      </c>
      <c r="AK270">
        <v>33.659999999999997</v>
      </c>
      <c r="AL270">
        <v>1</v>
      </c>
      <c r="AM270">
        <v>4</v>
      </c>
      <c r="AN270">
        <v>0</v>
      </c>
      <c r="AO270">
        <v>1</v>
      </c>
      <c r="AP270">
        <v>1</v>
      </c>
      <c r="AQ270">
        <v>0</v>
      </c>
      <c r="AR270">
        <v>0</v>
      </c>
      <c r="AS270" t="s">
        <v>3</v>
      </c>
      <c r="AT270">
        <v>0.01</v>
      </c>
      <c r="AU270" t="s">
        <v>3</v>
      </c>
      <c r="AV270">
        <v>0</v>
      </c>
      <c r="AW270">
        <v>2</v>
      </c>
      <c r="AX270">
        <v>145872317</v>
      </c>
      <c r="AY270">
        <v>1</v>
      </c>
      <c r="AZ270">
        <v>0</v>
      </c>
      <c r="BA270">
        <v>287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ROUND(Y270*Source!I173,9)</f>
        <v>1.2500000000000001E-2</v>
      </c>
      <c r="CY270">
        <f>AB270</f>
        <v>824.66</v>
      </c>
      <c r="CZ270">
        <f>AF270</f>
        <v>65.709999999999994</v>
      </c>
      <c r="DA270">
        <f>AJ270</f>
        <v>12.55</v>
      </c>
      <c r="DB270">
        <f t="shared" si="83"/>
        <v>0.66</v>
      </c>
      <c r="DC270">
        <f t="shared" si="84"/>
        <v>0.12</v>
      </c>
      <c r="DD270" t="s">
        <v>3</v>
      </c>
      <c r="DE270" t="s">
        <v>3</v>
      </c>
      <c r="DF270">
        <f>ROUND(ROUND(AE270,2)*CX270,2)</f>
        <v>0</v>
      </c>
      <c r="DG270">
        <f>ROUND(ROUND(AF270*AJ270,2)*CX270,2)</f>
        <v>10.31</v>
      </c>
      <c r="DH270">
        <f>ROUND(ROUND(AG270*AK270,2)*CX270,2)</f>
        <v>4.88</v>
      </c>
      <c r="DI270">
        <f t="shared" si="95"/>
        <v>0</v>
      </c>
      <c r="DJ270">
        <f>DG270</f>
        <v>10.31</v>
      </c>
      <c r="DK270">
        <v>0</v>
      </c>
      <c r="DL270" t="s">
        <v>3</v>
      </c>
      <c r="DM270">
        <v>0</v>
      </c>
      <c r="DN270" t="s">
        <v>3</v>
      </c>
      <c r="DO270">
        <v>0</v>
      </c>
    </row>
    <row r="271" spans="1:119" x14ac:dyDescent="0.2">
      <c r="A271">
        <f>ROW(Source!A173)</f>
        <v>173</v>
      </c>
      <c r="B271">
        <v>145833872</v>
      </c>
      <c r="C271">
        <v>145872305</v>
      </c>
      <c r="D271">
        <v>140772963</v>
      </c>
      <c r="E271">
        <v>1</v>
      </c>
      <c r="F271">
        <v>1</v>
      </c>
      <c r="G271">
        <v>1</v>
      </c>
      <c r="H271">
        <v>3</v>
      </c>
      <c r="I271" t="s">
        <v>768</v>
      </c>
      <c r="J271" t="s">
        <v>769</v>
      </c>
      <c r="K271" t="s">
        <v>770</v>
      </c>
      <c r="L271">
        <v>1346</v>
      </c>
      <c r="N271">
        <v>1009</v>
      </c>
      <c r="O271" t="s">
        <v>91</v>
      </c>
      <c r="P271" t="s">
        <v>91</v>
      </c>
      <c r="Q271">
        <v>1</v>
      </c>
      <c r="W271">
        <v>0</v>
      </c>
      <c r="X271">
        <v>1682799448</v>
      </c>
      <c r="Y271">
        <f t="shared" si="82"/>
        <v>0.16</v>
      </c>
      <c r="AA271">
        <v>272.99</v>
      </c>
      <c r="AB271">
        <v>0</v>
      </c>
      <c r="AC271">
        <v>0</v>
      </c>
      <c r="AD271">
        <v>0</v>
      </c>
      <c r="AE271">
        <v>30.4</v>
      </c>
      <c r="AF271">
        <v>0</v>
      </c>
      <c r="AG271">
        <v>0</v>
      </c>
      <c r="AH271">
        <v>0</v>
      </c>
      <c r="AI271">
        <v>8.98</v>
      </c>
      <c r="AJ271">
        <v>1</v>
      </c>
      <c r="AK271">
        <v>1</v>
      </c>
      <c r="AL271">
        <v>1</v>
      </c>
      <c r="AM271">
        <v>4</v>
      </c>
      <c r="AN271">
        <v>0</v>
      </c>
      <c r="AO271">
        <v>1</v>
      </c>
      <c r="AP271">
        <v>1</v>
      </c>
      <c r="AQ271">
        <v>0</v>
      </c>
      <c r="AR271">
        <v>0</v>
      </c>
      <c r="AS271" t="s">
        <v>3</v>
      </c>
      <c r="AT271">
        <v>0.16</v>
      </c>
      <c r="AU271" t="s">
        <v>3</v>
      </c>
      <c r="AV271">
        <v>0</v>
      </c>
      <c r="AW271">
        <v>2</v>
      </c>
      <c r="AX271">
        <v>145872318</v>
      </c>
      <c r="AY271">
        <v>1</v>
      </c>
      <c r="AZ271">
        <v>0</v>
      </c>
      <c r="BA271">
        <v>288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ROUND(Y271*Source!I173,9)</f>
        <v>0.2</v>
      </c>
      <c r="CY271">
        <f>AA271</f>
        <v>272.99</v>
      </c>
      <c r="CZ271">
        <f>AE271</f>
        <v>30.4</v>
      </c>
      <c r="DA271">
        <f>AI271</f>
        <v>8.98</v>
      </c>
      <c r="DB271">
        <f t="shared" si="83"/>
        <v>4.8600000000000003</v>
      </c>
      <c r="DC271">
        <f t="shared" si="84"/>
        <v>0</v>
      </c>
      <c r="DD271" t="s">
        <v>3</v>
      </c>
      <c r="DE271" t="s">
        <v>3</v>
      </c>
      <c r="DF271">
        <f>ROUND(ROUND(AE271*AI271,2)*CX271,2)</f>
        <v>54.6</v>
      </c>
      <c r="DG271">
        <f t="shared" ref="DG271:DG276" si="96">ROUND(ROUND(AF271,2)*CX271,2)</f>
        <v>0</v>
      </c>
      <c r="DH271">
        <f>ROUND(ROUND(AG271,2)*CX271,2)</f>
        <v>0</v>
      </c>
      <c r="DI271">
        <f t="shared" si="95"/>
        <v>0</v>
      </c>
      <c r="DJ271">
        <f>DF271</f>
        <v>54.6</v>
      </c>
      <c r="DK271">
        <v>0</v>
      </c>
      <c r="DL271" t="s">
        <v>3</v>
      </c>
      <c r="DM271">
        <v>0</v>
      </c>
      <c r="DN271" t="s">
        <v>3</v>
      </c>
      <c r="DO271">
        <v>0</v>
      </c>
    </row>
    <row r="272" spans="1:119" x14ac:dyDescent="0.2">
      <c r="A272">
        <f>ROW(Source!A173)</f>
        <v>173</v>
      </c>
      <c r="B272">
        <v>145833872</v>
      </c>
      <c r="C272">
        <v>145872305</v>
      </c>
      <c r="D272">
        <v>140772981</v>
      </c>
      <c r="E272">
        <v>1</v>
      </c>
      <c r="F272">
        <v>1</v>
      </c>
      <c r="G272">
        <v>1</v>
      </c>
      <c r="H272">
        <v>3</v>
      </c>
      <c r="I272" t="s">
        <v>783</v>
      </c>
      <c r="J272" t="s">
        <v>784</v>
      </c>
      <c r="K272" t="s">
        <v>785</v>
      </c>
      <c r="L272">
        <v>1302</v>
      </c>
      <c r="N272">
        <v>1003</v>
      </c>
      <c r="O272" t="s">
        <v>712</v>
      </c>
      <c r="P272" t="s">
        <v>712</v>
      </c>
      <c r="Q272">
        <v>10</v>
      </c>
      <c r="W272">
        <v>0</v>
      </c>
      <c r="X272">
        <v>-893440473</v>
      </c>
      <c r="Y272">
        <f t="shared" si="82"/>
        <v>0.5</v>
      </c>
      <c r="AA272">
        <v>61.96</v>
      </c>
      <c r="AB272">
        <v>0</v>
      </c>
      <c r="AC272">
        <v>0</v>
      </c>
      <c r="AD272">
        <v>0</v>
      </c>
      <c r="AE272">
        <v>6.9</v>
      </c>
      <c r="AF272">
        <v>0</v>
      </c>
      <c r="AG272">
        <v>0</v>
      </c>
      <c r="AH272">
        <v>0</v>
      </c>
      <c r="AI272">
        <v>8.98</v>
      </c>
      <c r="AJ272">
        <v>1</v>
      </c>
      <c r="AK272">
        <v>1</v>
      </c>
      <c r="AL272">
        <v>1</v>
      </c>
      <c r="AM272">
        <v>4</v>
      </c>
      <c r="AN272">
        <v>0</v>
      </c>
      <c r="AO272">
        <v>1</v>
      </c>
      <c r="AP272">
        <v>1</v>
      </c>
      <c r="AQ272">
        <v>0</v>
      </c>
      <c r="AR272">
        <v>0</v>
      </c>
      <c r="AS272" t="s">
        <v>3</v>
      </c>
      <c r="AT272">
        <v>0.5</v>
      </c>
      <c r="AU272" t="s">
        <v>3</v>
      </c>
      <c r="AV272">
        <v>0</v>
      </c>
      <c r="AW272">
        <v>2</v>
      </c>
      <c r="AX272">
        <v>145872319</v>
      </c>
      <c r="AY272">
        <v>1</v>
      </c>
      <c r="AZ272">
        <v>0</v>
      </c>
      <c r="BA272">
        <v>289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ROUND(Y272*Source!I173,9)</f>
        <v>0.625</v>
      </c>
      <c r="CY272">
        <f>AA272</f>
        <v>61.96</v>
      </c>
      <c r="CZ272">
        <f>AE272</f>
        <v>6.9</v>
      </c>
      <c r="DA272">
        <f>AI272</f>
        <v>8.98</v>
      </c>
      <c r="DB272">
        <f t="shared" si="83"/>
        <v>3.45</v>
      </c>
      <c r="DC272">
        <f t="shared" si="84"/>
        <v>0</v>
      </c>
      <c r="DD272" t="s">
        <v>3</v>
      </c>
      <c r="DE272" t="s">
        <v>3</v>
      </c>
      <c r="DF272">
        <f>ROUND(ROUND(AE272*AI272,2)*CX272,2)</f>
        <v>38.729999999999997</v>
      </c>
      <c r="DG272">
        <f t="shared" si="96"/>
        <v>0</v>
      </c>
      <c r="DH272">
        <f>ROUND(ROUND(AG272,2)*CX272,2)</f>
        <v>0</v>
      </c>
      <c r="DI272">
        <f t="shared" si="95"/>
        <v>0</v>
      </c>
      <c r="DJ272">
        <f>DF272</f>
        <v>38.729999999999997</v>
      </c>
      <c r="DK272">
        <v>0</v>
      </c>
      <c r="DL272" t="s">
        <v>3</v>
      </c>
      <c r="DM272">
        <v>0</v>
      </c>
      <c r="DN272" t="s">
        <v>3</v>
      </c>
      <c r="DO272">
        <v>0</v>
      </c>
    </row>
    <row r="273" spans="1:119" x14ac:dyDescent="0.2">
      <c r="A273">
        <f>ROW(Source!A173)</f>
        <v>173</v>
      </c>
      <c r="B273">
        <v>145833872</v>
      </c>
      <c r="C273">
        <v>145872305</v>
      </c>
      <c r="D273">
        <v>140804400</v>
      </c>
      <c r="E273">
        <v>1</v>
      </c>
      <c r="F273">
        <v>1</v>
      </c>
      <c r="G273">
        <v>1</v>
      </c>
      <c r="H273">
        <v>3</v>
      </c>
      <c r="I273" t="s">
        <v>774</v>
      </c>
      <c r="J273" t="s">
        <v>775</v>
      </c>
      <c r="K273" t="s">
        <v>776</v>
      </c>
      <c r="L273">
        <v>1346</v>
      </c>
      <c r="N273">
        <v>1009</v>
      </c>
      <c r="O273" t="s">
        <v>91</v>
      </c>
      <c r="P273" t="s">
        <v>91</v>
      </c>
      <c r="Q273">
        <v>1</v>
      </c>
      <c r="W273">
        <v>0</v>
      </c>
      <c r="X273">
        <v>-211331552</v>
      </c>
      <c r="Y273">
        <f t="shared" si="82"/>
        <v>0.05</v>
      </c>
      <c r="AA273">
        <v>256.83</v>
      </c>
      <c r="AB273">
        <v>0</v>
      </c>
      <c r="AC273">
        <v>0</v>
      </c>
      <c r="AD273">
        <v>0</v>
      </c>
      <c r="AE273">
        <v>28.6</v>
      </c>
      <c r="AF273">
        <v>0</v>
      </c>
      <c r="AG273">
        <v>0</v>
      </c>
      <c r="AH273">
        <v>0</v>
      </c>
      <c r="AI273">
        <v>8.98</v>
      </c>
      <c r="AJ273">
        <v>1</v>
      </c>
      <c r="AK273">
        <v>1</v>
      </c>
      <c r="AL273">
        <v>1</v>
      </c>
      <c r="AM273">
        <v>4</v>
      </c>
      <c r="AN273">
        <v>0</v>
      </c>
      <c r="AO273">
        <v>1</v>
      </c>
      <c r="AP273">
        <v>1</v>
      </c>
      <c r="AQ273">
        <v>0</v>
      </c>
      <c r="AR273">
        <v>0</v>
      </c>
      <c r="AS273" t="s">
        <v>3</v>
      </c>
      <c r="AT273">
        <v>0.05</v>
      </c>
      <c r="AU273" t="s">
        <v>3</v>
      </c>
      <c r="AV273">
        <v>0</v>
      </c>
      <c r="AW273">
        <v>2</v>
      </c>
      <c r="AX273">
        <v>145872320</v>
      </c>
      <c r="AY273">
        <v>1</v>
      </c>
      <c r="AZ273">
        <v>0</v>
      </c>
      <c r="BA273">
        <v>290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ROUND(Y273*Source!I173,9)</f>
        <v>6.25E-2</v>
      </c>
      <c r="CY273">
        <f>AA273</f>
        <v>256.83</v>
      </c>
      <c r="CZ273">
        <f>AE273</f>
        <v>28.6</v>
      </c>
      <c r="DA273">
        <f>AI273</f>
        <v>8.98</v>
      </c>
      <c r="DB273">
        <f t="shared" si="83"/>
        <v>1.43</v>
      </c>
      <c r="DC273">
        <f t="shared" si="84"/>
        <v>0</v>
      </c>
      <c r="DD273" t="s">
        <v>3</v>
      </c>
      <c r="DE273" t="s">
        <v>3</v>
      </c>
      <c r="DF273">
        <f>ROUND(ROUND(AE273*AI273,2)*CX273,2)</f>
        <v>16.05</v>
      </c>
      <c r="DG273">
        <f t="shared" si="96"/>
        <v>0</v>
      </c>
      <c r="DH273">
        <f>ROUND(ROUND(AG273,2)*CX273,2)</f>
        <v>0</v>
      </c>
      <c r="DI273">
        <f t="shared" si="95"/>
        <v>0</v>
      </c>
      <c r="DJ273">
        <f>DF273</f>
        <v>16.05</v>
      </c>
      <c r="DK273">
        <v>0</v>
      </c>
      <c r="DL273" t="s">
        <v>3</v>
      </c>
      <c r="DM273">
        <v>0</v>
      </c>
      <c r="DN273" t="s">
        <v>3</v>
      </c>
      <c r="DO273">
        <v>0</v>
      </c>
    </row>
    <row r="274" spans="1:119" x14ac:dyDescent="0.2">
      <c r="A274">
        <f>ROW(Source!A173)</f>
        <v>173</v>
      </c>
      <c r="B274">
        <v>145833872</v>
      </c>
      <c r="C274">
        <v>145872305</v>
      </c>
      <c r="D274">
        <v>140765022</v>
      </c>
      <c r="E274">
        <v>70</v>
      </c>
      <c r="F274">
        <v>1</v>
      </c>
      <c r="G274">
        <v>1</v>
      </c>
      <c r="H274">
        <v>3</v>
      </c>
      <c r="I274" t="s">
        <v>762</v>
      </c>
      <c r="J274" t="s">
        <v>3</v>
      </c>
      <c r="K274" t="s">
        <v>763</v>
      </c>
      <c r="L274">
        <v>1374</v>
      </c>
      <c r="N274">
        <v>1013</v>
      </c>
      <c r="O274" t="s">
        <v>764</v>
      </c>
      <c r="P274" t="s">
        <v>764</v>
      </c>
      <c r="Q274">
        <v>1</v>
      </c>
      <c r="W274">
        <v>0</v>
      </c>
      <c r="X274">
        <v>-1731369543</v>
      </c>
      <c r="Y274">
        <f t="shared" si="82"/>
        <v>0.53</v>
      </c>
      <c r="AA274">
        <v>8.98</v>
      </c>
      <c r="AB274">
        <v>0</v>
      </c>
      <c r="AC274">
        <v>0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8.98</v>
      </c>
      <c r="AJ274">
        <v>1</v>
      </c>
      <c r="AK274">
        <v>1</v>
      </c>
      <c r="AL274">
        <v>1</v>
      </c>
      <c r="AM274">
        <v>4</v>
      </c>
      <c r="AN274">
        <v>0</v>
      </c>
      <c r="AO274">
        <v>1</v>
      </c>
      <c r="AP274">
        <v>1</v>
      </c>
      <c r="AQ274">
        <v>0</v>
      </c>
      <c r="AR274">
        <v>0</v>
      </c>
      <c r="AS274" t="s">
        <v>3</v>
      </c>
      <c r="AT274">
        <v>0.53</v>
      </c>
      <c r="AU274" t="s">
        <v>3</v>
      </c>
      <c r="AV274">
        <v>0</v>
      </c>
      <c r="AW274">
        <v>2</v>
      </c>
      <c r="AX274">
        <v>145872321</v>
      </c>
      <c r="AY274">
        <v>1</v>
      </c>
      <c r="AZ274">
        <v>0</v>
      </c>
      <c r="BA274">
        <v>291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ROUND(Y274*Source!I173,9)</f>
        <v>0.66249999999999998</v>
      </c>
      <c r="CY274">
        <f>AA274</f>
        <v>8.98</v>
      </c>
      <c r="CZ274">
        <f>AE274</f>
        <v>1</v>
      </c>
      <c r="DA274">
        <f>AI274</f>
        <v>8.98</v>
      </c>
      <c r="DB274">
        <f t="shared" si="83"/>
        <v>0.53</v>
      </c>
      <c r="DC274">
        <f t="shared" si="84"/>
        <v>0</v>
      </c>
      <c r="DD274" t="s">
        <v>3</v>
      </c>
      <c r="DE274" t="s">
        <v>3</v>
      </c>
      <c r="DF274">
        <f>ROUND(ROUND(AE274*AI274,2)*CX274,2)</f>
        <v>5.95</v>
      </c>
      <c r="DG274">
        <f t="shared" si="96"/>
        <v>0</v>
      </c>
      <c r="DH274">
        <f>ROUND(ROUND(AG274,2)*CX274,2)</f>
        <v>0</v>
      </c>
      <c r="DI274">
        <f t="shared" si="95"/>
        <v>0</v>
      </c>
      <c r="DJ274">
        <f>DF274</f>
        <v>5.95</v>
      </c>
      <c r="DK274">
        <v>0</v>
      </c>
      <c r="DL274" t="s">
        <v>3</v>
      </c>
      <c r="DM274">
        <v>0</v>
      </c>
      <c r="DN274" t="s">
        <v>3</v>
      </c>
      <c r="DO274">
        <v>0</v>
      </c>
    </row>
    <row r="275" spans="1:119" x14ac:dyDescent="0.2">
      <c r="A275">
        <f>ROW(Source!A175)</f>
        <v>175</v>
      </c>
      <c r="B275">
        <v>145833872</v>
      </c>
      <c r="C275">
        <v>145872322</v>
      </c>
      <c r="D275">
        <v>140755442</v>
      </c>
      <c r="E275">
        <v>70</v>
      </c>
      <c r="F275">
        <v>1</v>
      </c>
      <c r="G275">
        <v>1</v>
      </c>
      <c r="H275">
        <v>1</v>
      </c>
      <c r="I275" t="s">
        <v>786</v>
      </c>
      <c r="J275" t="s">
        <v>3</v>
      </c>
      <c r="K275" t="s">
        <v>787</v>
      </c>
      <c r="L275">
        <v>1191</v>
      </c>
      <c r="N275">
        <v>1013</v>
      </c>
      <c r="O275" t="s">
        <v>660</v>
      </c>
      <c r="P275" t="s">
        <v>660</v>
      </c>
      <c r="Q275">
        <v>1</v>
      </c>
      <c r="W275">
        <v>0</v>
      </c>
      <c r="X275">
        <v>1608048003</v>
      </c>
      <c r="Y275">
        <f t="shared" si="82"/>
        <v>16.29</v>
      </c>
      <c r="AA275">
        <v>0</v>
      </c>
      <c r="AB275">
        <v>0</v>
      </c>
      <c r="AC275">
        <v>0</v>
      </c>
      <c r="AD275">
        <v>320.11</v>
      </c>
      <c r="AE275">
        <v>0</v>
      </c>
      <c r="AF275">
        <v>0</v>
      </c>
      <c r="AG275">
        <v>0</v>
      </c>
      <c r="AH275">
        <v>9.51</v>
      </c>
      <c r="AI275">
        <v>1</v>
      </c>
      <c r="AJ275">
        <v>1</v>
      </c>
      <c r="AK275">
        <v>1</v>
      </c>
      <c r="AL275">
        <v>33.659999999999997</v>
      </c>
      <c r="AM275">
        <v>4</v>
      </c>
      <c r="AN275">
        <v>0</v>
      </c>
      <c r="AO275">
        <v>1</v>
      </c>
      <c r="AP275">
        <v>1</v>
      </c>
      <c r="AQ275">
        <v>0</v>
      </c>
      <c r="AR275">
        <v>0</v>
      </c>
      <c r="AS275" t="s">
        <v>3</v>
      </c>
      <c r="AT275">
        <v>16.29</v>
      </c>
      <c r="AU275" t="s">
        <v>3</v>
      </c>
      <c r="AV275">
        <v>1</v>
      </c>
      <c r="AW275">
        <v>2</v>
      </c>
      <c r="AX275">
        <v>145872329</v>
      </c>
      <c r="AY275">
        <v>1</v>
      </c>
      <c r="AZ275">
        <v>0</v>
      </c>
      <c r="BA275">
        <v>292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ROUND(Y275*Source!I175,9)</f>
        <v>20.362500000000001</v>
      </c>
      <c r="CY275">
        <f>AD275</f>
        <v>320.11</v>
      </c>
      <c r="CZ275">
        <f>AH275</f>
        <v>9.51</v>
      </c>
      <c r="DA275">
        <f>AL275</f>
        <v>33.659999999999997</v>
      </c>
      <c r="DB275">
        <f t="shared" si="83"/>
        <v>154.91999999999999</v>
      </c>
      <c r="DC275">
        <f t="shared" si="84"/>
        <v>0</v>
      </c>
      <c r="DD275" t="s">
        <v>3</v>
      </c>
      <c r="DE275" t="s">
        <v>3</v>
      </c>
      <c r="DF275">
        <f>ROUND(ROUND(AE275,2)*CX275,2)</f>
        <v>0</v>
      </c>
      <c r="DG275">
        <f t="shared" si="96"/>
        <v>0</v>
      </c>
      <c r="DH275">
        <f>ROUND(ROUND(AG275,2)*CX275,2)</f>
        <v>0</v>
      </c>
      <c r="DI275">
        <f>ROUND(ROUND(AH275*AL275,2)*CX275,2)</f>
        <v>6518.24</v>
      </c>
      <c r="DJ275">
        <f>DI275</f>
        <v>6518.24</v>
      </c>
      <c r="DK275">
        <v>0</v>
      </c>
      <c r="DL275" t="s">
        <v>3</v>
      </c>
      <c r="DM275">
        <v>0</v>
      </c>
      <c r="DN275" t="s">
        <v>3</v>
      </c>
      <c r="DO275">
        <v>0</v>
      </c>
    </row>
    <row r="276" spans="1:119" x14ac:dyDescent="0.2">
      <c r="A276">
        <f>ROW(Source!A175)</f>
        <v>175</v>
      </c>
      <c r="B276">
        <v>145833872</v>
      </c>
      <c r="C276">
        <v>145872322</v>
      </c>
      <c r="D276">
        <v>140755491</v>
      </c>
      <c r="E276">
        <v>70</v>
      </c>
      <c r="F276">
        <v>1</v>
      </c>
      <c r="G276">
        <v>1</v>
      </c>
      <c r="H276">
        <v>1</v>
      </c>
      <c r="I276" t="s">
        <v>661</v>
      </c>
      <c r="J276" t="s">
        <v>3</v>
      </c>
      <c r="K276" t="s">
        <v>662</v>
      </c>
      <c r="L276">
        <v>1191</v>
      </c>
      <c r="N276">
        <v>1013</v>
      </c>
      <c r="O276" t="s">
        <v>660</v>
      </c>
      <c r="P276" t="s">
        <v>660</v>
      </c>
      <c r="Q276">
        <v>1</v>
      </c>
      <c r="W276">
        <v>0</v>
      </c>
      <c r="X276">
        <v>-1417349443</v>
      </c>
      <c r="Y276">
        <f t="shared" si="82"/>
        <v>0.01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33.659999999999997</v>
      </c>
      <c r="AL276">
        <v>1</v>
      </c>
      <c r="AM276">
        <v>4</v>
      </c>
      <c r="AN276">
        <v>0</v>
      </c>
      <c r="AO276">
        <v>1</v>
      </c>
      <c r="AP276">
        <v>1</v>
      </c>
      <c r="AQ276">
        <v>0</v>
      </c>
      <c r="AR276">
        <v>0</v>
      </c>
      <c r="AS276" t="s">
        <v>3</v>
      </c>
      <c r="AT276">
        <v>0.01</v>
      </c>
      <c r="AU276" t="s">
        <v>3</v>
      </c>
      <c r="AV276">
        <v>2</v>
      </c>
      <c r="AW276">
        <v>2</v>
      </c>
      <c r="AX276">
        <v>145872330</v>
      </c>
      <c r="AY276">
        <v>1</v>
      </c>
      <c r="AZ276">
        <v>0</v>
      </c>
      <c r="BA276">
        <v>293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ROUND(Y276*Source!I175,9)</f>
        <v>1.2500000000000001E-2</v>
      </c>
      <c r="CY276">
        <f>AD276</f>
        <v>0</v>
      </c>
      <c r="CZ276">
        <f>AH276</f>
        <v>0</v>
      </c>
      <c r="DA276">
        <f>AL276</f>
        <v>1</v>
      </c>
      <c r="DB276">
        <f t="shared" si="83"/>
        <v>0</v>
      </c>
      <c r="DC276">
        <f t="shared" si="84"/>
        <v>0</v>
      </c>
      <c r="DD276" t="s">
        <v>3</v>
      </c>
      <c r="DE276" t="s">
        <v>3</v>
      </c>
      <c r="DF276">
        <f>ROUND(ROUND(AE276,2)*CX276,2)</f>
        <v>0</v>
      </c>
      <c r="DG276">
        <f t="shared" si="96"/>
        <v>0</v>
      </c>
      <c r="DH276">
        <f>ROUND(ROUND(AG276*AK276,2)*CX276,2)</f>
        <v>0</v>
      </c>
      <c r="DI276">
        <f>ROUND(ROUND(AH276,2)*CX276,2)</f>
        <v>0</v>
      </c>
      <c r="DJ276">
        <f>DI276</f>
        <v>0</v>
      </c>
      <c r="DK276">
        <v>0</v>
      </c>
      <c r="DL276" t="s">
        <v>3</v>
      </c>
      <c r="DM276">
        <v>0</v>
      </c>
      <c r="DN276" t="s">
        <v>3</v>
      </c>
      <c r="DO276">
        <v>0</v>
      </c>
    </row>
    <row r="277" spans="1:119" x14ac:dyDescent="0.2">
      <c r="A277">
        <f>ROW(Source!A175)</f>
        <v>175</v>
      </c>
      <c r="B277">
        <v>145833872</v>
      </c>
      <c r="C277">
        <v>145872322</v>
      </c>
      <c r="D277">
        <v>140923145</v>
      </c>
      <c r="E277">
        <v>1</v>
      </c>
      <c r="F277">
        <v>1</v>
      </c>
      <c r="G277">
        <v>1</v>
      </c>
      <c r="H277">
        <v>2</v>
      </c>
      <c r="I277" t="s">
        <v>663</v>
      </c>
      <c r="J277" t="s">
        <v>664</v>
      </c>
      <c r="K277" t="s">
        <v>665</v>
      </c>
      <c r="L277">
        <v>1367</v>
      </c>
      <c r="N277">
        <v>1011</v>
      </c>
      <c r="O277" t="s">
        <v>666</v>
      </c>
      <c r="P277" t="s">
        <v>666</v>
      </c>
      <c r="Q277">
        <v>1</v>
      </c>
      <c r="W277">
        <v>0</v>
      </c>
      <c r="X277">
        <v>1232162608</v>
      </c>
      <c r="Y277">
        <f t="shared" si="82"/>
        <v>0.01</v>
      </c>
      <c r="AA277">
        <v>0</v>
      </c>
      <c r="AB277">
        <v>392.31</v>
      </c>
      <c r="AC277">
        <v>454.41</v>
      </c>
      <c r="AD277">
        <v>0</v>
      </c>
      <c r="AE277">
        <v>0</v>
      </c>
      <c r="AF277">
        <v>31.26</v>
      </c>
      <c r="AG277">
        <v>13.5</v>
      </c>
      <c r="AH277">
        <v>0</v>
      </c>
      <c r="AI277">
        <v>1</v>
      </c>
      <c r="AJ277">
        <v>12.55</v>
      </c>
      <c r="AK277">
        <v>33.659999999999997</v>
      </c>
      <c r="AL277">
        <v>1</v>
      </c>
      <c r="AM277">
        <v>4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3</v>
      </c>
      <c r="AT277">
        <v>0.01</v>
      </c>
      <c r="AU277" t="s">
        <v>3</v>
      </c>
      <c r="AV277">
        <v>0</v>
      </c>
      <c r="AW277">
        <v>2</v>
      </c>
      <c r="AX277">
        <v>145872331</v>
      </c>
      <c r="AY277">
        <v>1</v>
      </c>
      <c r="AZ277">
        <v>0</v>
      </c>
      <c r="BA277">
        <v>294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ROUND(Y277*Source!I175,9)</f>
        <v>1.2500000000000001E-2</v>
      </c>
      <c r="CY277">
        <f>AB277</f>
        <v>392.31</v>
      </c>
      <c r="CZ277">
        <f>AF277</f>
        <v>31.26</v>
      </c>
      <c r="DA277">
        <f>AJ277</f>
        <v>12.55</v>
      </c>
      <c r="DB277">
        <f t="shared" si="83"/>
        <v>0.31</v>
      </c>
      <c r="DC277">
        <f t="shared" si="84"/>
        <v>0.14000000000000001</v>
      </c>
      <c r="DD277" t="s">
        <v>3</v>
      </c>
      <c r="DE277" t="s">
        <v>3</v>
      </c>
      <c r="DF277">
        <f>ROUND(ROUND(AE277,2)*CX277,2)</f>
        <v>0</v>
      </c>
      <c r="DG277">
        <f>ROUND(ROUND(AF277*AJ277,2)*CX277,2)</f>
        <v>4.9000000000000004</v>
      </c>
      <c r="DH277">
        <f>ROUND(ROUND(AG277*AK277,2)*CX277,2)</f>
        <v>5.68</v>
      </c>
      <c r="DI277">
        <f>ROUND(ROUND(AH277,2)*CX277,2)</f>
        <v>0</v>
      </c>
      <c r="DJ277">
        <f>DG277</f>
        <v>4.9000000000000004</v>
      </c>
      <c r="DK277">
        <v>0</v>
      </c>
      <c r="DL277" t="s">
        <v>3</v>
      </c>
      <c r="DM277">
        <v>0</v>
      </c>
      <c r="DN277" t="s">
        <v>3</v>
      </c>
      <c r="DO277">
        <v>0</v>
      </c>
    </row>
    <row r="278" spans="1:119" x14ac:dyDescent="0.2">
      <c r="A278">
        <f>ROW(Source!A175)</f>
        <v>175</v>
      </c>
      <c r="B278">
        <v>145833872</v>
      </c>
      <c r="C278">
        <v>145872322</v>
      </c>
      <c r="D278">
        <v>140775153</v>
      </c>
      <c r="E278">
        <v>1</v>
      </c>
      <c r="F278">
        <v>1</v>
      </c>
      <c r="G278">
        <v>1</v>
      </c>
      <c r="H278">
        <v>3</v>
      </c>
      <c r="I278" t="s">
        <v>788</v>
      </c>
      <c r="J278" t="s">
        <v>789</v>
      </c>
      <c r="K278" t="s">
        <v>790</v>
      </c>
      <c r="L278">
        <v>1407</v>
      </c>
      <c r="N278">
        <v>1013</v>
      </c>
      <c r="O278" t="s">
        <v>751</v>
      </c>
      <c r="P278" t="s">
        <v>751</v>
      </c>
      <c r="Q278">
        <v>1</v>
      </c>
      <c r="W278">
        <v>0</v>
      </c>
      <c r="X278">
        <v>194284803</v>
      </c>
      <c r="Y278">
        <f t="shared" si="82"/>
        <v>0.2</v>
      </c>
      <c r="AA278">
        <v>1616.4</v>
      </c>
      <c r="AB278">
        <v>0</v>
      </c>
      <c r="AC278">
        <v>0</v>
      </c>
      <c r="AD278">
        <v>0</v>
      </c>
      <c r="AE278">
        <v>180</v>
      </c>
      <c r="AF278">
        <v>0</v>
      </c>
      <c r="AG278">
        <v>0</v>
      </c>
      <c r="AH278">
        <v>0</v>
      </c>
      <c r="AI278">
        <v>8.98</v>
      </c>
      <c r="AJ278">
        <v>1</v>
      </c>
      <c r="AK278">
        <v>1</v>
      </c>
      <c r="AL278">
        <v>1</v>
      </c>
      <c r="AM278">
        <v>4</v>
      </c>
      <c r="AN278">
        <v>0</v>
      </c>
      <c r="AO278">
        <v>1</v>
      </c>
      <c r="AP278">
        <v>1</v>
      </c>
      <c r="AQ278">
        <v>0</v>
      </c>
      <c r="AR278">
        <v>0</v>
      </c>
      <c r="AS278" t="s">
        <v>3</v>
      </c>
      <c r="AT278">
        <v>0.2</v>
      </c>
      <c r="AU278" t="s">
        <v>3</v>
      </c>
      <c r="AV278">
        <v>0</v>
      </c>
      <c r="AW278">
        <v>2</v>
      </c>
      <c r="AX278">
        <v>145872332</v>
      </c>
      <c r="AY278">
        <v>1</v>
      </c>
      <c r="AZ278">
        <v>0</v>
      </c>
      <c r="BA278">
        <v>295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ROUND(Y278*Source!I175,9)</f>
        <v>0.25</v>
      </c>
      <c r="CY278">
        <f>AA278</f>
        <v>1616.4</v>
      </c>
      <c r="CZ278">
        <f>AE278</f>
        <v>180</v>
      </c>
      <c r="DA278">
        <f>AI278</f>
        <v>8.98</v>
      </c>
      <c r="DB278">
        <f t="shared" si="83"/>
        <v>36</v>
      </c>
      <c r="DC278">
        <f t="shared" si="84"/>
        <v>0</v>
      </c>
      <c r="DD278" t="s">
        <v>3</v>
      </c>
      <c r="DE278" t="s">
        <v>3</v>
      </c>
      <c r="DF278">
        <f>ROUND(ROUND(AE278*AI278,2)*CX278,2)</f>
        <v>404.1</v>
      </c>
      <c r="DG278">
        <f>ROUND(ROUND(AF278,2)*CX278,2)</f>
        <v>0</v>
      </c>
      <c r="DH278">
        <f>ROUND(ROUND(AG278,2)*CX278,2)</f>
        <v>0</v>
      </c>
      <c r="DI278">
        <f>ROUND(ROUND(AH278,2)*CX278,2)</f>
        <v>0</v>
      </c>
      <c r="DJ278">
        <f>DF278</f>
        <v>404.1</v>
      </c>
      <c r="DK278">
        <v>0</v>
      </c>
      <c r="DL278" t="s">
        <v>3</v>
      </c>
      <c r="DM278">
        <v>0</v>
      </c>
      <c r="DN278" t="s">
        <v>3</v>
      </c>
      <c r="DO278">
        <v>0</v>
      </c>
    </row>
    <row r="279" spans="1:119" x14ac:dyDescent="0.2">
      <c r="A279">
        <f>ROW(Source!A175)</f>
        <v>175</v>
      </c>
      <c r="B279">
        <v>145833872</v>
      </c>
      <c r="C279">
        <v>145872322</v>
      </c>
      <c r="D279">
        <v>140775527</v>
      </c>
      <c r="E279">
        <v>1</v>
      </c>
      <c r="F279">
        <v>1</v>
      </c>
      <c r="G279">
        <v>1</v>
      </c>
      <c r="H279">
        <v>3</v>
      </c>
      <c r="I279" t="s">
        <v>791</v>
      </c>
      <c r="J279" t="s">
        <v>792</v>
      </c>
      <c r="K279" t="s">
        <v>793</v>
      </c>
      <c r="L279">
        <v>1348</v>
      </c>
      <c r="N279">
        <v>1009</v>
      </c>
      <c r="O279" t="s">
        <v>123</v>
      </c>
      <c r="P279" t="s">
        <v>123</v>
      </c>
      <c r="Q279">
        <v>1000</v>
      </c>
      <c r="W279">
        <v>0</v>
      </c>
      <c r="X279">
        <v>1216531897</v>
      </c>
      <c r="Y279">
        <f t="shared" ref="Y279:Y310" si="97">AT279</f>
        <v>1E-3</v>
      </c>
      <c r="AA279">
        <v>111621.4</v>
      </c>
      <c r="AB279">
        <v>0</v>
      </c>
      <c r="AC279">
        <v>0</v>
      </c>
      <c r="AD279">
        <v>0</v>
      </c>
      <c r="AE279">
        <v>12430</v>
      </c>
      <c r="AF279">
        <v>0</v>
      </c>
      <c r="AG279">
        <v>0</v>
      </c>
      <c r="AH279">
        <v>0</v>
      </c>
      <c r="AI279">
        <v>8.98</v>
      </c>
      <c r="AJ279">
        <v>1</v>
      </c>
      <c r="AK279">
        <v>1</v>
      </c>
      <c r="AL279">
        <v>1</v>
      </c>
      <c r="AM279">
        <v>4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3</v>
      </c>
      <c r="AT279">
        <v>1E-3</v>
      </c>
      <c r="AU279" t="s">
        <v>3</v>
      </c>
      <c r="AV279">
        <v>0</v>
      </c>
      <c r="AW279">
        <v>2</v>
      </c>
      <c r="AX279">
        <v>145872333</v>
      </c>
      <c r="AY279">
        <v>1</v>
      </c>
      <c r="AZ279">
        <v>0</v>
      </c>
      <c r="BA279">
        <v>296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ROUND(Y279*Source!I175,9)</f>
        <v>1.25E-3</v>
      </c>
      <c r="CY279">
        <f>AA279</f>
        <v>111621.4</v>
      </c>
      <c r="CZ279">
        <f>AE279</f>
        <v>12430</v>
      </c>
      <c r="DA279">
        <f>AI279</f>
        <v>8.98</v>
      </c>
      <c r="DB279">
        <f t="shared" ref="DB279:DB310" si="98">ROUND(ROUND(AT279*CZ279,2),2)</f>
        <v>12.43</v>
      </c>
      <c r="DC279">
        <f t="shared" ref="DC279:DC310" si="99">ROUND(ROUND(AT279*AG279,2),2)</f>
        <v>0</v>
      </c>
      <c r="DD279" t="s">
        <v>3</v>
      </c>
      <c r="DE279" t="s">
        <v>3</v>
      </c>
      <c r="DF279">
        <f>ROUND(ROUND(AE279*AI279,2)*CX279,2)</f>
        <v>139.53</v>
      </c>
      <c r="DG279">
        <f>ROUND(ROUND(AF279,2)*CX279,2)</f>
        <v>0</v>
      </c>
      <c r="DH279">
        <f>ROUND(ROUND(AG279,2)*CX279,2)</f>
        <v>0</v>
      </c>
      <c r="DI279">
        <f>ROUND(ROUND(AH279,2)*CX279,2)</f>
        <v>0</v>
      </c>
      <c r="DJ279">
        <f>DF279</f>
        <v>139.53</v>
      </c>
      <c r="DK279">
        <v>0</v>
      </c>
      <c r="DL279" t="s">
        <v>3</v>
      </c>
      <c r="DM279">
        <v>0</v>
      </c>
      <c r="DN279" t="s">
        <v>3</v>
      </c>
      <c r="DO279">
        <v>0</v>
      </c>
    </row>
    <row r="280" spans="1:119" x14ac:dyDescent="0.2">
      <c r="A280">
        <f>ROW(Source!A175)</f>
        <v>175</v>
      </c>
      <c r="B280">
        <v>145833872</v>
      </c>
      <c r="C280">
        <v>145872322</v>
      </c>
      <c r="D280">
        <v>140765022</v>
      </c>
      <c r="E280">
        <v>70</v>
      </c>
      <c r="F280">
        <v>1</v>
      </c>
      <c r="G280">
        <v>1</v>
      </c>
      <c r="H280">
        <v>3</v>
      </c>
      <c r="I280" t="s">
        <v>762</v>
      </c>
      <c r="J280" t="s">
        <v>3</v>
      </c>
      <c r="K280" t="s">
        <v>763</v>
      </c>
      <c r="L280">
        <v>1374</v>
      </c>
      <c r="N280">
        <v>1013</v>
      </c>
      <c r="O280" t="s">
        <v>764</v>
      </c>
      <c r="P280" t="s">
        <v>764</v>
      </c>
      <c r="Q280">
        <v>1</v>
      </c>
      <c r="W280">
        <v>0</v>
      </c>
      <c r="X280">
        <v>-1731369543</v>
      </c>
      <c r="Y280">
        <f t="shared" si="97"/>
        <v>3.1</v>
      </c>
      <c r="AA280">
        <v>8.98</v>
      </c>
      <c r="AB280">
        <v>0</v>
      </c>
      <c r="AC280">
        <v>0</v>
      </c>
      <c r="AD280">
        <v>0</v>
      </c>
      <c r="AE280">
        <v>1</v>
      </c>
      <c r="AF280">
        <v>0</v>
      </c>
      <c r="AG280">
        <v>0</v>
      </c>
      <c r="AH280">
        <v>0</v>
      </c>
      <c r="AI280">
        <v>8.98</v>
      </c>
      <c r="AJ280">
        <v>1</v>
      </c>
      <c r="AK280">
        <v>1</v>
      </c>
      <c r="AL280">
        <v>1</v>
      </c>
      <c r="AM280">
        <v>4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3</v>
      </c>
      <c r="AT280">
        <v>3.1</v>
      </c>
      <c r="AU280" t="s">
        <v>3</v>
      </c>
      <c r="AV280">
        <v>0</v>
      </c>
      <c r="AW280">
        <v>2</v>
      </c>
      <c r="AX280">
        <v>145872334</v>
      </c>
      <c r="AY280">
        <v>1</v>
      </c>
      <c r="AZ280">
        <v>0</v>
      </c>
      <c r="BA280">
        <v>297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ROUND(Y280*Source!I175,9)</f>
        <v>3.875</v>
      </c>
      <c r="CY280">
        <f>AA280</f>
        <v>8.98</v>
      </c>
      <c r="CZ280">
        <f>AE280</f>
        <v>1</v>
      </c>
      <c r="DA280">
        <f>AI280</f>
        <v>8.98</v>
      </c>
      <c r="DB280">
        <f t="shared" si="98"/>
        <v>3.1</v>
      </c>
      <c r="DC280">
        <f t="shared" si="99"/>
        <v>0</v>
      </c>
      <c r="DD280" t="s">
        <v>3</v>
      </c>
      <c r="DE280" t="s">
        <v>3</v>
      </c>
      <c r="DF280">
        <f>ROUND(ROUND(AE280*AI280,2)*CX280,2)</f>
        <v>34.799999999999997</v>
      </c>
      <c r="DG280">
        <f>ROUND(ROUND(AF280,2)*CX280,2)</f>
        <v>0</v>
      </c>
      <c r="DH280">
        <f>ROUND(ROUND(AG280,2)*CX280,2)</f>
        <v>0</v>
      </c>
      <c r="DI280">
        <f>ROUND(ROUND(AH280,2)*CX280,2)</f>
        <v>0</v>
      </c>
      <c r="DJ280">
        <f>DF280</f>
        <v>34.799999999999997</v>
      </c>
      <c r="DK280">
        <v>0</v>
      </c>
      <c r="DL280" t="s">
        <v>3</v>
      </c>
      <c r="DM280">
        <v>0</v>
      </c>
      <c r="DN280" t="s">
        <v>3</v>
      </c>
      <c r="DO280">
        <v>0</v>
      </c>
    </row>
    <row r="281" spans="1:119" x14ac:dyDescent="0.2">
      <c r="A281">
        <f>ROW(Source!A177)</f>
        <v>177</v>
      </c>
      <c r="B281">
        <v>145833872</v>
      </c>
      <c r="C281">
        <v>145872338</v>
      </c>
      <c r="D281">
        <v>140755445</v>
      </c>
      <c r="E281">
        <v>70</v>
      </c>
      <c r="F281">
        <v>1</v>
      </c>
      <c r="G281">
        <v>1</v>
      </c>
      <c r="H281">
        <v>1</v>
      </c>
      <c r="I281" t="s">
        <v>754</v>
      </c>
      <c r="J281" t="s">
        <v>3</v>
      </c>
      <c r="K281" t="s">
        <v>755</v>
      </c>
      <c r="L281">
        <v>1191</v>
      </c>
      <c r="N281">
        <v>1013</v>
      </c>
      <c r="O281" t="s">
        <v>660</v>
      </c>
      <c r="P281" t="s">
        <v>660</v>
      </c>
      <c r="Q281">
        <v>1</v>
      </c>
      <c r="W281">
        <v>0</v>
      </c>
      <c r="X281">
        <v>-1936699058</v>
      </c>
      <c r="Y281">
        <f t="shared" si="97"/>
        <v>34.56</v>
      </c>
      <c r="AA281">
        <v>0</v>
      </c>
      <c r="AB281">
        <v>0</v>
      </c>
      <c r="AC281">
        <v>0</v>
      </c>
      <c r="AD281">
        <v>333.91</v>
      </c>
      <c r="AE281">
        <v>0</v>
      </c>
      <c r="AF281">
        <v>0</v>
      </c>
      <c r="AG281">
        <v>0</v>
      </c>
      <c r="AH281">
        <v>9.92</v>
      </c>
      <c r="AI281">
        <v>1</v>
      </c>
      <c r="AJ281">
        <v>1</v>
      </c>
      <c r="AK281">
        <v>1</v>
      </c>
      <c r="AL281">
        <v>33.659999999999997</v>
      </c>
      <c r="AM281">
        <v>4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34.56</v>
      </c>
      <c r="AU281" t="s">
        <v>3</v>
      </c>
      <c r="AV281">
        <v>1</v>
      </c>
      <c r="AW281">
        <v>2</v>
      </c>
      <c r="AX281">
        <v>145872348</v>
      </c>
      <c r="AY281">
        <v>1</v>
      </c>
      <c r="AZ281">
        <v>0</v>
      </c>
      <c r="BA281">
        <v>298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ROUND(Y281*Source!I177,9)</f>
        <v>2.0735999999999999</v>
      </c>
      <c r="CY281">
        <f>AD281</f>
        <v>333.91</v>
      </c>
      <c r="CZ281">
        <f>AH281</f>
        <v>9.92</v>
      </c>
      <c r="DA281">
        <f>AL281</f>
        <v>33.659999999999997</v>
      </c>
      <c r="DB281">
        <f t="shared" si="98"/>
        <v>342.84</v>
      </c>
      <c r="DC281">
        <f t="shared" si="99"/>
        <v>0</v>
      </c>
      <c r="DD281" t="s">
        <v>3</v>
      </c>
      <c r="DE281" t="s">
        <v>3</v>
      </c>
      <c r="DF281">
        <f>ROUND(ROUND(AE281,2)*CX281,2)</f>
        <v>0</v>
      </c>
      <c r="DG281">
        <f>ROUND(ROUND(AF281,2)*CX281,2)</f>
        <v>0</v>
      </c>
      <c r="DH281">
        <f>ROUND(ROUND(AG281,2)*CX281,2)</f>
        <v>0</v>
      </c>
      <c r="DI281">
        <f>ROUND(ROUND(AH281*AL281,2)*CX281,2)</f>
        <v>692.4</v>
      </c>
      <c r="DJ281">
        <f>DI281</f>
        <v>692.4</v>
      </c>
      <c r="DK281">
        <v>0</v>
      </c>
      <c r="DL281" t="s">
        <v>3</v>
      </c>
      <c r="DM281">
        <v>0</v>
      </c>
      <c r="DN281" t="s">
        <v>3</v>
      </c>
      <c r="DO281">
        <v>0</v>
      </c>
    </row>
    <row r="282" spans="1:119" x14ac:dyDescent="0.2">
      <c r="A282">
        <f>ROW(Source!A177)</f>
        <v>177</v>
      </c>
      <c r="B282">
        <v>145833872</v>
      </c>
      <c r="C282">
        <v>145872338</v>
      </c>
      <c r="D282">
        <v>140755491</v>
      </c>
      <c r="E282">
        <v>70</v>
      </c>
      <c r="F282">
        <v>1</v>
      </c>
      <c r="G282">
        <v>1</v>
      </c>
      <c r="H282">
        <v>1</v>
      </c>
      <c r="I282" t="s">
        <v>661</v>
      </c>
      <c r="J282" t="s">
        <v>3</v>
      </c>
      <c r="K282" t="s">
        <v>662</v>
      </c>
      <c r="L282">
        <v>1191</v>
      </c>
      <c r="N282">
        <v>1013</v>
      </c>
      <c r="O282" t="s">
        <v>660</v>
      </c>
      <c r="P282" t="s">
        <v>660</v>
      </c>
      <c r="Q282">
        <v>1</v>
      </c>
      <c r="W282">
        <v>0</v>
      </c>
      <c r="X282">
        <v>-1417349443</v>
      </c>
      <c r="Y282">
        <f t="shared" si="97"/>
        <v>0.05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33.659999999999997</v>
      </c>
      <c r="AL282">
        <v>1</v>
      </c>
      <c r="AM282">
        <v>4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0.05</v>
      </c>
      <c r="AU282" t="s">
        <v>3</v>
      </c>
      <c r="AV282">
        <v>2</v>
      </c>
      <c r="AW282">
        <v>2</v>
      </c>
      <c r="AX282">
        <v>145872349</v>
      </c>
      <c r="AY282">
        <v>1</v>
      </c>
      <c r="AZ282">
        <v>0</v>
      </c>
      <c r="BA282">
        <v>299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ROUND(Y282*Source!I177,9)</f>
        <v>3.0000000000000001E-3</v>
      </c>
      <c r="CY282">
        <f>AD282</f>
        <v>0</v>
      </c>
      <c r="CZ282">
        <f>AH282</f>
        <v>0</v>
      </c>
      <c r="DA282">
        <f>AL282</f>
        <v>1</v>
      </c>
      <c r="DB282">
        <f t="shared" si="98"/>
        <v>0</v>
      </c>
      <c r="DC282">
        <f t="shared" si="99"/>
        <v>0</v>
      </c>
      <c r="DD282" t="s">
        <v>3</v>
      </c>
      <c r="DE282" t="s">
        <v>3</v>
      </c>
      <c r="DF282">
        <f>ROUND(ROUND(AE282,2)*CX282,2)</f>
        <v>0</v>
      </c>
      <c r="DG282">
        <f>ROUND(ROUND(AF282,2)*CX282,2)</f>
        <v>0</v>
      </c>
      <c r="DH282">
        <f>ROUND(ROUND(AG282*AK282,2)*CX282,2)</f>
        <v>0</v>
      </c>
      <c r="DI282">
        <f t="shared" ref="DI282:DI289" si="100">ROUND(ROUND(AH282,2)*CX282,2)</f>
        <v>0</v>
      </c>
      <c r="DJ282">
        <f>DI282</f>
        <v>0</v>
      </c>
      <c r="DK282">
        <v>0</v>
      </c>
      <c r="DL282" t="s">
        <v>3</v>
      </c>
      <c r="DM282">
        <v>0</v>
      </c>
      <c r="DN282" t="s">
        <v>3</v>
      </c>
      <c r="DO282">
        <v>0</v>
      </c>
    </row>
    <row r="283" spans="1:119" x14ac:dyDescent="0.2">
      <c r="A283">
        <f>ROW(Source!A177)</f>
        <v>177</v>
      </c>
      <c r="B283">
        <v>145833872</v>
      </c>
      <c r="C283">
        <v>145872338</v>
      </c>
      <c r="D283">
        <v>140922951</v>
      </c>
      <c r="E283">
        <v>1</v>
      </c>
      <c r="F283">
        <v>1</v>
      </c>
      <c r="G283">
        <v>1</v>
      </c>
      <c r="H283">
        <v>2</v>
      </c>
      <c r="I283" t="s">
        <v>756</v>
      </c>
      <c r="J283" t="s">
        <v>757</v>
      </c>
      <c r="K283" t="s">
        <v>758</v>
      </c>
      <c r="L283">
        <v>1367</v>
      </c>
      <c r="N283">
        <v>1011</v>
      </c>
      <c r="O283" t="s">
        <v>666</v>
      </c>
      <c r="P283" t="s">
        <v>666</v>
      </c>
      <c r="Q283">
        <v>1</v>
      </c>
      <c r="W283">
        <v>0</v>
      </c>
      <c r="X283">
        <v>-430484415</v>
      </c>
      <c r="Y283">
        <f t="shared" si="97"/>
        <v>0.03</v>
      </c>
      <c r="AA283">
        <v>0</v>
      </c>
      <c r="AB283">
        <v>1448.27</v>
      </c>
      <c r="AC283">
        <v>454.41</v>
      </c>
      <c r="AD283">
        <v>0</v>
      </c>
      <c r="AE283">
        <v>0</v>
      </c>
      <c r="AF283">
        <v>115.4</v>
      </c>
      <c r="AG283">
        <v>13.5</v>
      </c>
      <c r="AH283">
        <v>0</v>
      </c>
      <c r="AI283">
        <v>1</v>
      </c>
      <c r="AJ283">
        <v>12.55</v>
      </c>
      <c r="AK283">
        <v>33.659999999999997</v>
      </c>
      <c r="AL283">
        <v>1</v>
      </c>
      <c r="AM283">
        <v>4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</v>
      </c>
      <c r="AT283">
        <v>0.03</v>
      </c>
      <c r="AU283" t="s">
        <v>3</v>
      </c>
      <c r="AV283">
        <v>0</v>
      </c>
      <c r="AW283">
        <v>2</v>
      </c>
      <c r="AX283">
        <v>145872350</v>
      </c>
      <c r="AY283">
        <v>1</v>
      </c>
      <c r="AZ283">
        <v>0</v>
      </c>
      <c r="BA283">
        <v>300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ROUND(Y283*Source!I177,9)</f>
        <v>1.8E-3</v>
      </c>
      <c r="CY283">
        <f>AB283</f>
        <v>1448.27</v>
      </c>
      <c r="CZ283">
        <f>AF283</f>
        <v>115.4</v>
      </c>
      <c r="DA283">
        <f>AJ283</f>
        <v>12.55</v>
      </c>
      <c r="DB283">
        <f t="shared" si="98"/>
        <v>3.46</v>
      </c>
      <c r="DC283">
        <f t="shared" si="99"/>
        <v>0.41</v>
      </c>
      <c r="DD283" t="s">
        <v>3</v>
      </c>
      <c r="DE283" t="s">
        <v>3</v>
      </c>
      <c r="DF283">
        <f>ROUND(ROUND(AE283,2)*CX283,2)</f>
        <v>0</v>
      </c>
      <c r="DG283">
        <f>ROUND(ROUND(AF283*AJ283,2)*CX283,2)</f>
        <v>2.61</v>
      </c>
      <c r="DH283">
        <f>ROUND(ROUND(AG283*AK283,2)*CX283,2)</f>
        <v>0.82</v>
      </c>
      <c r="DI283">
        <f t="shared" si="100"/>
        <v>0</v>
      </c>
      <c r="DJ283">
        <f>DG283</f>
        <v>2.61</v>
      </c>
      <c r="DK283">
        <v>0</v>
      </c>
      <c r="DL283" t="s">
        <v>3</v>
      </c>
      <c r="DM283">
        <v>0</v>
      </c>
      <c r="DN283" t="s">
        <v>3</v>
      </c>
      <c r="DO283">
        <v>0</v>
      </c>
    </row>
    <row r="284" spans="1:119" x14ac:dyDescent="0.2">
      <c r="A284">
        <f>ROW(Source!A177)</f>
        <v>177</v>
      </c>
      <c r="B284">
        <v>145833872</v>
      </c>
      <c r="C284">
        <v>145872338</v>
      </c>
      <c r="D284">
        <v>140923885</v>
      </c>
      <c r="E284">
        <v>1</v>
      </c>
      <c r="F284">
        <v>1</v>
      </c>
      <c r="G284">
        <v>1</v>
      </c>
      <c r="H284">
        <v>2</v>
      </c>
      <c r="I284" t="s">
        <v>681</v>
      </c>
      <c r="J284" t="s">
        <v>682</v>
      </c>
      <c r="K284" t="s">
        <v>683</v>
      </c>
      <c r="L284">
        <v>1367</v>
      </c>
      <c r="N284">
        <v>1011</v>
      </c>
      <c r="O284" t="s">
        <v>666</v>
      </c>
      <c r="P284" t="s">
        <v>666</v>
      </c>
      <c r="Q284">
        <v>1</v>
      </c>
      <c r="W284">
        <v>0</v>
      </c>
      <c r="X284">
        <v>509054691</v>
      </c>
      <c r="Y284">
        <f t="shared" si="97"/>
        <v>0.02</v>
      </c>
      <c r="AA284">
        <v>0</v>
      </c>
      <c r="AB284">
        <v>824.66</v>
      </c>
      <c r="AC284">
        <v>390.46</v>
      </c>
      <c r="AD284">
        <v>0</v>
      </c>
      <c r="AE284">
        <v>0</v>
      </c>
      <c r="AF284">
        <v>65.709999999999994</v>
      </c>
      <c r="AG284">
        <v>11.6</v>
      </c>
      <c r="AH284">
        <v>0</v>
      </c>
      <c r="AI284">
        <v>1</v>
      </c>
      <c r="AJ284">
        <v>12.55</v>
      </c>
      <c r="AK284">
        <v>33.659999999999997</v>
      </c>
      <c r="AL284">
        <v>1</v>
      </c>
      <c r="AM284">
        <v>4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</v>
      </c>
      <c r="AT284">
        <v>0.02</v>
      </c>
      <c r="AU284" t="s">
        <v>3</v>
      </c>
      <c r="AV284">
        <v>0</v>
      </c>
      <c r="AW284">
        <v>2</v>
      </c>
      <c r="AX284">
        <v>145872351</v>
      </c>
      <c r="AY284">
        <v>1</v>
      </c>
      <c r="AZ284">
        <v>0</v>
      </c>
      <c r="BA284">
        <v>301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ROUND(Y284*Source!I177,9)</f>
        <v>1.1999999999999999E-3</v>
      </c>
      <c r="CY284">
        <f>AB284</f>
        <v>824.66</v>
      </c>
      <c r="CZ284">
        <f>AF284</f>
        <v>65.709999999999994</v>
      </c>
      <c r="DA284">
        <f>AJ284</f>
        <v>12.55</v>
      </c>
      <c r="DB284">
        <f t="shared" si="98"/>
        <v>1.31</v>
      </c>
      <c r="DC284">
        <f t="shared" si="99"/>
        <v>0.23</v>
      </c>
      <c r="DD284" t="s">
        <v>3</v>
      </c>
      <c r="DE284" t="s">
        <v>3</v>
      </c>
      <c r="DF284">
        <f>ROUND(ROUND(AE284,2)*CX284,2)</f>
        <v>0</v>
      </c>
      <c r="DG284">
        <f>ROUND(ROUND(AF284*AJ284,2)*CX284,2)</f>
        <v>0.99</v>
      </c>
      <c r="DH284">
        <f>ROUND(ROUND(AG284*AK284,2)*CX284,2)</f>
        <v>0.47</v>
      </c>
      <c r="DI284">
        <f t="shared" si="100"/>
        <v>0</v>
      </c>
      <c r="DJ284">
        <f>DG284</f>
        <v>0.99</v>
      </c>
      <c r="DK284">
        <v>0</v>
      </c>
      <c r="DL284" t="s">
        <v>3</v>
      </c>
      <c r="DM284">
        <v>0</v>
      </c>
      <c r="DN284" t="s">
        <v>3</v>
      </c>
      <c r="DO284">
        <v>0</v>
      </c>
    </row>
    <row r="285" spans="1:119" x14ac:dyDescent="0.2">
      <c r="A285">
        <f>ROW(Source!A177)</f>
        <v>177</v>
      </c>
      <c r="B285">
        <v>145833872</v>
      </c>
      <c r="C285">
        <v>145872338</v>
      </c>
      <c r="D285">
        <v>140772963</v>
      </c>
      <c r="E285">
        <v>1</v>
      </c>
      <c r="F285">
        <v>1</v>
      </c>
      <c r="G285">
        <v>1</v>
      </c>
      <c r="H285">
        <v>3</v>
      </c>
      <c r="I285" t="s">
        <v>768</v>
      </c>
      <c r="J285" t="s">
        <v>769</v>
      </c>
      <c r="K285" t="s">
        <v>770</v>
      </c>
      <c r="L285">
        <v>1346</v>
      </c>
      <c r="N285">
        <v>1009</v>
      </c>
      <c r="O285" t="s">
        <v>91</v>
      </c>
      <c r="P285" t="s">
        <v>91</v>
      </c>
      <c r="Q285">
        <v>1</v>
      </c>
      <c r="W285">
        <v>0</v>
      </c>
      <c r="X285">
        <v>1682799448</v>
      </c>
      <c r="Y285">
        <f t="shared" si="97"/>
        <v>0.11</v>
      </c>
      <c r="AA285">
        <v>272.99</v>
      </c>
      <c r="AB285">
        <v>0</v>
      </c>
      <c r="AC285">
        <v>0</v>
      </c>
      <c r="AD285">
        <v>0</v>
      </c>
      <c r="AE285">
        <v>30.4</v>
      </c>
      <c r="AF285">
        <v>0</v>
      </c>
      <c r="AG285">
        <v>0</v>
      </c>
      <c r="AH285">
        <v>0</v>
      </c>
      <c r="AI285">
        <v>8.98</v>
      </c>
      <c r="AJ285">
        <v>1</v>
      </c>
      <c r="AK285">
        <v>1</v>
      </c>
      <c r="AL285">
        <v>1</v>
      </c>
      <c r="AM285">
        <v>4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3</v>
      </c>
      <c r="AT285">
        <v>0.11</v>
      </c>
      <c r="AU285" t="s">
        <v>3</v>
      </c>
      <c r="AV285">
        <v>0</v>
      </c>
      <c r="AW285">
        <v>2</v>
      </c>
      <c r="AX285">
        <v>145872352</v>
      </c>
      <c r="AY285">
        <v>1</v>
      </c>
      <c r="AZ285">
        <v>0</v>
      </c>
      <c r="BA285">
        <v>302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ROUND(Y285*Source!I177,9)</f>
        <v>6.6E-3</v>
      </c>
      <c r="CY285">
        <f>AA285</f>
        <v>272.99</v>
      </c>
      <c r="CZ285">
        <f>AE285</f>
        <v>30.4</v>
      </c>
      <c r="DA285">
        <f>AI285</f>
        <v>8.98</v>
      </c>
      <c r="DB285">
        <f t="shared" si="98"/>
        <v>3.34</v>
      </c>
      <c r="DC285">
        <f t="shared" si="99"/>
        <v>0</v>
      </c>
      <c r="DD285" t="s">
        <v>3</v>
      </c>
      <c r="DE285" t="s">
        <v>3</v>
      </c>
      <c r="DF285">
        <f>ROUND(ROUND(AE285*AI285,2)*CX285,2)</f>
        <v>1.8</v>
      </c>
      <c r="DG285">
        <f t="shared" ref="DG285:DG291" si="101">ROUND(ROUND(AF285,2)*CX285,2)</f>
        <v>0</v>
      </c>
      <c r="DH285">
        <f t="shared" ref="DH285:DH290" si="102">ROUND(ROUND(AG285,2)*CX285,2)</f>
        <v>0</v>
      </c>
      <c r="DI285">
        <f t="shared" si="100"/>
        <v>0</v>
      </c>
      <c r="DJ285">
        <f>DF285</f>
        <v>1.8</v>
      </c>
      <c r="DK285">
        <v>0</v>
      </c>
      <c r="DL285" t="s">
        <v>3</v>
      </c>
      <c r="DM285">
        <v>0</v>
      </c>
      <c r="DN285" t="s">
        <v>3</v>
      </c>
      <c r="DO285">
        <v>0</v>
      </c>
    </row>
    <row r="286" spans="1:119" x14ac:dyDescent="0.2">
      <c r="A286">
        <f>ROW(Source!A177)</f>
        <v>177</v>
      </c>
      <c r="B286">
        <v>145833872</v>
      </c>
      <c r="C286">
        <v>145872338</v>
      </c>
      <c r="D286">
        <v>140775151</v>
      </c>
      <c r="E286">
        <v>1</v>
      </c>
      <c r="F286">
        <v>1</v>
      </c>
      <c r="G286">
        <v>1</v>
      </c>
      <c r="H286">
        <v>3</v>
      </c>
      <c r="I286" t="s">
        <v>794</v>
      </c>
      <c r="J286" t="s">
        <v>795</v>
      </c>
      <c r="K286" t="s">
        <v>796</v>
      </c>
      <c r="L286">
        <v>1425</v>
      </c>
      <c r="N286">
        <v>1013</v>
      </c>
      <c r="O286" t="s">
        <v>26</v>
      </c>
      <c r="P286" t="s">
        <v>26</v>
      </c>
      <c r="Q286">
        <v>1</v>
      </c>
      <c r="W286">
        <v>0</v>
      </c>
      <c r="X286">
        <v>777401066</v>
      </c>
      <c r="Y286">
        <f t="shared" si="97"/>
        <v>1.02</v>
      </c>
      <c r="AA286">
        <v>772.28</v>
      </c>
      <c r="AB286">
        <v>0</v>
      </c>
      <c r="AC286">
        <v>0</v>
      </c>
      <c r="AD286">
        <v>0</v>
      </c>
      <c r="AE286">
        <v>86</v>
      </c>
      <c r="AF286">
        <v>0</v>
      </c>
      <c r="AG286">
        <v>0</v>
      </c>
      <c r="AH286">
        <v>0</v>
      </c>
      <c r="AI286">
        <v>8.98</v>
      </c>
      <c r="AJ286">
        <v>1</v>
      </c>
      <c r="AK286">
        <v>1</v>
      </c>
      <c r="AL286">
        <v>1</v>
      </c>
      <c r="AM286">
        <v>4</v>
      </c>
      <c r="AN286">
        <v>0</v>
      </c>
      <c r="AO286">
        <v>1</v>
      </c>
      <c r="AP286">
        <v>1</v>
      </c>
      <c r="AQ286">
        <v>0</v>
      </c>
      <c r="AR286">
        <v>0</v>
      </c>
      <c r="AS286" t="s">
        <v>3</v>
      </c>
      <c r="AT286">
        <v>1.02</v>
      </c>
      <c r="AU286" t="s">
        <v>3</v>
      </c>
      <c r="AV286">
        <v>0</v>
      </c>
      <c r="AW286">
        <v>2</v>
      </c>
      <c r="AX286">
        <v>145872353</v>
      </c>
      <c r="AY286">
        <v>1</v>
      </c>
      <c r="AZ286">
        <v>0</v>
      </c>
      <c r="BA286">
        <v>303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ROUND(Y286*Source!I177,9)</f>
        <v>6.1199999999999997E-2</v>
      </c>
      <c r="CY286">
        <f>AA286</f>
        <v>772.28</v>
      </c>
      <c r="CZ286">
        <f>AE286</f>
        <v>86</v>
      </c>
      <c r="DA286">
        <f>AI286</f>
        <v>8.98</v>
      </c>
      <c r="DB286">
        <f t="shared" si="98"/>
        <v>87.72</v>
      </c>
      <c r="DC286">
        <f t="shared" si="99"/>
        <v>0</v>
      </c>
      <c r="DD286" t="s">
        <v>3</v>
      </c>
      <c r="DE286" t="s">
        <v>3</v>
      </c>
      <c r="DF286">
        <f>ROUND(ROUND(AE286*AI286,2)*CX286,2)</f>
        <v>47.26</v>
      </c>
      <c r="DG286">
        <f t="shared" si="101"/>
        <v>0</v>
      </c>
      <c r="DH286">
        <f t="shared" si="102"/>
        <v>0</v>
      </c>
      <c r="DI286">
        <f t="shared" si="100"/>
        <v>0</v>
      </c>
      <c r="DJ286">
        <f>DF286</f>
        <v>47.26</v>
      </c>
      <c r="DK286">
        <v>0</v>
      </c>
      <c r="DL286" t="s">
        <v>3</v>
      </c>
      <c r="DM286">
        <v>0</v>
      </c>
      <c r="DN286" t="s">
        <v>3</v>
      </c>
      <c r="DO286">
        <v>0</v>
      </c>
    </row>
    <row r="287" spans="1:119" x14ac:dyDescent="0.2">
      <c r="A287">
        <f>ROW(Source!A177)</f>
        <v>177</v>
      </c>
      <c r="B287">
        <v>145833872</v>
      </c>
      <c r="C287">
        <v>145872338</v>
      </c>
      <c r="D287">
        <v>140775523</v>
      </c>
      <c r="E287">
        <v>1</v>
      </c>
      <c r="F287">
        <v>1</v>
      </c>
      <c r="G287">
        <v>1</v>
      </c>
      <c r="H287">
        <v>3</v>
      </c>
      <c r="I287" t="s">
        <v>797</v>
      </c>
      <c r="J287" t="s">
        <v>798</v>
      </c>
      <c r="K287" t="s">
        <v>799</v>
      </c>
      <c r="L287">
        <v>1348</v>
      </c>
      <c r="N287">
        <v>1009</v>
      </c>
      <c r="O287" t="s">
        <v>123</v>
      </c>
      <c r="P287" t="s">
        <v>123</v>
      </c>
      <c r="Q287">
        <v>1000</v>
      </c>
      <c r="W287">
        <v>0</v>
      </c>
      <c r="X287">
        <v>920700961</v>
      </c>
      <c r="Y287">
        <f t="shared" si="97"/>
        <v>1.6000000000000001E-4</v>
      </c>
      <c r="AA287">
        <v>267604</v>
      </c>
      <c r="AB287">
        <v>0</v>
      </c>
      <c r="AC287">
        <v>0</v>
      </c>
      <c r="AD287">
        <v>0</v>
      </c>
      <c r="AE287">
        <v>29800</v>
      </c>
      <c r="AF287">
        <v>0</v>
      </c>
      <c r="AG287">
        <v>0</v>
      </c>
      <c r="AH287">
        <v>0</v>
      </c>
      <c r="AI287">
        <v>8.98</v>
      </c>
      <c r="AJ287">
        <v>1</v>
      </c>
      <c r="AK287">
        <v>1</v>
      </c>
      <c r="AL287">
        <v>1</v>
      </c>
      <c r="AM287">
        <v>4</v>
      </c>
      <c r="AN287">
        <v>0</v>
      </c>
      <c r="AO287">
        <v>1</v>
      </c>
      <c r="AP287">
        <v>1</v>
      </c>
      <c r="AQ287">
        <v>0</v>
      </c>
      <c r="AR287">
        <v>0</v>
      </c>
      <c r="AS287" t="s">
        <v>3</v>
      </c>
      <c r="AT287">
        <v>1.6000000000000001E-4</v>
      </c>
      <c r="AU287" t="s">
        <v>3</v>
      </c>
      <c r="AV287">
        <v>0</v>
      </c>
      <c r="AW287">
        <v>2</v>
      </c>
      <c r="AX287">
        <v>145872354</v>
      </c>
      <c r="AY287">
        <v>1</v>
      </c>
      <c r="AZ287">
        <v>0</v>
      </c>
      <c r="BA287">
        <v>304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ROUND(Y287*Source!I177,9)</f>
        <v>9.5999999999999996E-6</v>
      </c>
      <c r="CY287">
        <f>AA287</f>
        <v>267604</v>
      </c>
      <c r="CZ287">
        <f>AE287</f>
        <v>29800</v>
      </c>
      <c r="DA287">
        <f>AI287</f>
        <v>8.98</v>
      </c>
      <c r="DB287">
        <f t="shared" si="98"/>
        <v>4.7699999999999996</v>
      </c>
      <c r="DC287">
        <f t="shared" si="99"/>
        <v>0</v>
      </c>
      <c r="DD287" t="s">
        <v>3</v>
      </c>
      <c r="DE287" t="s">
        <v>3</v>
      </c>
      <c r="DF287">
        <f>ROUND(ROUND(AE287*AI287,2)*CX287,2)</f>
        <v>2.57</v>
      </c>
      <c r="DG287">
        <f t="shared" si="101"/>
        <v>0</v>
      </c>
      <c r="DH287">
        <f t="shared" si="102"/>
        <v>0</v>
      </c>
      <c r="DI287">
        <f t="shared" si="100"/>
        <v>0</v>
      </c>
      <c r="DJ287">
        <f>DF287</f>
        <v>2.57</v>
      </c>
      <c r="DK287">
        <v>0</v>
      </c>
      <c r="DL287" t="s">
        <v>3</v>
      </c>
      <c r="DM287">
        <v>0</v>
      </c>
      <c r="DN287" t="s">
        <v>3</v>
      </c>
      <c r="DO287">
        <v>0</v>
      </c>
    </row>
    <row r="288" spans="1:119" x14ac:dyDescent="0.2">
      <c r="A288">
        <f>ROW(Source!A177)</f>
        <v>177</v>
      </c>
      <c r="B288">
        <v>145833872</v>
      </c>
      <c r="C288">
        <v>145872338</v>
      </c>
      <c r="D288">
        <v>140775527</v>
      </c>
      <c r="E288">
        <v>1</v>
      </c>
      <c r="F288">
        <v>1</v>
      </c>
      <c r="G288">
        <v>1</v>
      </c>
      <c r="H288">
        <v>3</v>
      </c>
      <c r="I288" t="s">
        <v>791</v>
      </c>
      <c r="J288" t="s">
        <v>792</v>
      </c>
      <c r="K288" t="s">
        <v>793</v>
      </c>
      <c r="L288">
        <v>1348</v>
      </c>
      <c r="N288">
        <v>1009</v>
      </c>
      <c r="O288" t="s">
        <v>123</v>
      </c>
      <c r="P288" t="s">
        <v>123</v>
      </c>
      <c r="Q288">
        <v>1000</v>
      </c>
      <c r="W288">
        <v>0</v>
      </c>
      <c r="X288">
        <v>1216531897</v>
      </c>
      <c r="Y288">
        <f t="shared" si="97"/>
        <v>2.9999999999999997E-4</v>
      </c>
      <c r="AA288">
        <v>111621.4</v>
      </c>
      <c r="AB288">
        <v>0</v>
      </c>
      <c r="AC288">
        <v>0</v>
      </c>
      <c r="AD288">
        <v>0</v>
      </c>
      <c r="AE288">
        <v>12430</v>
      </c>
      <c r="AF288">
        <v>0</v>
      </c>
      <c r="AG288">
        <v>0</v>
      </c>
      <c r="AH288">
        <v>0</v>
      </c>
      <c r="AI288">
        <v>8.98</v>
      </c>
      <c r="AJ288">
        <v>1</v>
      </c>
      <c r="AK288">
        <v>1</v>
      </c>
      <c r="AL288">
        <v>1</v>
      </c>
      <c r="AM288">
        <v>4</v>
      </c>
      <c r="AN288">
        <v>0</v>
      </c>
      <c r="AO288">
        <v>1</v>
      </c>
      <c r="AP288">
        <v>1</v>
      </c>
      <c r="AQ288">
        <v>0</v>
      </c>
      <c r="AR288">
        <v>0</v>
      </c>
      <c r="AS288" t="s">
        <v>3</v>
      </c>
      <c r="AT288">
        <v>2.9999999999999997E-4</v>
      </c>
      <c r="AU288" t="s">
        <v>3</v>
      </c>
      <c r="AV288">
        <v>0</v>
      </c>
      <c r="AW288">
        <v>2</v>
      </c>
      <c r="AX288">
        <v>145872355</v>
      </c>
      <c r="AY288">
        <v>1</v>
      </c>
      <c r="AZ288">
        <v>0</v>
      </c>
      <c r="BA288">
        <v>305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ROUND(Y288*Source!I177,9)</f>
        <v>1.8E-5</v>
      </c>
      <c r="CY288">
        <f>AA288</f>
        <v>111621.4</v>
      </c>
      <c r="CZ288">
        <f>AE288</f>
        <v>12430</v>
      </c>
      <c r="DA288">
        <f>AI288</f>
        <v>8.98</v>
      </c>
      <c r="DB288">
        <f t="shared" si="98"/>
        <v>3.73</v>
      </c>
      <c r="DC288">
        <f t="shared" si="99"/>
        <v>0</v>
      </c>
      <c r="DD288" t="s">
        <v>3</v>
      </c>
      <c r="DE288" t="s">
        <v>3</v>
      </c>
      <c r="DF288">
        <f>ROUND(ROUND(AE288*AI288,2)*CX288,2)</f>
        <v>2.0099999999999998</v>
      </c>
      <c r="DG288">
        <f t="shared" si="101"/>
        <v>0</v>
      </c>
      <c r="DH288">
        <f t="shared" si="102"/>
        <v>0</v>
      </c>
      <c r="DI288">
        <f t="shared" si="100"/>
        <v>0</v>
      </c>
      <c r="DJ288">
        <f>DF288</f>
        <v>2.0099999999999998</v>
      </c>
      <c r="DK288">
        <v>0</v>
      </c>
      <c r="DL288" t="s">
        <v>3</v>
      </c>
      <c r="DM288">
        <v>0</v>
      </c>
      <c r="DN288" t="s">
        <v>3</v>
      </c>
      <c r="DO288">
        <v>0</v>
      </c>
    </row>
    <row r="289" spans="1:119" x14ac:dyDescent="0.2">
      <c r="A289">
        <f>ROW(Source!A177)</f>
        <v>177</v>
      </c>
      <c r="B289">
        <v>145833872</v>
      </c>
      <c r="C289">
        <v>145872338</v>
      </c>
      <c r="D289">
        <v>140765022</v>
      </c>
      <c r="E289">
        <v>70</v>
      </c>
      <c r="F289">
        <v>1</v>
      </c>
      <c r="G289">
        <v>1</v>
      </c>
      <c r="H289">
        <v>3</v>
      </c>
      <c r="I289" t="s">
        <v>762</v>
      </c>
      <c r="J289" t="s">
        <v>3</v>
      </c>
      <c r="K289" t="s">
        <v>763</v>
      </c>
      <c r="L289">
        <v>1374</v>
      </c>
      <c r="N289">
        <v>1013</v>
      </c>
      <c r="O289" t="s">
        <v>764</v>
      </c>
      <c r="P289" t="s">
        <v>764</v>
      </c>
      <c r="Q289">
        <v>1</v>
      </c>
      <c r="W289">
        <v>0</v>
      </c>
      <c r="X289">
        <v>-1731369543</v>
      </c>
      <c r="Y289">
        <f t="shared" si="97"/>
        <v>6.86</v>
      </c>
      <c r="AA289">
        <v>8.98</v>
      </c>
      <c r="AB289">
        <v>0</v>
      </c>
      <c r="AC289">
        <v>0</v>
      </c>
      <c r="AD289">
        <v>0</v>
      </c>
      <c r="AE289">
        <v>1</v>
      </c>
      <c r="AF289">
        <v>0</v>
      </c>
      <c r="AG289">
        <v>0</v>
      </c>
      <c r="AH289">
        <v>0</v>
      </c>
      <c r="AI289">
        <v>8.98</v>
      </c>
      <c r="AJ289">
        <v>1</v>
      </c>
      <c r="AK289">
        <v>1</v>
      </c>
      <c r="AL289">
        <v>1</v>
      </c>
      <c r="AM289">
        <v>4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</v>
      </c>
      <c r="AT289">
        <v>6.86</v>
      </c>
      <c r="AU289" t="s">
        <v>3</v>
      </c>
      <c r="AV289">
        <v>0</v>
      </c>
      <c r="AW289">
        <v>2</v>
      </c>
      <c r="AX289">
        <v>145872356</v>
      </c>
      <c r="AY289">
        <v>1</v>
      </c>
      <c r="AZ289">
        <v>0</v>
      </c>
      <c r="BA289">
        <v>306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ROUND(Y289*Source!I177,9)</f>
        <v>0.41160000000000002</v>
      </c>
      <c r="CY289">
        <f>AA289</f>
        <v>8.98</v>
      </c>
      <c r="CZ289">
        <f>AE289</f>
        <v>1</v>
      </c>
      <c r="DA289">
        <f>AI289</f>
        <v>8.98</v>
      </c>
      <c r="DB289">
        <f t="shared" si="98"/>
        <v>6.86</v>
      </c>
      <c r="DC289">
        <f t="shared" si="99"/>
        <v>0</v>
      </c>
      <c r="DD289" t="s">
        <v>3</v>
      </c>
      <c r="DE289" t="s">
        <v>3</v>
      </c>
      <c r="DF289">
        <f>ROUND(ROUND(AE289*AI289,2)*CX289,2)</f>
        <v>3.7</v>
      </c>
      <c r="DG289">
        <f t="shared" si="101"/>
        <v>0</v>
      </c>
      <c r="DH289">
        <f t="shared" si="102"/>
        <v>0</v>
      </c>
      <c r="DI289">
        <f t="shared" si="100"/>
        <v>0</v>
      </c>
      <c r="DJ289">
        <f>DF289</f>
        <v>3.7</v>
      </c>
      <c r="DK289">
        <v>0</v>
      </c>
      <c r="DL289" t="s">
        <v>3</v>
      </c>
      <c r="DM289">
        <v>0</v>
      </c>
      <c r="DN289" t="s">
        <v>3</v>
      </c>
      <c r="DO289">
        <v>0</v>
      </c>
    </row>
    <row r="290" spans="1:119" x14ac:dyDescent="0.2">
      <c r="A290">
        <f>ROW(Source!A179)</f>
        <v>179</v>
      </c>
      <c r="B290">
        <v>145833872</v>
      </c>
      <c r="C290">
        <v>145872358</v>
      </c>
      <c r="D290">
        <v>140755445</v>
      </c>
      <c r="E290">
        <v>70</v>
      </c>
      <c r="F290">
        <v>1</v>
      </c>
      <c r="G290">
        <v>1</v>
      </c>
      <c r="H290">
        <v>1</v>
      </c>
      <c r="I290" t="s">
        <v>754</v>
      </c>
      <c r="J290" t="s">
        <v>3</v>
      </c>
      <c r="K290" t="s">
        <v>755</v>
      </c>
      <c r="L290">
        <v>1191</v>
      </c>
      <c r="N290">
        <v>1013</v>
      </c>
      <c r="O290" t="s">
        <v>660</v>
      </c>
      <c r="P290" t="s">
        <v>660</v>
      </c>
      <c r="Q290">
        <v>1</v>
      </c>
      <c r="W290">
        <v>0</v>
      </c>
      <c r="X290">
        <v>-1936699058</v>
      </c>
      <c r="Y290">
        <f t="shared" si="97"/>
        <v>31.6</v>
      </c>
      <c r="AA290">
        <v>0</v>
      </c>
      <c r="AB290">
        <v>0</v>
      </c>
      <c r="AC290">
        <v>0</v>
      </c>
      <c r="AD290">
        <v>333.91</v>
      </c>
      <c r="AE290">
        <v>0</v>
      </c>
      <c r="AF290">
        <v>0</v>
      </c>
      <c r="AG290">
        <v>0</v>
      </c>
      <c r="AH290">
        <v>9.92</v>
      </c>
      <c r="AI290">
        <v>1</v>
      </c>
      <c r="AJ290">
        <v>1</v>
      </c>
      <c r="AK290">
        <v>1</v>
      </c>
      <c r="AL290">
        <v>33.659999999999997</v>
      </c>
      <c r="AM290">
        <v>4</v>
      </c>
      <c r="AN290">
        <v>0</v>
      </c>
      <c r="AO290">
        <v>1</v>
      </c>
      <c r="AP290">
        <v>1</v>
      </c>
      <c r="AQ290">
        <v>0</v>
      </c>
      <c r="AR290">
        <v>0</v>
      </c>
      <c r="AS290" t="s">
        <v>3</v>
      </c>
      <c r="AT290">
        <v>31.6</v>
      </c>
      <c r="AU290" t="s">
        <v>3</v>
      </c>
      <c r="AV290">
        <v>1</v>
      </c>
      <c r="AW290">
        <v>2</v>
      </c>
      <c r="AX290">
        <v>145872368</v>
      </c>
      <c r="AY290">
        <v>1</v>
      </c>
      <c r="AZ290">
        <v>0</v>
      </c>
      <c r="BA290">
        <v>307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ROUND(Y290*Source!I179,9)</f>
        <v>0.316</v>
      </c>
      <c r="CY290">
        <f>AD290</f>
        <v>333.91</v>
      </c>
      <c r="CZ290">
        <f>AH290</f>
        <v>9.92</v>
      </c>
      <c r="DA290">
        <f>AL290</f>
        <v>33.659999999999997</v>
      </c>
      <c r="DB290">
        <f t="shared" si="98"/>
        <v>313.47000000000003</v>
      </c>
      <c r="DC290">
        <f t="shared" si="99"/>
        <v>0</v>
      </c>
      <c r="DD290" t="s">
        <v>3</v>
      </c>
      <c r="DE290" t="s">
        <v>3</v>
      </c>
      <c r="DF290">
        <f>ROUND(ROUND(AE290,2)*CX290,2)</f>
        <v>0</v>
      </c>
      <c r="DG290">
        <f t="shared" si="101"/>
        <v>0</v>
      </c>
      <c r="DH290">
        <f t="shared" si="102"/>
        <v>0</v>
      </c>
      <c r="DI290">
        <f>ROUND(ROUND(AH290*AL290,2)*CX290,2)</f>
        <v>105.52</v>
      </c>
      <c r="DJ290">
        <f>DI290</f>
        <v>105.52</v>
      </c>
      <c r="DK290">
        <v>0</v>
      </c>
      <c r="DL290" t="s">
        <v>3</v>
      </c>
      <c r="DM290">
        <v>0</v>
      </c>
      <c r="DN290" t="s">
        <v>3</v>
      </c>
      <c r="DO290">
        <v>0</v>
      </c>
    </row>
    <row r="291" spans="1:119" x14ac:dyDescent="0.2">
      <c r="A291">
        <f>ROW(Source!A179)</f>
        <v>179</v>
      </c>
      <c r="B291">
        <v>145833872</v>
      </c>
      <c r="C291">
        <v>145872358</v>
      </c>
      <c r="D291">
        <v>140755491</v>
      </c>
      <c r="E291">
        <v>70</v>
      </c>
      <c r="F291">
        <v>1</v>
      </c>
      <c r="G291">
        <v>1</v>
      </c>
      <c r="H291">
        <v>1</v>
      </c>
      <c r="I291" t="s">
        <v>661</v>
      </c>
      <c r="J291" t="s">
        <v>3</v>
      </c>
      <c r="K291" t="s">
        <v>662</v>
      </c>
      <c r="L291">
        <v>1191</v>
      </c>
      <c r="N291">
        <v>1013</v>
      </c>
      <c r="O291" t="s">
        <v>660</v>
      </c>
      <c r="P291" t="s">
        <v>660</v>
      </c>
      <c r="Q291">
        <v>1</v>
      </c>
      <c r="W291">
        <v>0</v>
      </c>
      <c r="X291">
        <v>-1417349443</v>
      </c>
      <c r="Y291">
        <f t="shared" si="97"/>
        <v>0.05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1</v>
      </c>
      <c r="AJ291">
        <v>1</v>
      </c>
      <c r="AK291">
        <v>33.659999999999997</v>
      </c>
      <c r="AL291">
        <v>1</v>
      </c>
      <c r="AM291">
        <v>4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3</v>
      </c>
      <c r="AT291">
        <v>0.05</v>
      </c>
      <c r="AU291" t="s">
        <v>3</v>
      </c>
      <c r="AV291">
        <v>2</v>
      </c>
      <c r="AW291">
        <v>2</v>
      </c>
      <c r="AX291">
        <v>145872369</v>
      </c>
      <c r="AY291">
        <v>1</v>
      </c>
      <c r="AZ291">
        <v>0</v>
      </c>
      <c r="BA291">
        <v>308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ROUND(Y291*Source!I179,9)</f>
        <v>5.0000000000000001E-4</v>
      </c>
      <c r="CY291">
        <f>AD291</f>
        <v>0</v>
      </c>
      <c r="CZ291">
        <f>AH291</f>
        <v>0</v>
      </c>
      <c r="DA291">
        <f>AL291</f>
        <v>1</v>
      </c>
      <c r="DB291">
        <f t="shared" si="98"/>
        <v>0</v>
      </c>
      <c r="DC291">
        <f t="shared" si="99"/>
        <v>0</v>
      </c>
      <c r="DD291" t="s">
        <v>3</v>
      </c>
      <c r="DE291" t="s">
        <v>3</v>
      </c>
      <c r="DF291">
        <f>ROUND(ROUND(AE291,2)*CX291,2)</f>
        <v>0</v>
      </c>
      <c r="DG291">
        <f t="shared" si="101"/>
        <v>0</v>
      </c>
      <c r="DH291">
        <f>ROUND(ROUND(AG291*AK291,2)*CX291,2)</f>
        <v>0</v>
      </c>
      <c r="DI291">
        <f t="shared" ref="DI291:DI298" si="103">ROUND(ROUND(AH291,2)*CX291,2)</f>
        <v>0</v>
      </c>
      <c r="DJ291">
        <f>DI291</f>
        <v>0</v>
      </c>
      <c r="DK291">
        <v>0</v>
      </c>
      <c r="DL291" t="s">
        <v>3</v>
      </c>
      <c r="DM291">
        <v>0</v>
      </c>
      <c r="DN291" t="s">
        <v>3</v>
      </c>
      <c r="DO291">
        <v>0</v>
      </c>
    </row>
    <row r="292" spans="1:119" x14ac:dyDescent="0.2">
      <c r="A292">
        <f>ROW(Source!A179)</f>
        <v>179</v>
      </c>
      <c r="B292">
        <v>145833872</v>
      </c>
      <c r="C292">
        <v>145872358</v>
      </c>
      <c r="D292">
        <v>140922951</v>
      </c>
      <c r="E292">
        <v>1</v>
      </c>
      <c r="F292">
        <v>1</v>
      </c>
      <c r="G292">
        <v>1</v>
      </c>
      <c r="H292">
        <v>2</v>
      </c>
      <c r="I292" t="s">
        <v>756</v>
      </c>
      <c r="J292" t="s">
        <v>757</v>
      </c>
      <c r="K292" t="s">
        <v>758</v>
      </c>
      <c r="L292">
        <v>1367</v>
      </c>
      <c r="N292">
        <v>1011</v>
      </c>
      <c r="O292" t="s">
        <v>666</v>
      </c>
      <c r="P292" t="s">
        <v>666</v>
      </c>
      <c r="Q292">
        <v>1</v>
      </c>
      <c r="W292">
        <v>0</v>
      </c>
      <c r="X292">
        <v>-430484415</v>
      </c>
      <c r="Y292">
        <f t="shared" si="97"/>
        <v>0.03</v>
      </c>
      <c r="AA292">
        <v>0</v>
      </c>
      <c r="AB292">
        <v>1448.27</v>
      </c>
      <c r="AC292">
        <v>454.41</v>
      </c>
      <c r="AD292">
        <v>0</v>
      </c>
      <c r="AE292">
        <v>0</v>
      </c>
      <c r="AF292">
        <v>115.4</v>
      </c>
      <c r="AG292">
        <v>13.5</v>
      </c>
      <c r="AH292">
        <v>0</v>
      </c>
      <c r="AI292">
        <v>1</v>
      </c>
      <c r="AJ292">
        <v>12.55</v>
      </c>
      <c r="AK292">
        <v>33.659999999999997</v>
      </c>
      <c r="AL292">
        <v>1</v>
      </c>
      <c r="AM292">
        <v>4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3</v>
      </c>
      <c r="AT292">
        <v>0.03</v>
      </c>
      <c r="AU292" t="s">
        <v>3</v>
      </c>
      <c r="AV292">
        <v>0</v>
      </c>
      <c r="AW292">
        <v>2</v>
      </c>
      <c r="AX292">
        <v>145872370</v>
      </c>
      <c r="AY292">
        <v>1</v>
      </c>
      <c r="AZ292">
        <v>0</v>
      </c>
      <c r="BA292">
        <v>309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ROUND(Y292*Source!I179,9)</f>
        <v>2.9999999999999997E-4</v>
      </c>
      <c r="CY292">
        <f>AB292</f>
        <v>1448.27</v>
      </c>
      <c r="CZ292">
        <f>AF292</f>
        <v>115.4</v>
      </c>
      <c r="DA292">
        <f>AJ292</f>
        <v>12.55</v>
      </c>
      <c r="DB292">
        <f t="shared" si="98"/>
        <v>3.46</v>
      </c>
      <c r="DC292">
        <f t="shared" si="99"/>
        <v>0.41</v>
      </c>
      <c r="DD292" t="s">
        <v>3</v>
      </c>
      <c r="DE292" t="s">
        <v>3</v>
      </c>
      <c r="DF292">
        <f>ROUND(ROUND(AE292,2)*CX292,2)</f>
        <v>0</v>
      </c>
      <c r="DG292">
        <f>ROUND(ROUND(AF292*AJ292,2)*CX292,2)</f>
        <v>0.43</v>
      </c>
      <c r="DH292">
        <f>ROUND(ROUND(AG292*AK292,2)*CX292,2)</f>
        <v>0.14000000000000001</v>
      </c>
      <c r="DI292">
        <f t="shared" si="103"/>
        <v>0</v>
      </c>
      <c r="DJ292">
        <f>DG292</f>
        <v>0.43</v>
      </c>
      <c r="DK292">
        <v>0</v>
      </c>
      <c r="DL292" t="s">
        <v>3</v>
      </c>
      <c r="DM292">
        <v>0</v>
      </c>
      <c r="DN292" t="s">
        <v>3</v>
      </c>
      <c r="DO292">
        <v>0</v>
      </c>
    </row>
    <row r="293" spans="1:119" x14ac:dyDescent="0.2">
      <c r="A293">
        <f>ROW(Source!A179)</f>
        <v>179</v>
      </c>
      <c r="B293">
        <v>145833872</v>
      </c>
      <c r="C293">
        <v>145872358</v>
      </c>
      <c r="D293">
        <v>140923885</v>
      </c>
      <c r="E293">
        <v>1</v>
      </c>
      <c r="F293">
        <v>1</v>
      </c>
      <c r="G293">
        <v>1</v>
      </c>
      <c r="H293">
        <v>2</v>
      </c>
      <c r="I293" t="s">
        <v>681</v>
      </c>
      <c r="J293" t="s">
        <v>682</v>
      </c>
      <c r="K293" t="s">
        <v>683</v>
      </c>
      <c r="L293">
        <v>1367</v>
      </c>
      <c r="N293">
        <v>1011</v>
      </c>
      <c r="O293" t="s">
        <v>666</v>
      </c>
      <c r="P293" t="s">
        <v>666</v>
      </c>
      <c r="Q293">
        <v>1</v>
      </c>
      <c r="W293">
        <v>0</v>
      </c>
      <c r="X293">
        <v>509054691</v>
      </c>
      <c r="Y293">
        <f t="shared" si="97"/>
        <v>0.02</v>
      </c>
      <c r="AA293">
        <v>0</v>
      </c>
      <c r="AB293">
        <v>824.66</v>
      </c>
      <c r="AC293">
        <v>390.46</v>
      </c>
      <c r="AD293">
        <v>0</v>
      </c>
      <c r="AE293">
        <v>0</v>
      </c>
      <c r="AF293">
        <v>65.709999999999994</v>
      </c>
      <c r="AG293">
        <v>11.6</v>
      </c>
      <c r="AH293">
        <v>0</v>
      </c>
      <c r="AI293">
        <v>1</v>
      </c>
      <c r="AJ293">
        <v>12.55</v>
      </c>
      <c r="AK293">
        <v>33.659999999999997</v>
      </c>
      <c r="AL293">
        <v>1</v>
      </c>
      <c r="AM293">
        <v>4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3</v>
      </c>
      <c r="AT293">
        <v>0.02</v>
      </c>
      <c r="AU293" t="s">
        <v>3</v>
      </c>
      <c r="AV293">
        <v>0</v>
      </c>
      <c r="AW293">
        <v>2</v>
      </c>
      <c r="AX293">
        <v>145872371</v>
      </c>
      <c r="AY293">
        <v>1</v>
      </c>
      <c r="AZ293">
        <v>0</v>
      </c>
      <c r="BA293">
        <v>310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ROUND(Y293*Source!I179,9)</f>
        <v>2.0000000000000001E-4</v>
      </c>
      <c r="CY293">
        <f>AB293</f>
        <v>824.66</v>
      </c>
      <c r="CZ293">
        <f>AF293</f>
        <v>65.709999999999994</v>
      </c>
      <c r="DA293">
        <f>AJ293</f>
        <v>12.55</v>
      </c>
      <c r="DB293">
        <f t="shared" si="98"/>
        <v>1.31</v>
      </c>
      <c r="DC293">
        <f t="shared" si="99"/>
        <v>0.23</v>
      </c>
      <c r="DD293" t="s">
        <v>3</v>
      </c>
      <c r="DE293" t="s">
        <v>3</v>
      </c>
      <c r="DF293">
        <f>ROUND(ROUND(AE293,2)*CX293,2)</f>
        <v>0</v>
      </c>
      <c r="DG293">
        <f>ROUND(ROUND(AF293*AJ293,2)*CX293,2)</f>
        <v>0.16</v>
      </c>
      <c r="DH293">
        <f>ROUND(ROUND(AG293*AK293,2)*CX293,2)</f>
        <v>0.08</v>
      </c>
      <c r="DI293">
        <f t="shared" si="103"/>
        <v>0</v>
      </c>
      <c r="DJ293">
        <f>DG293</f>
        <v>0.16</v>
      </c>
      <c r="DK293">
        <v>0</v>
      </c>
      <c r="DL293" t="s">
        <v>3</v>
      </c>
      <c r="DM293">
        <v>0</v>
      </c>
      <c r="DN293" t="s">
        <v>3</v>
      </c>
      <c r="DO293">
        <v>0</v>
      </c>
    </row>
    <row r="294" spans="1:119" x14ac:dyDescent="0.2">
      <c r="A294">
        <f>ROW(Source!A179)</f>
        <v>179</v>
      </c>
      <c r="B294">
        <v>145833872</v>
      </c>
      <c r="C294">
        <v>145872358</v>
      </c>
      <c r="D294">
        <v>140772963</v>
      </c>
      <c r="E294">
        <v>1</v>
      </c>
      <c r="F294">
        <v>1</v>
      </c>
      <c r="G294">
        <v>1</v>
      </c>
      <c r="H294">
        <v>3</v>
      </c>
      <c r="I294" t="s">
        <v>768</v>
      </c>
      <c r="J294" t="s">
        <v>769</v>
      </c>
      <c r="K294" t="s">
        <v>770</v>
      </c>
      <c r="L294">
        <v>1346</v>
      </c>
      <c r="N294">
        <v>1009</v>
      </c>
      <c r="O294" t="s">
        <v>91</v>
      </c>
      <c r="P294" t="s">
        <v>91</v>
      </c>
      <c r="Q294">
        <v>1</v>
      </c>
      <c r="W294">
        <v>0</v>
      </c>
      <c r="X294">
        <v>1682799448</v>
      </c>
      <c r="Y294">
        <f t="shared" si="97"/>
        <v>0.11</v>
      </c>
      <c r="AA294">
        <v>272.99</v>
      </c>
      <c r="AB294">
        <v>0</v>
      </c>
      <c r="AC294">
        <v>0</v>
      </c>
      <c r="AD294">
        <v>0</v>
      </c>
      <c r="AE294">
        <v>30.4</v>
      </c>
      <c r="AF294">
        <v>0</v>
      </c>
      <c r="AG294">
        <v>0</v>
      </c>
      <c r="AH294">
        <v>0</v>
      </c>
      <c r="AI294">
        <v>8.98</v>
      </c>
      <c r="AJ294">
        <v>1</v>
      </c>
      <c r="AK294">
        <v>1</v>
      </c>
      <c r="AL294">
        <v>1</v>
      </c>
      <c r="AM294">
        <v>4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3</v>
      </c>
      <c r="AT294">
        <v>0.11</v>
      </c>
      <c r="AU294" t="s">
        <v>3</v>
      </c>
      <c r="AV294">
        <v>0</v>
      </c>
      <c r="AW294">
        <v>2</v>
      </c>
      <c r="AX294">
        <v>145872372</v>
      </c>
      <c r="AY294">
        <v>1</v>
      </c>
      <c r="AZ294">
        <v>0</v>
      </c>
      <c r="BA294">
        <v>311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ROUND(Y294*Source!I179,9)</f>
        <v>1.1000000000000001E-3</v>
      </c>
      <c r="CY294">
        <f>AA294</f>
        <v>272.99</v>
      </c>
      <c r="CZ294">
        <f>AE294</f>
        <v>30.4</v>
      </c>
      <c r="DA294">
        <f>AI294</f>
        <v>8.98</v>
      </c>
      <c r="DB294">
        <f t="shared" si="98"/>
        <v>3.34</v>
      </c>
      <c r="DC294">
        <f t="shared" si="99"/>
        <v>0</v>
      </c>
      <c r="DD294" t="s">
        <v>3</v>
      </c>
      <c r="DE294" t="s">
        <v>3</v>
      </c>
      <c r="DF294">
        <f>ROUND(ROUND(AE294*AI294,2)*CX294,2)</f>
        <v>0.3</v>
      </c>
      <c r="DG294">
        <f t="shared" ref="DG294:DG300" si="104">ROUND(ROUND(AF294,2)*CX294,2)</f>
        <v>0</v>
      </c>
      <c r="DH294">
        <f t="shared" ref="DH294:DH299" si="105">ROUND(ROUND(AG294,2)*CX294,2)</f>
        <v>0</v>
      </c>
      <c r="DI294">
        <f t="shared" si="103"/>
        <v>0</v>
      </c>
      <c r="DJ294">
        <f>DF294</f>
        <v>0.3</v>
      </c>
      <c r="DK294">
        <v>0</v>
      </c>
      <c r="DL294" t="s">
        <v>3</v>
      </c>
      <c r="DM294">
        <v>0</v>
      </c>
      <c r="DN294" t="s">
        <v>3</v>
      </c>
      <c r="DO294">
        <v>0</v>
      </c>
    </row>
    <row r="295" spans="1:119" x14ac:dyDescent="0.2">
      <c r="A295">
        <f>ROW(Source!A179)</f>
        <v>179</v>
      </c>
      <c r="B295">
        <v>145833872</v>
      </c>
      <c r="C295">
        <v>145872358</v>
      </c>
      <c r="D295">
        <v>140775151</v>
      </c>
      <c r="E295">
        <v>1</v>
      </c>
      <c r="F295">
        <v>1</v>
      </c>
      <c r="G295">
        <v>1</v>
      </c>
      <c r="H295">
        <v>3</v>
      </c>
      <c r="I295" t="s">
        <v>794</v>
      </c>
      <c r="J295" t="s">
        <v>795</v>
      </c>
      <c r="K295" t="s">
        <v>796</v>
      </c>
      <c r="L295">
        <v>1425</v>
      </c>
      <c r="N295">
        <v>1013</v>
      </c>
      <c r="O295" t="s">
        <v>26</v>
      </c>
      <c r="P295" t="s">
        <v>26</v>
      </c>
      <c r="Q295">
        <v>1</v>
      </c>
      <c r="W295">
        <v>0</v>
      </c>
      <c r="X295">
        <v>777401066</v>
      </c>
      <c r="Y295">
        <f t="shared" si="97"/>
        <v>1.02</v>
      </c>
      <c r="AA295">
        <v>772.28</v>
      </c>
      <c r="AB295">
        <v>0</v>
      </c>
      <c r="AC295">
        <v>0</v>
      </c>
      <c r="AD295">
        <v>0</v>
      </c>
      <c r="AE295">
        <v>86</v>
      </c>
      <c r="AF295">
        <v>0</v>
      </c>
      <c r="AG295">
        <v>0</v>
      </c>
      <c r="AH295">
        <v>0</v>
      </c>
      <c r="AI295">
        <v>8.98</v>
      </c>
      <c r="AJ295">
        <v>1</v>
      </c>
      <c r="AK295">
        <v>1</v>
      </c>
      <c r="AL295">
        <v>1</v>
      </c>
      <c r="AM295">
        <v>4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1.02</v>
      </c>
      <c r="AU295" t="s">
        <v>3</v>
      </c>
      <c r="AV295">
        <v>0</v>
      </c>
      <c r="AW295">
        <v>2</v>
      </c>
      <c r="AX295">
        <v>145872373</v>
      </c>
      <c r="AY295">
        <v>1</v>
      </c>
      <c r="AZ295">
        <v>0</v>
      </c>
      <c r="BA295">
        <v>312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ROUND(Y295*Source!I179,9)</f>
        <v>1.0200000000000001E-2</v>
      </c>
      <c r="CY295">
        <f>AA295</f>
        <v>772.28</v>
      </c>
      <c r="CZ295">
        <f>AE295</f>
        <v>86</v>
      </c>
      <c r="DA295">
        <f>AI295</f>
        <v>8.98</v>
      </c>
      <c r="DB295">
        <f t="shared" si="98"/>
        <v>87.72</v>
      </c>
      <c r="DC295">
        <f t="shared" si="99"/>
        <v>0</v>
      </c>
      <c r="DD295" t="s">
        <v>3</v>
      </c>
      <c r="DE295" t="s">
        <v>3</v>
      </c>
      <c r="DF295">
        <f>ROUND(ROUND(AE295*AI295,2)*CX295,2)</f>
        <v>7.88</v>
      </c>
      <c r="DG295">
        <f t="shared" si="104"/>
        <v>0</v>
      </c>
      <c r="DH295">
        <f t="shared" si="105"/>
        <v>0</v>
      </c>
      <c r="DI295">
        <f t="shared" si="103"/>
        <v>0</v>
      </c>
      <c r="DJ295">
        <f>DF295</f>
        <v>7.88</v>
      </c>
      <c r="DK295">
        <v>0</v>
      </c>
      <c r="DL295" t="s">
        <v>3</v>
      </c>
      <c r="DM295">
        <v>0</v>
      </c>
      <c r="DN295" t="s">
        <v>3</v>
      </c>
      <c r="DO295">
        <v>0</v>
      </c>
    </row>
    <row r="296" spans="1:119" x14ac:dyDescent="0.2">
      <c r="A296">
        <f>ROW(Source!A179)</f>
        <v>179</v>
      </c>
      <c r="B296">
        <v>145833872</v>
      </c>
      <c r="C296">
        <v>145872358</v>
      </c>
      <c r="D296">
        <v>140775523</v>
      </c>
      <c r="E296">
        <v>1</v>
      </c>
      <c r="F296">
        <v>1</v>
      </c>
      <c r="G296">
        <v>1</v>
      </c>
      <c r="H296">
        <v>3</v>
      </c>
      <c r="I296" t="s">
        <v>797</v>
      </c>
      <c r="J296" t="s">
        <v>798</v>
      </c>
      <c r="K296" t="s">
        <v>799</v>
      </c>
      <c r="L296">
        <v>1348</v>
      </c>
      <c r="N296">
        <v>1009</v>
      </c>
      <c r="O296" t="s">
        <v>123</v>
      </c>
      <c r="P296" t="s">
        <v>123</v>
      </c>
      <c r="Q296">
        <v>1000</v>
      </c>
      <c r="W296">
        <v>0</v>
      </c>
      <c r="X296">
        <v>920700961</v>
      </c>
      <c r="Y296">
        <f t="shared" si="97"/>
        <v>1.6000000000000001E-4</v>
      </c>
      <c r="AA296">
        <v>267604</v>
      </c>
      <c r="AB296">
        <v>0</v>
      </c>
      <c r="AC296">
        <v>0</v>
      </c>
      <c r="AD296">
        <v>0</v>
      </c>
      <c r="AE296">
        <v>29800</v>
      </c>
      <c r="AF296">
        <v>0</v>
      </c>
      <c r="AG296">
        <v>0</v>
      </c>
      <c r="AH296">
        <v>0</v>
      </c>
      <c r="AI296">
        <v>8.98</v>
      </c>
      <c r="AJ296">
        <v>1</v>
      </c>
      <c r="AK296">
        <v>1</v>
      </c>
      <c r="AL296">
        <v>1</v>
      </c>
      <c r="AM296">
        <v>4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1.6000000000000001E-4</v>
      </c>
      <c r="AU296" t="s">
        <v>3</v>
      </c>
      <c r="AV296">
        <v>0</v>
      </c>
      <c r="AW296">
        <v>2</v>
      </c>
      <c r="AX296">
        <v>145872374</v>
      </c>
      <c r="AY296">
        <v>1</v>
      </c>
      <c r="AZ296">
        <v>0</v>
      </c>
      <c r="BA296">
        <v>313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ROUND(Y296*Source!I179,9)</f>
        <v>1.5999999999999999E-6</v>
      </c>
      <c r="CY296">
        <f>AA296</f>
        <v>267604</v>
      </c>
      <c r="CZ296">
        <f>AE296</f>
        <v>29800</v>
      </c>
      <c r="DA296">
        <f>AI296</f>
        <v>8.98</v>
      </c>
      <c r="DB296">
        <f t="shared" si="98"/>
        <v>4.7699999999999996</v>
      </c>
      <c r="DC296">
        <f t="shared" si="99"/>
        <v>0</v>
      </c>
      <c r="DD296" t="s">
        <v>3</v>
      </c>
      <c r="DE296" t="s">
        <v>3</v>
      </c>
      <c r="DF296">
        <f>ROUND(ROUND(AE296*AI296,2)*CX296,2)</f>
        <v>0.43</v>
      </c>
      <c r="DG296">
        <f t="shared" si="104"/>
        <v>0</v>
      </c>
      <c r="DH296">
        <f t="shared" si="105"/>
        <v>0</v>
      </c>
      <c r="DI296">
        <f t="shared" si="103"/>
        <v>0</v>
      </c>
      <c r="DJ296">
        <f>DF296</f>
        <v>0.43</v>
      </c>
      <c r="DK296">
        <v>0</v>
      </c>
      <c r="DL296" t="s">
        <v>3</v>
      </c>
      <c r="DM296">
        <v>0</v>
      </c>
      <c r="DN296" t="s">
        <v>3</v>
      </c>
      <c r="DO296">
        <v>0</v>
      </c>
    </row>
    <row r="297" spans="1:119" x14ac:dyDescent="0.2">
      <c r="A297">
        <f>ROW(Source!A179)</f>
        <v>179</v>
      </c>
      <c r="B297">
        <v>145833872</v>
      </c>
      <c r="C297">
        <v>145872358</v>
      </c>
      <c r="D297">
        <v>140775527</v>
      </c>
      <c r="E297">
        <v>1</v>
      </c>
      <c r="F297">
        <v>1</v>
      </c>
      <c r="G297">
        <v>1</v>
      </c>
      <c r="H297">
        <v>3</v>
      </c>
      <c r="I297" t="s">
        <v>791</v>
      </c>
      <c r="J297" t="s">
        <v>792</v>
      </c>
      <c r="K297" t="s">
        <v>793</v>
      </c>
      <c r="L297">
        <v>1348</v>
      </c>
      <c r="N297">
        <v>1009</v>
      </c>
      <c r="O297" t="s">
        <v>123</v>
      </c>
      <c r="P297" t="s">
        <v>123</v>
      </c>
      <c r="Q297">
        <v>1000</v>
      </c>
      <c r="W297">
        <v>0</v>
      </c>
      <c r="X297">
        <v>1216531897</v>
      </c>
      <c r="Y297">
        <f t="shared" si="97"/>
        <v>2.9999999999999997E-4</v>
      </c>
      <c r="AA297">
        <v>111621.4</v>
      </c>
      <c r="AB297">
        <v>0</v>
      </c>
      <c r="AC297">
        <v>0</v>
      </c>
      <c r="AD297">
        <v>0</v>
      </c>
      <c r="AE297">
        <v>12430</v>
      </c>
      <c r="AF297">
        <v>0</v>
      </c>
      <c r="AG297">
        <v>0</v>
      </c>
      <c r="AH297">
        <v>0</v>
      </c>
      <c r="AI297">
        <v>8.98</v>
      </c>
      <c r="AJ297">
        <v>1</v>
      </c>
      <c r="AK297">
        <v>1</v>
      </c>
      <c r="AL297">
        <v>1</v>
      </c>
      <c r="AM297">
        <v>4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2.9999999999999997E-4</v>
      </c>
      <c r="AU297" t="s">
        <v>3</v>
      </c>
      <c r="AV297">
        <v>0</v>
      </c>
      <c r="AW297">
        <v>2</v>
      </c>
      <c r="AX297">
        <v>145872375</v>
      </c>
      <c r="AY297">
        <v>1</v>
      </c>
      <c r="AZ297">
        <v>0</v>
      </c>
      <c r="BA297">
        <v>314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ROUND(Y297*Source!I179,9)</f>
        <v>3.0000000000000001E-6</v>
      </c>
      <c r="CY297">
        <f>AA297</f>
        <v>111621.4</v>
      </c>
      <c r="CZ297">
        <f>AE297</f>
        <v>12430</v>
      </c>
      <c r="DA297">
        <f>AI297</f>
        <v>8.98</v>
      </c>
      <c r="DB297">
        <f t="shared" si="98"/>
        <v>3.73</v>
      </c>
      <c r="DC297">
        <f t="shared" si="99"/>
        <v>0</v>
      </c>
      <c r="DD297" t="s">
        <v>3</v>
      </c>
      <c r="DE297" t="s">
        <v>3</v>
      </c>
      <c r="DF297">
        <f>ROUND(ROUND(AE297*AI297,2)*CX297,2)</f>
        <v>0.33</v>
      </c>
      <c r="DG297">
        <f t="shared" si="104"/>
        <v>0</v>
      </c>
      <c r="DH297">
        <f t="shared" si="105"/>
        <v>0</v>
      </c>
      <c r="DI297">
        <f t="shared" si="103"/>
        <v>0</v>
      </c>
      <c r="DJ297">
        <f>DF297</f>
        <v>0.33</v>
      </c>
      <c r="DK297">
        <v>0</v>
      </c>
      <c r="DL297" t="s">
        <v>3</v>
      </c>
      <c r="DM297">
        <v>0</v>
      </c>
      <c r="DN297" t="s">
        <v>3</v>
      </c>
      <c r="DO297">
        <v>0</v>
      </c>
    </row>
    <row r="298" spans="1:119" x14ac:dyDescent="0.2">
      <c r="A298">
        <f>ROW(Source!A179)</f>
        <v>179</v>
      </c>
      <c r="B298">
        <v>145833872</v>
      </c>
      <c r="C298">
        <v>145872358</v>
      </c>
      <c r="D298">
        <v>140765022</v>
      </c>
      <c r="E298">
        <v>70</v>
      </c>
      <c r="F298">
        <v>1</v>
      </c>
      <c r="G298">
        <v>1</v>
      </c>
      <c r="H298">
        <v>3</v>
      </c>
      <c r="I298" t="s">
        <v>762</v>
      </c>
      <c r="J298" t="s">
        <v>3</v>
      </c>
      <c r="K298" t="s">
        <v>763</v>
      </c>
      <c r="L298">
        <v>1374</v>
      </c>
      <c r="N298">
        <v>1013</v>
      </c>
      <c r="O298" t="s">
        <v>764</v>
      </c>
      <c r="P298" t="s">
        <v>764</v>
      </c>
      <c r="Q298">
        <v>1</v>
      </c>
      <c r="W298">
        <v>0</v>
      </c>
      <c r="X298">
        <v>-1731369543</v>
      </c>
      <c r="Y298">
        <f t="shared" si="97"/>
        <v>6.27</v>
      </c>
      <c r="AA298">
        <v>8.98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0</v>
      </c>
      <c r="AH298">
        <v>0</v>
      </c>
      <c r="AI298">
        <v>8.98</v>
      </c>
      <c r="AJ298">
        <v>1</v>
      </c>
      <c r="AK298">
        <v>1</v>
      </c>
      <c r="AL298">
        <v>1</v>
      </c>
      <c r="AM298">
        <v>4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6.27</v>
      </c>
      <c r="AU298" t="s">
        <v>3</v>
      </c>
      <c r="AV298">
        <v>0</v>
      </c>
      <c r="AW298">
        <v>2</v>
      </c>
      <c r="AX298">
        <v>145872376</v>
      </c>
      <c r="AY298">
        <v>1</v>
      </c>
      <c r="AZ298">
        <v>0</v>
      </c>
      <c r="BA298">
        <v>315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ROUND(Y298*Source!I179,9)</f>
        <v>6.2700000000000006E-2</v>
      </c>
      <c r="CY298">
        <f>AA298</f>
        <v>8.98</v>
      </c>
      <c r="CZ298">
        <f>AE298</f>
        <v>1</v>
      </c>
      <c r="DA298">
        <f>AI298</f>
        <v>8.98</v>
      </c>
      <c r="DB298">
        <f t="shared" si="98"/>
        <v>6.27</v>
      </c>
      <c r="DC298">
        <f t="shared" si="99"/>
        <v>0</v>
      </c>
      <c r="DD298" t="s">
        <v>3</v>
      </c>
      <c r="DE298" t="s">
        <v>3</v>
      </c>
      <c r="DF298">
        <f>ROUND(ROUND(AE298*AI298,2)*CX298,2)</f>
        <v>0.56000000000000005</v>
      </c>
      <c r="DG298">
        <f t="shared" si="104"/>
        <v>0</v>
      </c>
      <c r="DH298">
        <f t="shared" si="105"/>
        <v>0</v>
      </c>
      <c r="DI298">
        <f t="shared" si="103"/>
        <v>0</v>
      </c>
      <c r="DJ298">
        <f>DF298</f>
        <v>0.56000000000000005</v>
      </c>
      <c r="DK298">
        <v>0</v>
      </c>
      <c r="DL298" t="s">
        <v>3</v>
      </c>
      <c r="DM298">
        <v>0</v>
      </c>
      <c r="DN298" t="s">
        <v>3</v>
      </c>
      <c r="DO298">
        <v>0</v>
      </c>
    </row>
    <row r="299" spans="1:119" x14ac:dyDescent="0.2">
      <c r="A299">
        <f>ROW(Source!A181)</f>
        <v>181</v>
      </c>
      <c r="B299">
        <v>145833872</v>
      </c>
      <c r="C299">
        <v>145872522</v>
      </c>
      <c r="D299">
        <v>140755441</v>
      </c>
      <c r="E299">
        <v>70</v>
      </c>
      <c r="F299">
        <v>1</v>
      </c>
      <c r="G299">
        <v>1</v>
      </c>
      <c r="H299">
        <v>1</v>
      </c>
      <c r="I299" t="s">
        <v>752</v>
      </c>
      <c r="J299" t="s">
        <v>3</v>
      </c>
      <c r="K299" t="s">
        <v>753</v>
      </c>
      <c r="L299">
        <v>1191</v>
      </c>
      <c r="N299">
        <v>1013</v>
      </c>
      <c r="O299" t="s">
        <v>660</v>
      </c>
      <c r="P299" t="s">
        <v>660</v>
      </c>
      <c r="Q299">
        <v>1</v>
      </c>
      <c r="W299">
        <v>0</v>
      </c>
      <c r="X299">
        <v>-2012709214</v>
      </c>
      <c r="Y299">
        <f t="shared" si="97"/>
        <v>2.82</v>
      </c>
      <c r="AA299">
        <v>0</v>
      </c>
      <c r="AB299">
        <v>0</v>
      </c>
      <c r="AC299">
        <v>0</v>
      </c>
      <c r="AD299">
        <v>316.39999999999998</v>
      </c>
      <c r="AE299">
        <v>0</v>
      </c>
      <c r="AF299">
        <v>0</v>
      </c>
      <c r="AG299">
        <v>0</v>
      </c>
      <c r="AH299">
        <v>9.4</v>
      </c>
      <c r="AI299">
        <v>1</v>
      </c>
      <c r="AJ299">
        <v>1</v>
      </c>
      <c r="AK299">
        <v>1</v>
      </c>
      <c r="AL299">
        <v>33.659999999999997</v>
      </c>
      <c r="AM299">
        <v>4</v>
      </c>
      <c r="AN299">
        <v>0</v>
      </c>
      <c r="AO299">
        <v>1</v>
      </c>
      <c r="AP299">
        <v>1</v>
      </c>
      <c r="AQ299">
        <v>0</v>
      </c>
      <c r="AR299">
        <v>0</v>
      </c>
      <c r="AS299" t="s">
        <v>3</v>
      </c>
      <c r="AT299">
        <v>2.82</v>
      </c>
      <c r="AU299" t="s">
        <v>3</v>
      </c>
      <c r="AV299">
        <v>1</v>
      </c>
      <c r="AW299">
        <v>2</v>
      </c>
      <c r="AX299">
        <v>145872531</v>
      </c>
      <c r="AY299">
        <v>1</v>
      </c>
      <c r="AZ299">
        <v>0</v>
      </c>
      <c r="BA299">
        <v>316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ROUND(Y299*Source!I181,9)</f>
        <v>0.70499999999999996</v>
      </c>
      <c r="CY299">
        <f>AD299</f>
        <v>316.39999999999998</v>
      </c>
      <c r="CZ299">
        <f>AH299</f>
        <v>9.4</v>
      </c>
      <c r="DA299">
        <f>AL299</f>
        <v>33.659999999999997</v>
      </c>
      <c r="DB299">
        <f t="shared" si="98"/>
        <v>26.51</v>
      </c>
      <c r="DC299">
        <f t="shared" si="99"/>
        <v>0</v>
      </c>
      <c r="DD299" t="s">
        <v>3</v>
      </c>
      <c r="DE299" t="s">
        <v>3</v>
      </c>
      <c r="DF299">
        <f>ROUND(ROUND(AE299,2)*CX299,2)</f>
        <v>0</v>
      </c>
      <c r="DG299">
        <f t="shared" si="104"/>
        <v>0</v>
      </c>
      <c r="DH299">
        <f t="shared" si="105"/>
        <v>0</v>
      </c>
      <c r="DI299">
        <f>ROUND(ROUND(AH299*AL299,2)*CX299,2)</f>
        <v>223.06</v>
      </c>
      <c r="DJ299">
        <f>DI299</f>
        <v>223.06</v>
      </c>
      <c r="DK299">
        <v>0</v>
      </c>
      <c r="DL299" t="s">
        <v>3</v>
      </c>
      <c r="DM299">
        <v>0</v>
      </c>
      <c r="DN299" t="s">
        <v>3</v>
      </c>
      <c r="DO299">
        <v>0</v>
      </c>
    </row>
    <row r="300" spans="1:119" x14ac:dyDescent="0.2">
      <c r="A300">
        <f>ROW(Source!A181)</f>
        <v>181</v>
      </c>
      <c r="B300">
        <v>145833872</v>
      </c>
      <c r="C300">
        <v>145872522</v>
      </c>
      <c r="D300">
        <v>140755491</v>
      </c>
      <c r="E300">
        <v>70</v>
      </c>
      <c r="F300">
        <v>1</v>
      </c>
      <c r="G300">
        <v>1</v>
      </c>
      <c r="H300">
        <v>1</v>
      </c>
      <c r="I300" t="s">
        <v>661</v>
      </c>
      <c r="J300" t="s">
        <v>3</v>
      </c>
      <c r="K300" t="s">
        <v>662</v>
      </c>
      <c r="L300">
        <v>1191</v>
      </c>
      <c r="N300">
        <v>1013</v>
      </c>
      <c r="O300" t="s">
        <v>660</v>
      </c>
      <c r="P300" t="s">
        <v>660</v>
      </c>
      <c r="Q300">
        <v>1</v>
      </c>
      <c r="W300">
        <v>0</v>
      </c>
      <c r="X300">
        <v>-1417349443</v>
      </c>
      <c r="Y300">
        <f t="shared" si="97"/>
        <v>0.02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33.659999999999997</v>
      </c>
      <c r="AL300">
        <v>1</v>
      </c>
      <c r="AM300">
        <v>4</v>
      </c>
      <c r="AN300">
        <v>0</v>
      </c>
      <c r="AO300">
        <v>1</v>
      </c>
      <c r="AP300">
        <v>1</v>
      </c>
      <c r="AQ300">
        <v>0</v>
      </c>
      <c r="AR300">
        <v>0</v>
      </c>
      <c r="AS300" t="s">
        <v>3</v>
      </c>
      <c r="AT300">
        <v>0.02</v>
      </c>
      <c r="AU300" t="s">
        <v>3</v>
      </c>
      <c r="AV300">
        <v>2</v>
      </c>
      <c r="AW300">
        <v>2</v>
      </c>
      <c r="AX300">
        <v>145872532</v>
      </c>
      <c r="AY300">
        <v>1</v>
      </c>
      <c r="AZ300">
        <v>0</v>
      </c>
      <c r="BA300">
        <v>317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ROUND(Y300*Source!I181,9)</f>
        <v>5.0000000000000001E-3</v>
      </c>
      <c r="CY300">
        <f>AD300</f>
        <v>0</v>
      </c>
      <c r="CZ300">
        <f>AH300</f>
        <v>0</v>
      </c>
      <c r="DA300">
        <f>AL300</f>
        <v>1</v>
      </c>
      <c r="DB300">
        <f t="shared" si="98"/>
        <v>0</v>
      </c>
      <c r="DC300">
        <f t="shared" si="99"/>
        <v>0</v>
      </c>
      <c r="DD300" t="s">
        <v>3</v>
      </c>
      <c r="DE300" t="s">
        <v>3</v>
      </c>
      <c r="DF300">
        <f>ROUND(ROUND(AE300,2)*CX300,2)</f>
        <v>0</v>
      </c>
      <c r="DG300">
        <f t="shared" si="104"/>
        <v>0</v>
      </c>
      <c r="DH300">
        <f>ROUND(ROUND(AG300*AK300,2)*CX300,2)</f>
        <v>0</v>
      </c>
      <c r="DI300">
        <f t="shared" ref="DI300:DI306" si="106">ROUND(ROUND(AH300,2)*CX300,2)</f>
        <v>0</v>
      </c>
      <c r="DJ300">
        <f>DI300</f>
        <v>0</v>
      </c>
      <c r="DK300">
        <v>0</v>
      </c>
      <c r="DL300" t="s">
        <v>3</v>
      </c>
      <c r="DM300">
        <v>0</v>
      </c>
      <c r="DN300" t="s">
        <v>3</v>
      </c>
      <c r="DO300">
        <v>0</v>
      </c>
    </row>
    <row r="301" spans="1:119" x14ac:dyDescent="0.2">
      <c r="A301">
        <f>ROW(Source!A181)</f>
        <v>181</v>
      </c>
      <c r="B301">
        <v>145833872</v>
      </c>
      <c r="C301">
        <v>145872522</v>
      </c>
      <c r="D301">
        <v>140922951</v>
      </c>
      <c r="E301">
        <v>1</v>
      </c>
      <c r="F301">
        <v>1</v>
      </c>
      <c r="G301">
        <v>1</v>
      </c>
      <c r="H301">
        <v>2</v>
      </c>
      <c r="I301" t="s">
        <v>756</v>
      </c>
      <c r="J301" t="s">
        <v>757</v>
      </c>
      <c r="K301" t="s">
        <v>758</v>
      </c>
      <c r="L301">
        <v>1367</v>
      </c>
      <c r="N301">
        <v>1011</v>
      </c>
      <c r="O301" t="s">
        <v>666</v>
      </c>
      <c r="P301" t="s">
        <v>666</v>
      </c>
      <c r="Q301">
        <v>1</v>
      </c>
      <c r="W301">
        <v>0</v>
      </c>
      <c r="X301">
        <v>-430484415</v>
      </c>
      <c r="Y301">
        <f t="shared" si="97"/>
        <v>0.01</v>
      </c>
      <c r="AA301">
        <v>0</v>
      </c>
      <c r="AB301">
        <v>1448.27</v>
      </c>
      <c r="AC301">
        <v>454.41</v>
      </c>
      <c r="AD301">
        <v>0</v>
      </c>
      <c r="AE301">
        <v>0</v>
      </c>
      <c r="AF301">
        <v>115.4</v>
      </c>
      <c r="AG301">
        <v>13.5</v>
      </c>
      <c r="AH301">
        <v>0</v>
      </c>
      <c r="AI301">
        <v>1</v>
      </c>
      <c r="AJ301">
        <v>12.55</v>
      </c>
      <c r="AK301">
        <v>33.659999999999997</v>
      </c>
      <c r="AL301">
        <v>1</v>
      </c>
      <c r="AM301">
        <v>4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</v>
      </c>
      <c r="AT301">
        <v>0.01</v>
      </c>
      <c r="AU301" t="s">
        <v>3</v>
      </c>
      <c r="AV301">
        <v>0</v>
      </c>
      <c r="AW301">
        <v>2</v>
      </c>
      <c r="AX301">
        <v>145872533</v>
      </c>
      <c r="AY301">
        <v>1</v>
      </c>
      <c r="AZ301">
        <v>0</v>
      </c>
      <c r="BA301">
        <v>318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ROUND(Y301*Source!I181,9)</f>
        <v>2.5000000000000001E-3</v>
      </c>
      <c r="CY301">
        <f>AB301</f>
        <v>1448.27</v>
      </c>
      <c r="CZ301">
        <f>AF301</f>
        <v>115.4</v>
      </c>
      <c r="DA301">
        <f>AJ301</f>
        <v>12.55</v>
      </c>
      <c r="DB301">
        <f t="shared" si="98"/>
        <v>1.1499999999999999</v>
      </c>
      <c r="DC301">
        <f t="shared" si="99"/>
        <v>0.14000000000000001</v>
      </c>
      <c r="DD301" t="s">
        <v>3</v>
      </c>
      <c r="DE301" t="s">
        <v>3</v>
      </c>
      <c r="DF301">
        <f>ROUND(ROUND(AE301,2)*CX301,2)</f>
        <v>0</v>
      </c>
      <c r="DG301">
        <f>ROUND(ROUND(AF301*AJ301,2)*CX301,2)</f>
        <v>3.62</v>
      </c>
      <c r="DH301">
        <f>ROUND(ROUND(AG301*AK301,2)*CX301,2)</f>
        <v>1.1399999999999999</v>
      </c>
      <c r="DI301">
        <f t="shared" si="106"/>
        <v>0</v>
      </c>
      <c r="DJ301">
        <f>DG301</f>
        <v>3.62</v>
      </c>
      <c r="DK301">
        <v>0</v>
      </c>
      <c r="DL301" t="s">
        <v>3</v>
      </c>
      <c r="DM301">
        <v>0</v>
      </c>
      <c r="DN301" t="s">
        <v>3</v>
      </c>
      <c r="DO301">
        <v>0</v>
      </c>
    </row>
    <row r="302" spans="1:119" x14ac:dyDescent="0.2">
      <c r="A302">
        <f>ROW(Source!A181)</f>
        <v>181</v>
      </c>
      <c r="B302">
        <v>145833872</v>
      </c>
      <c r="C302">
        <v>145872522</v>
      </c>
      <c r="D302">
        <v>140923885</v>
      </c>
      <c r="E302">
        <v>1</v>
      </c>
      <c r="F302">
        <v>1</v>
      </c>
      <c r="G302">
        <v>1</v>
      </c>
      <c r="H302">
        <v>2</v>
      </c>
      <c r="I302" t="s">
        <v>681</v>
      </c>
      <c r="J302" t="s">
        <v>682</v>
      </c>
      <c r="K302" t="s">
        <v>683</v>
      </c>
      <c r="L302">
        <v>1367</v>
      </c>
      <c r="N302">
        <v>1011</v>
      </c>
      <c r="O302" t="s">
        <v>666</v>
      </c>
      <c r="P302" t="s">
        <v>666</v>
      </c>
      <c r="Q302">
        <v>1</v>
      </c>
      <c r="W302">
        <v>0</v>
      </c>
      <c r="X302">
        <v>509054691</v>
      </c>
      <c r="Y302">
        <f t="shared" si="97"/>
        <v>0.01</v>
      </c>
      <c r="AA302">
        <v>0</v>
      </c>
      <c r="AB302">
        <v>824.66</v>
      </c>
      <c r="AC302">
        <v>390.46</v>
      </c>
      <c r="AD302">
        <v>0</v>
      </c>
      <c r="AE302">
        <v>0</v>
      </c>
      <c r="AF302">
        <v>65.709999999999994</v>
      </c>
      <c r="AG302">
        <v>11.6</v>
      </c>
      <c r="AH302">
        <v>0</v>
      </c>
      <c r="AI302">
        <v>1</v>
      </c>
      <c r="AJ302">
        <v>12.55</v>
      </c>
      <c r="AK302">
        <v>33.659999999999997</v>
      </c>
      <c r="AL302">
        <v>1</v>
      </c>
      <c r="AM302">
        <v>4</v>
      </c>
      <c r="AN302">
        <v>0</v>
      </c>
      <c r="AO302">
        <v>1</v>
      </c>
      <c r="AP302">
        <v>1</v>
      </c>
      <c r="AQ302">
        <v>0</v>
      </c>
      <c r="AR302">
        <v>0</v>
      </c>
      <c r="AS302" t="s">
        <v>3</v>
      </c>
      <c r="AT302">
        <v>0.01</v>
      </c>
      <c r="AU302" t="s">
        <v>3</v>
      </c>
      <c r="AV302">
        <v>0</v>
      </c>
      <c r="AW302">
        <v>2</v>
      </c>
      <c r="AX302">
        <v>145872534</v>
      </c>
      <c r="AY302">
        <v>1</v>
      </c>
      <c r="AZ302">
        <v>0</v>
      </c>
      <c r="BA302">
        <v>319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ROUND(Y302*Source!I181,9)</f>
        <v>2.5000000000000001E-3</v>
      </c>
      <c r="CY302">
        <f>AB302</f>
        <v>824.66</v>
      </c>
      <c r="CZ302">
        <f>AF302</f>
        <v>65.709999999999994</v>
      </c>
      <c r="DA302">
        <f>AJ302</f>
        <v>12.55</v>
      </c>
      <c r="DB302">
        <f t="shared" si="98"/>
        <v>0.66</v>
      </c>
      <c r="DC302">
        <f t="shared" si="99"/>
        <v>0.12</v>
      </c>
      <c r="DD302" t="s">
        <v>3</v>
      </c>
      <c r="DE302" t="s">
        <v>3</v>
      </c>
      <c r="DF302">
        <f>ROUND(ROUND(AE302,2)*CX302,2)</f>
        <v>0</v>
      </c>
      <c r="DG302">
        <f>ROUND(ROUND(AF302*AJ302,2)*CX302,2)</f>
        <v>2.06</v>
      </c>
      <c r="DH302">
        <f>ROUND(ROUND(AG302*AK302,2)*CX302,2)</f>
        <v>0.98</v>
      </c>
      <c r="DI302">
        <f t="shared" si="106"/>
        <v>0</v>
      </c>
      <c r="DJ302">
        <f>DG302</f>
        <v>2.06</v>
      </c>
      <c r="DK302">
        <v>0</v>
      </c>
      <c r="DL302" t="s">
        <v>3</v>
      </c>
      <c r="DM302">
        <v>0</v>
      </c>
      <c r="DN302" t="s">
        <v>3</v>
      </c>
      <c r="DO302">
        <v>0</v>
      </c>
    </row>
    <row r="303" spans="1:119" x14ac:dyDescent="0.2">
      <c r="A303">
        <f>ROW(Source!A181)</f>
        <v>181</v>
      </c>
      <c r="B303">
        <v>145833872</v>
      </c>
      <c r="C303">
        <v>145872522</v>
      </c>
      <c r="D303">
        <v>140772963</v>
      </c>
      <c r="E303">
        <v>1</v>
      </c>
      <c r="F303">
        <v>1</v>
      </c>
      <c r="G303">
        <v>1</v>
      </c>
      <c r="H303">
        <v>3</v>
      </c>
      <c r="I303" t="s">
        <v>768</v>
      </c>
      <c r="J303" t="s">
        <v>769</v>
      </c>
      <c r="K303" t="s">
        <v>770</v>
      </c>
      <c r="L303">
        <v>1346</v>
      </c>
      <c r="N303">
        <v>1009</v>
      </c>
      <c r="O303" t="s">
        <v>91</v>
      </c>
      <c r="P303" t="s">
        <v>91</v>
      </c>
      <c r="Q303">
        <v>1</v>
      </c>
      <c r="W303">
        <v>0</v>
      </c>
      <c r="X303">
        <v>1682799448</v>
      </c>
      <c r="Y303">
        <f t="shared" si="97"/>
        <v>0.16</v>
      </c>
      <c r="AA303">
        <v>272.99</v>
      </c>
      <c r="AB303">
        <v>0</v>
      </c>
      <c r="AC303">
        <v>0</v>
      </c>
      <c r="AD303">
        <v>0</v>
      </c>
      <c r="AE303">
        <v>30.4</v>
      </c>
      <c r="AF303">
        <v>0</v>
      </c>
      <c r="AG303">
        <v>0</v>
      </c>
      <c r="AH303">
        <v>0</v>
      </c>
      <c r="AI303">
        <v>8.98</v>
      </c>
      <c r="AJ303">
        <v>1</v>
      </c>
      <c r="AK303">
        <v>1</v>
      </c>
      <c r="AL303">
        <v>1</v>
      </c>
      <c r="AM303">
        <v>4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</v>
      </c>
      <c r="AT303">
        <v>0.16</v>
      </c>
      <c r="AU303" t="s">
        <v>3</v>
      </c>
      <c r="AV303">
        <v>0</v>
      </c>
      <c r="AW303">
        <v>2</v>
      </c>
      <c r="AX303">
        <v>145872535</v>
      </c>
      <c r="AY303">
        <v>1</v>
      </c>
      <c r="AZ303">
        <v>0</v>
      </c>
      <c r="BA303">
        <v>320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ROUND(Y303*Source!I181,9)</f>
        <v>0.04</v>
      </c>
      <c r="CY303">
        <f>AA303</f>
        <v>272.99</v>
      </c>
      <c r="CZ303">
        <f>AE303</f>
        <v>30.4</v>
      </c>
      <c r="DA303">
        <f>AI303</f>
        <v>8.98</v>
      </c>
      <c r="DB303">
        <f t="shared" si="98"/>
        <v>4.8600000000000003</v>
      </c>
      <c r="DC303">
        <f t="shared" si="99"/>
        <v>0</v>
      </c>
      <c r="DD303" t="s">
        <v>3</v>
      </c>
      <c r="DE303" t="s">
        <v>3</v>
      </c>
      <c r="DF303">
        <f>ROUND(ROUND(AE303*AI303,2)*CX303,2)</f>
        <v>10.92</v>
      </c>
      <c r="DG303">
        <f t="shared" ref="DG303:DG308" si="107">ROUND(ROUND(AF303,2)*CX303,2)</f>
        <v>0</v>
      </c>
      <c r="DH303">
        <f>ROUND(ROUND(AG303,2)*CX303,2)</f>
        <v>0</v>
      </c>
      <c r="DI303">
        <f t="shared" si="106"/>
        <v>0</v>
      </c>
      <c r="DJ303">
        <f>DF303</f>
        <v>10.92</v>
      </c>
      <c r="DK303">
        <v>0</v>
      </c>
      <c r="DL303" t="s">
        <v>3</v>
      </c>
      <c r="DM303">
        <v>0</v>
      </c>
      <c r="DN303" t="s">
        <v>3</v>
      </c>
      <c r="DO303">
        <v>0</v>
      </c>
    </row>
    <row r="304" spans="1:119" x14ac:dyDescent="0.2">
      <c r="A304">
        <f>ROW(Source!A181)</f>
        <v>181</v>
      </c>
      <c r="B304">
        <v>145833872</v>
      </c>
      <c r="C304">
        <v>145872522</v>
      </c>
      <c r="D304">
        <v>140772981</v>
      </c>
      <c r="E304">
        <v>1</v>
      </c>
      <c r="F304">
        <v>1</v>
      </c>
      <c r="G304">
        <v>1</v>
      </c>
      <c r="H304">
        <v>3</v>
      </c>
      <c r="I304" t="s">
        <v>783</v>
      </c>
      <c r="J304" t="s">
        <v>784</v>
      </c>
      <c r="K304" t="s">
        <v>785</v>
      </c>
      <c r="L304">
        <v>1302</v>
      </c>
      <c r="N304">
        <v>1003</v>
      </c>
      <c r="O304" t="s">
        <v>712</v>
      </c>
      <c r="P304" t="s">
        <v>712</v>
      </c>
      <c r="Q304">
        <v>10</v>
      </c>
      <c r="W304">
        <v>0</v>
      </c>
      <c r="X304">
        <v>-893440473</v>
      </c>
      <c r="Y304">
        <f t="shared" si="97"/>
        <v>0.5</v>
      </c>
      <c r="AA304">
        <v>61.96</v>
      </c>
      <c r="AB304">
        <v>0</v>
      </c>
      <c r="AC304">
        <v>0</v>
      </c>
      <c r="AD304">
        <v>0</v>
      </c>
      <c r="AE304">
        <v>6.9</v>
      </c>
      <c r="AF304">
        <v>0</v>
      </c>
      <c r="AG304">
        <v>0</v>
      </c>
      <c r="AH304">
        <v>0</v>
      </c>
      <c r="AI304">
        <v>8.98</v>
      </c>
      <c r="AJ304">
        <v>1</v>
      </c>
      <c r="AK304">
        <v>1</v>
      </c>
      <c r="AL304">
        <v>1</v>
      </c>
      <c r="AM304">
        <v>4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</v>
      </c>
      <c r="AT304">
        <v>0.5</v>
      </c>
      <c r="AU304" t="s">
        <v>3</v>
      </c>
      <c r="AV304">
        <v>0</v>
      </c>
      <c r="AW304">
        <v>2</v>
      </c>
      <c r="AX304">
        <v>145872536</v>
      </c>
      <c r="AY304">
        <v>1</v>
      </c>
      <c r="AZ304">
        <v>0</v>
      </c>
      <c r="BA304">
        <v>321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ROUND(Y304*Source!I181,9)</f>
        <v>0.125</v>
      </c>
      <c r="CY304">
        <f>AA304</f>
        <v>61.96</v>
      </c>
      <c r="CZ304">
        <f>AE304</f>
        <v>6.9</v>
      </c>
      <c r="DA304">
        <f>AI304</f>
        <v>8.98</v>
      </c>
      <c r="DB304">
        <f t="shared" si="98"/>
        <v>3.45</v>
      </c>
      <c r="DC304">
        <f t="shared" si="99"/>
        <v>0</v>
      </c>
      <c r="DD304" t="s">
        <v>3</v>
      </c>
      <c r="DE304" t="s">
        <v>3</v>
      </c>
      <c r="DF304">
        <f>ROUND(ROUND(AE304*AI304,2)*CX304,2)</f>
        <v>7.75</v>
      </c>
      <c r="DG304">
        <f t="shared" si="107"/>
        <v>0</v>
      </c>
      <c r="DH304">
        <f>ROUND(ROUND(AG304,2)*CX304,2)</f>
        <v>0</v>
      </c>
      <c r="DI304">
        <f t="shared" si="106"/>
        <v>0</v>
      </c>
      <c r="DJ304">
        <f>DF304</f>
        <v>7.75</v>
      </c>
      <c r="DK304">
        <v>0</v>
      </c>
      <c r="DL304" t="s">
        <v>3</v>
      </c>
      <c r="DM304">
        <v>0</v>
      </c>
      <c r="DN304" t="s">
        <v>3</v>
      </c>
      <c r="DO304">
        <v>0</v>
      </c>
    </row>
    <row r="305" spans="1:119" x14ac:dyDescent="0.2">
      <c r="A305">
        <f>ROW(Source!A181)</f>
        <v>181</v>
      </c>
      <c r="B305">
        <v>145833872</v>
      </c>
      <c r="C305">
        <v>145872522</v>
      </c>
      <c r="D305">
        <v>140804400</v>
      </c>
      <c r="E305">
        <v>1</v>
      </c>
      <c r="F305">
        <v>1</v>
      </c>
      <c r="G305">
        <v>1</v>
      </c>
      <c r="H305">
        <v>3</v>
      </c>
      <c r="I305" t="s">
        <v>774</v>
      </c>
      <c r="J305" t="s">
        <v>775</v>
      </c>
      <c r="K305" t="s">
        <v>776</v>
      </c>
      <c r="L305">
        <v>1346</v>
      </c>
      <c r="N305">
        <v>1009</v>
      </c>
      <c r="O305" t="s">
        <v>91</v>
      </c>
      <c r="P305" t="s">
        <v>91</v>
      </c>
      <c r="Q305">
        <v>1</v>
      </c>
      <c r="W305">
        <v>0</v>
      </c>
      <c r="X305">
        <v>-211331552</v>
      </c>
      <c r="Y305">
        <f t="shared" si="97"/>
        <v>0.05</v>
      </c>
      <c r="AA305">
        <v>256.83</v>
      </c>
      <c r="AB305">
        <v>0</v>
      </c>
      <c r="AC305">
        <v>0</v>
      </c>
      <c r="AD305">
        <v>0</v>
      </c>
      <c r="AE305">
        <v>28.6</v>
      </c>
      <c r="AF305">
        <v>0</v>
      </c>
      <c r="AG305">
        <v>0</v>
      </c>
      <c r="AH305">
        <v>0</v>
      </c>
      <c r="AI305">
        <v>8.98</v>
      </c>
      <c r="AJ305">
        <v>1</v>
      </c>
      <c r="AK305">
        <v>1</v>
      </c>
      <c r="AL305">
        <v>1</v>
      </c>
      <c r="AM305">
        <v>4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</v>
      </c>
      <c r="AT305">
        <v>0.05</v>
      </c>
      <c r="AU305" t="s">
        <v>3</v>
      </c>
      <c r="AV305">
        <v>0</v>
      </c>
      <c r="AW305">
        <v>2</v>
      </c>
      <c r="AX305">
        <v>145872537</v>
      </c>
      <c r="AY305">
        <v>1</v>
      </c>
      <c r="AZ305">
        <v>0</v>
      </c>
      <c r="BA305">
        <v>322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ROUND(Y305*Source!I181,9)</f>
        <v>1.2500000000000001E-2</v>
      </c>
      <c r="CY305">
        <f>AA305</f>
        <v>256.83</v>
      </c>
      <c r="CZ305">
        <f>AE305</f>
        <v>28.6</v>
      </c>
      <c r="DA305">
        <f>AI305</f>
        <v>8.98</v>
      </c>
      <c r="DB305">
        <f t="shared" si="98"/>
        <v>1.43</v>
      </c>
      <c r="DC305">
        <f t="shared" si="99"/>
        <v>0</v>
      </c>
      <c r="DD305" t="s">
        <v>3</v>
      </c>
      <c r="DE305" t="s">
        <v>3</v>
      </c>
      <c r="DF305">
        <f>ROUND(ROUND(AE305*AI305,2)*CX305,2)</f>
        <v>3.21</v>
      </c>
      <c r="DG305">
        <f t="shared" si="107"/>
        <v>0</v>
      </c>
      <c r="DH305">
        <f>ROUND(ROUND(AG305,2)*CX305,2)</f>
        <v>0</v>
      </c>
      <c r="DI305">
        <f t="shared" si="106"/>
        <v>0</v>
      </c>
      <c r="DJ305">
        <f>DF305</f>
        <v>3.21</v>
      </c>
      <c r="DK305">
        <v>0</v>
      </c>
      <c r="DL305" t="s">
        <v>3</v>
      </c>
      <c r="DM305">
        <v>0</v>
      </c>
      <c r="DN305" t="s">
        <v>3</v>
      </c>
      <c r="DO305">
        <v>0</v>
      </c>
    </row>
    <row r="306" spans="1:119" x14ac:dyDescent="0.2">
      <c r="A306">
        <f>ROW(Source!A181)</f>
        <v>181</v>
      </c>
      <c r="B306">
        <v>145833872</v>
      </c>
      <c r="C306">
        <v>145872522</v>
      </c>
      <c r="D306">
        <v>140765022</v>
      </c>
      <c r="E306">
        <v>70</v>
      </c>
      <c r="F306">
        <v>1</v>
      </c>
      <c r="G306">
        <v>1</v>
      </c>
      <c r="H306">
        <v>3</v>
      </c>
      <c r="I306" t="s">
        <v>762</v>
      </c>
      <c r="J306" t="s">
        <v>3</v>
      </c>
      <c r="K306" t="s">
        <v>763</v>
      </c>
      <c r="L306">
        <v>1374</v>
      </c>
      <c r="N306">
        <v>1013</v>
      </c>
      <c r="O306" t="s">
        <v>764</v>
      </c>
      <c r="P306" t="s">
        <v>764</v>
      </c>
      <c r="Q306">
        <v>1</v>
      </c>
      <c r="W306">
        <v>0</v>
      </c>
      <c r="X306">
        <v>-1731369543</v>
      </c>
      <c r="Y306">
        <f t="shared" si="97"/>
        <v>0.53</v>
      </c>
      <c r="AA306">
        <v>8.98</v>
      </c>
      <c r="AB306">
        <v>0</v>
      </c>
      <c r="AC306">
        <v>0</v>
      </c>
      <c r="AD306">
        <v>0</v>
      </c>
      <c r="AE306">
        <v>1</v>
      </c>
      <c r="AF306">
        <v>0</v>
      </c>
      <c r="AG306">
        <v>0</v>
      </c>
      <c r="AH306">
        <v>0</v>
      </c>
      <c r="AI306">
        <v>8.98</v>
      </c>
      <c r="AJ306">
        <v>1</v>
      </c>
      <c r="AK306">
        <v>1</v>
      </c>
      <c r="AL306">
        <v>1</v>
      </c>
      <c r="AM306">
        <v>4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</v>
      </c>
      <c r="AT306">
        <v>0.53</v>
      </c>
      <c r="AU306" t="s">
        <v>3</v>
      </c>
      <c r="AV306">
        <v>0</v>
      </c>
      <c r="AW306">
        <v>2</v>
      </c>
      <c r="AX306">
        <v>145872538</v>
      </c>
      <c r="AY306">
        <v>1</v>
      </c>
      <c r="AZ306">
        <v>0</v>
      </c>
      <c r="BA306">
        <v>323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ROUND(Y306*Source!I181,9)</f>
        <v>0.13250000000000001</v>
      </c>
      <c r="CY306">
        <f>AA306</f>
        <v>8.98</v>
      </c>
      <c r="CZ306">
        <f>AE306</f>
        <v>1</v>
      </c>
      <c r="DA306">
        <f>AI306</f>
        <v>8.98</v>
      </c>
      <c r="DB306">
        <f t="shared" si="98"/>
        <v>0.53</v>
      </c>
      <c r="DC306">
        <f t="shared" si="99"/>
        <v>0</v>
      </c>
      <c r="DD306" t="s">
        <v>3</v>
      </c>
      <c r="DE306" t="s">
        <v>3</v>
      </c>
      <c r="DF306">
        <f>ROUND(ROUND(AE306*AI306,2)*CX306,2)</f>
        <v>1.19</v>
      </c>
      <c r="DG306">
        <f t="shared" si="107"/>
        <v>0</v>
      </c>
      <c r="DH306">
        <f>ROUND(ROUND(AG306,2)*CX306,2)</f>
        <v>0</v>
      </c>
      <c r="DI306">
        <f t="shared" si="106"/>
        <v>0</v>
      </c>
      <c r="DJ306">
        <f>DF306</f>
        <v>1.19</v>
      </c>
      <c r="DK306">
        <v>0</v>
      </c>
      <c r="DL306" t="s">
        <v>3</v>
      </c>
      <c r="DM306">
        <v>0</v>
      </c>
      <c r="DN306" t="s">
        <v>3</v>
      </c>
      <c r="DO306">
        <v>0</v>
      </c>
    </row>
    <row r="307" spans="1:119" x14ac:dyDescent="0.2">
      <c r="A307">
        <f>ROW(Source!A183)</f>
        <v>183</v>
      </c>
      <c r="B307">
        <v>145833872</v>
      </c>
      <c r="C307">
        <v>145872539</v>
      </c>
      <c r="D307">
        <v>140755442</v>
      </c>
      <c r="E307">
        <v>70</v>
      </c>
      <c r="F307">
        <v>1</v>
      </c>
      <c r="G307">
        <v>1</v>
      </c>
      <c r="H307">
        <v>1</v>
      </c>
      <c r="I307" t="s">
        <v>786</v>
      </c>
      <c r="J307" t="s">
        <v>3</v>
      </c>
      <c r="K307" t="s">
        <v>787</v>
      </c>
      <c r="L307">
        <v>1191</v>
      </c>
      <c r="N307">
        <v>1013</v>
      </c>
      <c r="O307" t="s">
        <v>660</v>
      </c>
      <c r="P307" t="s">
        <v>660</v>
      </c>
      <c r="Q307">
        <v>1</v>
      </c>
      <c r="W307">
        <v>0</v>
      </c>
      <c r="X307">
        <v>1608048003</v>
      </c>
      <c r="Y307">
        <f t="shared" si="97"/>
        <v>16.29</v>
      </c>
      <c r="AA307">
        <v>0</v>
      </c>
      <c r="AB307">
        <v>0</v>
      </c>
      <c r="AC307">
        <v>0</v>
      </c>
      <c r="AD307">
        <v>320.11</v>
      </c>
      <c r="AE307">
        <v>0</v>
      </c>
      <c r="AF307">
        <v>0</v>
      </c>
      <c r="AG307">
        <v>0</v>
      </c>
      <c r="AH307">
        <v>9.51</v>
      </c>
      <c r="AI307">
        <v>1</v>
      </c>
      <c r="AJ307">
        <v>1</v>
      </c>
      <c r="AK307">
        <v>1</v>
      </c>
      <c r="AL307">
        <v>33.659999999999997</v>
      </c>
      <c r="AM307">
        <v>4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3</v>
      </c>
      <c r="AT307">
        <v>16.29</v>
      </c>
      <c r="AU307" t="s">
        <v>3</v>
      </c>
      <c r="AV307">
        <v>1</v>
      </c>
      <c r="AW307">
        <v>2</v>
      </c>
      <c r="AX307">
        <v>145872546</v>
      </c>
      <c r="AY307">
        <v>1</v>
      </c>
      <c r="AZ307">
        <v>0</v>
      </c>
      <c r="BA307">
        <v>324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ROUND(Y307*Source!I183,9)</f>
        <v>4.0724999999999998</v>
      </c>
      <c r="CY307">
        <f>AD307</f>
        <v>320.11</v>
      </c>
      <c r="CZ307">
        <f>AH307</f>
        <v>9.51</v>
      </c>
      <c r="DA307">
        <f>AL307</f>
        <v>33.659999999999997</v>
      </c>
      <c r="DB307">
        <f t="shared" si="98"/>
        <v>154.91999999999999</v>
      </c>
      <c r="DC307">
        <f t="shared" si="99"/>
        <v>0</v>
      </c>
      <c r="DD307" t="s">
        <v>3</v>
      </c>
      <c r="DE307" t="s">
        <v>3</v>
      </c>
      <c r="DF307">
        <f>ROUND(ROUND(AE307,2)*CX307,2)</f>
        <v>0</v>
      </c>
      <c r="DG307">
        <f t="shared" si="107"/>
        <v>0</v>
      </c>
      <c r="DH307">
        <f>ROUND(ROUND(AG307,2)*CX307,2)</f>
        <v>0</v>
      </c>
      <c r="DI307">
        <f>ROUND(ROUND(AH307*AL307,2)*CX307,2)</f>
        <v>1303.6500000000001</v>
      </c>
      <c r="DJ307">
        <f>DI307</f>
        <v>1303.6500000000001</v>
      </c>
      <c r="DK307">
        <v>0</v>
      </c>
      <c r="DL307" t="s">
        <v>3</v>
      </c>
      <c r="DM307">
        <v>0</v>
      </c>
      <c r="DN307" t="s">
        <v>3</v>
      </c>
      <c r="DO307">
        <v>0</v>
      </c>
    </row>
    <row r="308" spans="1:119" x14ac:dyDescent="0.2">
      <c r="A308">
        <f>ROW(Source!A183)</f>
        <v>183</v>
      </c>
      <c r="B308">
        <v>145833872</v>
      </c>
      <c r="C308">
        <v>145872539</v>
      </c>
      <c r="D308">
        <v>140755491</v>
      </c>
      <c r="E308">
        <v>70</v>
      </c>
      <c r="F308">
        <v>1</v>
      </c>
      <c r="G308">
        <v>1</v>
      </c>
      <c r="H308">
        <v>1</v>
      </c>
      <c r="I308" t="s">
        <v>661</v>
      </c>
      <c r="J308" t="s">
        <v>3</v>
      </c>
      <c r="K308" t="s">
        <v>662</v>
      </c>
      <c r="L308">
        <v>1191</v>
      </c>
      <c r="N308">
        <v>1013</v>
      </c>
      <c r="O308" t="s">
        <v>660</v>
      </c>
      <c r="P308" t="s">
        <v>660</v>
      </c>
      <c r="Q308">
        <v>1</v>
      </c>
      <c r="W308">
        <v>0</v>
      </c>
      <c r="X308">
        <v>-1417349443</v>
      </c>
      <c r="Y308">
        <f t="shared" si="97"/>
        <v>0.01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1</v>
      </c>
      <c r="AJ308">
        <v>1</v>
      </c>
      <c r="AK308">
        <v>33.659999999999997</v>
      </c>
      <c r="AL308">
        <v>1</v>
      </c>
      <c r="AM308">
        <v>4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3</v>
      </c>
      <c r="AT308">
        <v>0.01</v>
      </c>
      <c r="AU308" t="s">
        <v>3</v>
      </c>
      <c r="AV308">
        <v>2</v>
      </c>
      <c r="AW308">
        <v>2</v>
      </c>
      <c r="AX308">
        <v>145872547</v>
      </c>
      <c r="AY308">
        <v>1</v>
      </c>
      <c r="AZ308">
        <v>0</v>
      </c>
      <c r="BA308">
        <v>325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ROUND(Y308*Source!I183,9)</f>
        <v>2.5000000000000001E-3</v>
      </c>
      <c r="CY308">
        <f>AD308</f>
        <v>0</v>
      </c>
      <c r="CZ308">
        <f>AH308</f>
        <v>0</v>
      </c>
      <c r="DA308">
        <f>AL308</f>
        <v>1</v>
      </c>
      <c r="DB308">
        <f t="shared" si="98"/>
        <v>0</v>
      </c>
      <c r="DC308">
        <f t="shared" si="99"/>
        <v>0</v>
      </c>
      <c r="DD308" t="s">
        <v>3</v>
      </c>
      <c r="DE308" t="s">
        <v>3</v>
      </c>
      <c r="DF308">
        <f>ROUND(ROUND(AE308,2)*CX308,2)</f>
        <v>0</v>
      </c>
      <c r="DG308">
        <f t="shared" si="107"/>
        <v>0</v>
      </c>
      <c r="DH308">
        <f>ROUND(ROUND(AG308*AK308,2)*CX308,2)</f>
        <v>0</v>
      </c>
      <c r="DI308">
        <f>ROUND(ROUND(AH308,2)*CX308,2)</f>
        <v>0</v>
      </c>
      <c r="DJ308">
        <f>DI308</f>
        <v>0</v>
      </c>
      <c r="DK308">
        <v>0</v>
      </c>
      <c r="DL308" t="s">
        <v>3</v>
      </c>
      <c r="DM308">
        <v>0</v>
      </c>
      <c r="DN308" t="s">
        <v>3</v>
      </c>
      <c r="DO308">
        <v>0</v>
      </c>
    </row>
    <row r="309" spans="1:119" x14ac:dyDescent="0.2">
      <c r="A309">
        <f>ROW(Source!A183)</f>
        <v>183</v>
      </c>
      <c r="B309">
        <v>145833872</v>
      </c>
      <c r="C309">
        <v>145872539</v>
      </c>
      <c r="D309">
        <v>140923145</v>
      </c>
      <c r="E309">
        <v>1</v>
      </c>
      <c r="F309">
        <v>1</v>
      </c>
      <c r="G309">
        <v>1</v>
      </c>
      <c r="H309">
        <v>2</v>
      </c>
      <c r="I309" t="s">
        <v>663</v>
      </c>
      <c r="J309" t="s">
        <v>664</v>
      </c>
      <c r="K309" t="s">
        <v>665</v>
      </c>
      <c r="L309">
        <v>1367</v>
      </c>
      <c r="N309">
        <v>1011</v>
      </c>
      <c r="O309" t="s">
        <v>666</v>
      </c>
      <c r="P309" t="s">
        <v>666</v>
      </c>
      <c r="Q309">
        <v>1</v>
      </c>
      <c r="W309">
        <v>0</v>
      </c>
      <c r="X309">
        <v>1232162608</v>
      </c>
      <c r="Y309">
        <f t="shared" si="97"/>
        <v>0.01</v>
      </c>
      <c r="AA309">
        <v>0</v>
      </c>
      <c r="AB309">
        <v>392.31</v>
      </c>
      <c r="AC309">
        <v>454.41</v>
      </c>
      <c r="AD309">
        <v>0</v>
      </c>
      <c r="AE309">
        <v>0</v>
      </c>
      <c r="AF309">
        <v>31.26</v>
      </c>
      <c r="AG309">
        <v>13.5</v>
      </c>
      <c r="AH309">
        <v>0</v>
      </c>
      <c r="AI309">
        <v>1</v>
      </c>
      <c r="AJ309">
        <v>12.55</v>
      </c>
      <c r="AK309">
        <v>33.659999999999997</v>
      </c>
      <c r="AL309">
        <v>1</v>
      </c>
      <c r="AM309">
        <v>4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3</v>
      </c>
      <c r="AT309">
        <v>0.01</v>
      </c>
      <c r="AU309" t="s">
        <v>3</v>
      </c>
      <c r="AV309">
        <v>0</v>
      </c>
      <c r="AW309">
        <v>2</v>
      </c>
      <c r="AX309">
        <v>145872548</v>
      </c>
      <c r="AY309">
        <v>1</v>
      </c>
      <c r="AZ309">
        <v>0</v>
      </c>
      <c r="BA309">
        <v>326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ROUND(Y309*Source!I183,9)</f>
        <v>2.5000000000000001E-3</v>
      </c>
      <c r="CY309">
        <f>AB309</f>
        <v>392.31</v>
      </c>
      <c r="CZ309">
        <f>AF309</f>
        <v>31.26</v>
      </c>
      <c r="DA309">
        <f>AJ309</f>
        <v>12.55</v>
      </c>
      <c r="DB309">
        <f t="shared" si="98"/>
        <v>0.31</v>
      </c>
      <c r="DC309">
        <f t="shared" si="99"/>
        <v>0.14000000000000001</v>
      </c>
      <c r="DD309" t="s">
        <v>3</v>
      </c>
      <c r="DE309" t="s">
        <v>3</v>
      </c>
      <c r="DF309">
        <f>ROUND(ROUND(AE309,2)*CX309,2)</f>
        <v>0</v>
      </c>
      <c r="DG309">
        <f>ROUND(ROUND(AF309*AJ309,2)*CX309,2)</f>
        <v>0.98</v>
      </c>
      <c r="DH309">
        <f>ROUND(ROUND(AG309*AK309,2)*CX309,2)</f>
        <v>1.1399999999999999</v>
      </c>
      <c r="DI309">
        <f>ROUND(ROUND(AH309,2)*CX309,2)</f>
        <v>0</v>
      </c>
      <c r="DJ309">
        <f>DG309</f>
        <v>0.98</v>
      </c>
      <c r="DK309">
        <v>0</v>
      </c>
      <c r="DL309" t="s">
        <v>3</v>
      </c>
      <c r="DM309">
        <v>0</v>
      </c>
      <c r="DN309" t="s">
        <v>3</v>
      </c>
      <c r="DO309">
        <v>0</v>
      </c>
    </row>
    <row r="310" spans="1:119" x14ac:dyDescent="0.2">
      <c r="A310">
        <f>ROW(Source!A183)</f>
        <v>183</v>
      </c>
      <c r="B310">
        <v>145833872</v>
      </c>
      <c r="C310">
        <v>145872539</v>
      </c>
      <c r="D310">
        <v>140775153</v>
      </c>
      <c r="E310">
        <v>1</v>
      </c>
      <c r="F310">
        <v>1</v>
      </c>
      <c r="G310">
        <v>1</v>
      </c>
      <c r="H310">
        <v>3</v>
      </c>
      <c r="I310" t="s">
        <v>788</v>
      </c>
      <c r="J310" t="s">
        <v>789</v>
      </c>
      <c r="K310" t="s">
        <v>790</v>
      </c>
      <c r="L310">
        <v>1407</v>
      </c>
      <c r="N310">
        <v>1013</v>
      </c>
      <c r="O310" t="s">
        <v>751</v>
      </c>
      <c r="P310" t="s">
        <v>751</v>
      </c>
      <c r="Q310">
        <v>1</v>
      </c>
      <c r="W310">
        <v>0</v>
      </c>
      <c r="X310">
        <v>194284803</v>
      </c>
      <c r="Y310">
        <f t="shared" si="97"/>
        <v>0.2</v>
      </c>
      <c r="AA310">
        <v>1616.4</v>
      </c>
      <c r="AB310">
        <v>0</v>
      </c>
      <c r="AC310">
        <v>0</v>
      </c>
      <c r="AD310">
        <v>0</v>
      </c>
      <c r="AE310">
        <v>180</v>
      </c>
      <c r="AF310">
        <v>0</v>
      </c>
      <c r="AG310">
        <v>0</v>
      </c>
      <c r="AH310">
        <v>0</v>
      </c>
      <c r="AI310">
        <v>8.98</v>
      </c>
      <c r="AJ310">
        <v>1</v>
      </c>
      <c r="AK310">
        <v>1</v>
      </c>
      <c r="AL310">
        <v>1</v>
      </c>
      <c r="AM310">
        <v>4</v>
      </c>
      <c r="AN310">
        <v>0</v>
      </c>
      <c r="AO310">
        <v>1</v>
      </c>
      <c r="AP310">
        <v>1</v>
      </c>
      <c r="AQ310">
        <v>0</v>
      </c>
      <c r="AR310">
        <v>0</v>
      </c>
      <c r="AS310" t="s">
        <v>3</v>
      </c>
      <c r="AT310">
        <v>0.2</v>
      </c>
      <c r="AU310" t="s">
        <v>3</v>
      </c>
      <c r="AV310">
        <v>0</v>
      </c>
      <c r="AW310">
        <v>2</v>
      </c>
      <c r="AX310">
        <v>145872549</v>
      </c>
      <c r="AY310">
        <v>1</v>
      </c>
      <c r="AZ310">
        <v>0</v>
      </c>
      <c r="BA310">
        <v>327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ROUND(Y310*Source!I183,9)</f>
        <v>0.05</v>
      </c>
      <c r="CY310">
        <f>AA310</f>
        <v>1616.4</v>
      </c>
      <c r="CZ310">
        <f>AE310</f>
        <v>180</v>
      </c>
      <c r="DA310">
        <f>AI310</f>
        <v>8.98</v>
      </c>
      <c r="DB310">
        <f t="shared" si="98"/>
        <v>36</v>
      </c>
      <c r="DC310">
        <f t="shared" si="99"/>
        <v>0</v>
      </c>
      <c r="DD310" t="s">
        <v>3</v>
      </c>
      <c r="DE310" t="s">
        <v>3</v>
      </c>
      <c r="DF310">
        <f>ROUND(ROUND(AE310*AI310,2)*CX310,2)</f>
        <v>80.819999999999993</v>
      </c>
      <c r="DG310">
        <f>ROUND(ROUND(AF310,2)*CX310,2)</f>
        <v>0</v>
      </c>
      <c r="DH310">
        <f>ROUND(ROUND(AG310,2)*CX310,2)</f>
        <v>0</v>
      </c>
      <c r="DI310">
        <f>ROUND(ROUND(AH310,2)*CX310,2)</f>
        <v>0</v>
      </c>
      <c r="DJ310">
        <f>DF310</f>
        <v>80.819999999999993</v>
      </c>
      <c r="DK310">
        <v>0</v>
      </c>
      <c r="DL310" t="s">
        <v>3</v>
      </c>
      <c r="DM310">
        <v>0</v>
      </c>
      <c r="DN310" t="s">
        <v>3</v>
      </c>
      <c r="DO310">
        <v>0</v>
      </c>
    </row>
    <row r="311" spans="1:119" x14ac:dyDescent="0.2">
      <c r="A311">
        <f>ROW(Source!A183)</f>
        <v>183</v>
      </c>
      <c r="B311">
        <v>145833872</v>
      </c>
      <c r="C311">
        <v>145872539</v>
      </c>
      <c r="D311">
        <v>140775527</v>
      </c>
      <c r="E311">
        <v>1</v>
      </c>
      <c r="F311">
        <v>1</v>
      </c>
      <c r="G311">
        <v>1</v>
      </c>
      <c r="H311">
        <v>3</v>
      </c>
      <c r="I311" t="s">
        <v>791</v>
      </c>
      <c r="J311" t="s">
        <v>792</v>
      </c>
      <c r="K311" t="s">
        <v>793</v>
      </c>
      <c r="L311">
        <v>1348</v>
      </c>
      <c r="N311">
        <v>1009</v>
      </c>
      <c r="O311" t="s">
        <v>123</v>
      </c>
      <c r="P311" t="s">
        <v>123</v>
      </c>
      <c r="Q311">
        <v>1000</v>
      </c>
      <c r="W311">
        <v>0</v>
      </c>
      <c r="X311">
        <v>1216531897</v>
      </c>
      <c r="Y311">
        <f t="shared" ref="Y311:Y347" si="108">AT311</f>
        <v>1E-3</v>
      </c>
      <c r="AA311">
        <v>111621.4</v>
      </c>
      <c r="AB311">
        <v>0</v>
      </c>
      <c r="AC311">
        <v>0</v>
      </c>
      <c r="AD311">
        <v>0</v>
      </c>
      <c r="AE311">
        <v>12430</v>
      </c>
      <c r="AF311">
        <v>0</v>
      </c>
      <c r="AG311">
        <v>0</v>
      </c>
      <c r="AH311">
        <v>0</v>
      </c>
      <c r="AI311">
        <v>8.98</v>
      </c>
      <c r="AJ311">
        <v>1</v>
      </c>
      <c r="AK311">
        <v>1</v>
      </c>
      <c r="AL311">
        <v>1</v>
      </c>
      <c r="AM311">
        <v>4</v>
      </c>
      <c r="AN311">
        <v>0</v>
      </c>
      <c r="AO311">
        <v>1</v>
      </c>
      <c r="AP311">
        <v>1</v>
      </c>
      <c r="AQ311">
        <v>0</v>
      </c>
      <c r="AR311">
        <v>0</v>
      </c>
      <c r="AS311" t="s">
        <v>3</v>
      </c>
      <c r="AT311">
        <v>1E-3</v>
      </c>
      <c r="AU311" t="s">
        <v>3</v>
      </c>
      <c r="AV311">
        <v>0</v>
      </c>
      <c r="AW311">
        <v>2</v>
      </c>
      <c r="AX311">
        <v>145872550</v>
      </c>
      <c r="AY311">
        <v>1</v>
      </c>
      <c r="AZ311">
        <v>0</v>
      </c>
      <c r="BA311">
        <v>328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ROUND(Y311*Source!I183,9)</f>
        <v>2.5000000000000001E-4</v>
      </c>
      <c r="CY311">
        <f>AA311</f>
        <v>111621.4</v>
      </c>
      <c r="CZ311">
        <f>AE311</f>
        <v>12430</v>
      </c>
      <c r="DA311">
        <f>AI311</f>
        <v>8.98</v>
      </c>
      <c r="DB311">
        <f t="shared" ref="DB311:DB347" si="109">ROUND(ROUND(AT311*CZ311,2),2)</f>
        <v>12.43</v>
      </c>
      <c r="DC311">
        <f t="shared" ref="DC311:DC347" si="110">ROUND(ROUND(AT311*AG311,2),2)</f>
        <v>0</v>
      </c>
      <c r="DD311" t="s">
        <v>3</v>
      </c>
      <c r="DE311" t="s">
        <v>3</v>
      </c>
      <c r="DF311">
        <f>ROUND(ROUND(AE311*AI311,2)*CX311,2)</f>
        <v>27.91</v>
      </c>
      <c r="DG311">
        <f>ROUND(ROUND(AF311,2)*CX311,2)</f>
        <v>0</v>
      </c>
      <c r="DH311">
        <f>ROUND(ROUND(AG311,2)*CX311,2)</f>
        <v>0</v>
      </c>
      <c r="DI311">
        <f>ROUND(ROUND(AH311,2)*CX311,2)</f>
        <v>0</v>
      </c>
      <c r="DJ311">
        <f>DF311</f>
        <v>27.91</v>
      </c>
      <c r="DK311">
        <v>0</v>
      </c>
      <c r="DL311" t="s">
        <v>3</v>
      </c>
      <c r="DM311">
        <v>0</v>
      </c>
      <c r="DN311" t="s">
        <v>3</v>
      </c>
      <c r="DO311">
        <v>0</v>
      </c>
    </row>
    <row r="312" spans="1:119" x14ac:dyDescent="0.2">
      <c r="A312">
        <f>ROW(Source!A183)</f>
        <v>183</v>
      </c>
      <c r="B312">
        <v>145833872</v>
      </c>
      <c r="C312">
        <v>145872539</v>
      </c>
      <c r="D312">
        <v>140765022</v>
      </c>
      <c r="E312">
        <v>70</v>
      </c>
      <c r="F312">
        <v>1</v>
      </c>
      <c r="G312">
        <v>1</v>
      </c>
      <c r="H312">
        <v>3</v>
      </c>
      <c r="I312" t="s">
        <v>762</v>
      </c>
      <c r="J312" t="s">
        <v>3</v>
      </c>
      <c r="K312" t="s">
        <v>763</v>
      </c>
      <c r="L312">
        <v>1374</v>
      </c>
      <c r="N312">
        <v>1013</v>
      </c>
      <c r="O312" t="s">
        <v>764</v>
      </c>
      <c r="P312" t="s">
        <v>764</v>
      </c>
      <c r="Q312">
        <v>1</v>
      </c>
      <c r="W312">
        <v>0</v>
      </c>
      <c r="X312">
        <v>-1731369543</v>
      </c>
      <c r="Y312">
        <f t="shared" si="108"/>
        <v>3.1</v>
      </c>
      <c r="AA312">
        <v>8.98</v>
      </c>
      <c r="AB312">
        <v>0</v>
      </c>
      <c r="AC312">
        <v>0</v>
      </c>
      <c r="AD312">
        <v>0</v>
      </c>
      <c r="AE312">
        <v>1</v>
      </c>
      <c r="AF312">
        <v>0</v>
      </c>
      <c r="AG312">
        <v>0</v>
      </c>
      <c r="AH312">
        <v>0</v>
      </c>
      <c r="AI312">
        <v>8.98</v>
      </c>
      <c r="AJ312">
        <v>1</v>
      </c>
      <c r="AK312">
        <v>1</v>
      </c>
      <c r="AL312">
        <v>1</v>
      </c>
      <c r="AM312">
        <v>4</v>
      </c>
      <c r="AN312">
        <v>0</v>
      </c>
      <c r="AO312">
        <v>1</v>
      </c>
      <c r="AP312">
        <v>1</v>
      </c>
      <c r="AQ312">
        <v>0</v>
      </c>
      <c r="AR312">
        <v>0</v>
      </c>
      <c r="AS312" t="s">
        <v>3</v>
      </c>
      <c r="AT312">
        <v>3.1</v>
      </c>
      <c r="AU312" t="s">
        <v>3</v>
      </c>
      <c r="AV312">
        <v>0</v>
      </c>
      <c r="AW312">
        <v>2</v>
      </c>
      <c r="AX312">
        <v>145872551</v>
      </c>
      <c r="AY312">
        <v>1</v>
      </c>
      <c r="AZ312">
        <v>0</v>
      </c>
      <c r="BA312">
        <v>329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ROUND(Y312*Source!I183,9)</f>
        <v>0.77500000000000002</v>
      </c>
      <c r="CY312">
        <f>AA312</f>
        <v>8.98</v>
      </c>
      <c r="CZ312">
        <f>AE312</f>
        <v>1</v>
      </c>
      <c r="DA312">
        <f>AI312</f>
        <v>8.98</v>
      </c>
      <c r="DB312">
        <f t="shared" si="109"/>
        <v>3.1</v>
      </c>
      <c r="DC312">
        <f t="shared" si="110"/>
        <v>0</v>
      </c>
      <c r="DD312" t="s">
        <v>3</v>
      </c>
      <c r="DE312" t="s">
        <v>3</v>
      </c>
      <c r="DF312">
        <f>ROUND(ROUND(AE312*AI312,2)*CX312,2)</f>
        <v>6.96</v>
      </c>
      <c r="DG312">
        <f>ROUND(ROUND(AF312,2)*CX312,2)</f>
        <v>0</v>
      </c>
      <c r="DH312">
        <f>ROUND(ROUND(AG312,2)*CX312,2)</f>
        <v>0</v>
      </c>
      <c r="DI312">
        <f>ROUND(ROUND(AH312,2)*CX312,2)</f>
        <v>0</v>
      </c>
      <c r="DJ312">
        <f>DF312</f>
        <v>6.96</v>
      </c>
      <c r="DK312">
        <v>0</v>
      </c>
      <c r="DL312" t="s">
        <v>3</v>
      </c>
      <c r="DM312">
        <v>0</v>
      </c>
      <c r="DN312" t="s">
        <v>3</v>
      </c>
      <c r="DO312">
        <v>0</v>
      </c>
    </row>
    <row r="313" spans="1:119" x14ac:dyDescent="0.2">
      <c r="A313">
        <f>ROW(Source!A185)</f>
        <v>185</v>
      </c>
      <c r="B313">
        <v>145833872</v>
      </c>
      <c r="C313">
        <v>145872568</v>
      </c>
      <c r="D313">
        <v>140760043</v>
      </c>
      <c r="E313">
        <v>70</v>
      </c>
      <c r="F313">
        <v>1</v>
      </c>
      <c r="G313">
        <v>1</v>
      </c>
      <c r="H313">
        <v>1</v>
      </c>
      <c r="I313" t="s">
        <v>754</v>
      </c>
      <c r="J313" t="s">
        <v>3</v>
      </c>
      <c r="K313" t="s">
        <v>755</v>
      </c>
      <c r="L313">
        <v>1191</v>
      </c>
      <c r="N313">
        <v>1013</v>
      </c>
      <c r="O313" t="s">
        <v>660</v>
      </c>
      <c r="P313" t="s">
        <v>660</v>
      </c>
      <c r="Q313">
        <v>1</v>
      </c>
      <c r="W313">
        <v>0</v>
      </c>
      <c r="X313">
        <v>-1936699058</v>
      </c>
      <c r="Y313">
        <f t="shared" si="108"/>
        <v>60.88</v>
      </c>
      <c r="AA313">
        <v>0</v>
      </c>
      <c r="AB313">
        <v>0</v>
      </c>
      <c r="AC313">
        <v>0</v>
      </c>
      <c r="AD313">
        <v>333.91</v>
      </c>
      <c r="AE313">
        <v>0</v>
      </c>
      <c r="AF313">
        <v>0</v>
      </c>
      <c r="AG313">
        <v>0</v>
      </c>
      <c r="AH313">
        <v>9.92</v>
      </c>
      <c r="AI313">
        <v>1</v>
      </c>
      <c r="AJ313">
        <v>1</v>
      </c>
      <c r="AK313">
        <v>1</v>
      </c>
      <c r="AL313">
        <v>33.659999999999997</v>
      </c>
      <c r="AM313">
        <v>4</v>
      </c>
      <c r="AN313">
        <v>0</v>
      </c>
      <c r="AO313">
        <v>1</v>
      </c>
      <c r="AP313">
        <v>1</v>
      </c>
      <c r="AQ313">
        <v>0</v>
      </c>
      <c r="AR313">
        <v>0</v>
      </c>
      <c r="AS313" t="s">
        <v>3</v>
      </c>
      <c r="AT313">
        <v>60.88</v>
      </c>
      <c r="AU313" t="s">
        <v>3</v>
      </c>
      <c r="AV313">
        <v>1</v>
      </c>
      <c r="AW313">
        <v>2</v>
      </c>
      <c r="AX313">
        <v>145872569</v>
      </c>
      <c r="AY313">
        <v>1</v>
      </c>
      <c r="AZ313">
        <v>0</v>
      </c>
      <c r="BA313">
        <v>330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ROUND(Y313*Source!I185,9)</f>
        <v>1.8264</v>
      </c>
      <c r="CY313">
        <f>AD313</f>
        <v>333.91</v>
      </c>
      <c r="CZ313">
        <f>AH313</f>
        <v>9.92</v>
      </c>
      <c r="DA313">
        <f>AL313</f>
        <v>33.659999999999997</v>
      </c>
      <c r="DB313">
        <f t="shared" si="109"/>
        <v>603.92999999999995</v>
      </c>
      <c r="DC313">
        <f t="shared" si="110"/>
        <v>0</v>
      </c>
      <c r="DD313" t="s">
        <v>3</v>
      </c>
      <c r="DE313" t="s">
        <v>3</v>
      </c>
      <c r="DF313">
        <f>ROUND(ROUND(AE313,2)*CX313,2)</f>
        <v>0</v>
      </c>
      <c r="DG313">
        <f>ROUND(ROUND(AF313,2)*CX313,2)</f>
        <v>0</v>
      </c>
      <c r="DH313">
        <f>ROUND(ROUND(AG313,2)*CX313,2)</f>
        <v>0</v>
      </c>
      <c r="DI313">
        <f>ROUND(ROUND(AH313*AL313,2)*CX313,2)</f>
        <v>609.85</v>
      </c>
      <c r="DJ313">
        <f>DI313</f>
        <v>609.85</v>
      </c>
      <c r="DK313">
        <v>0</v>
      </c>
      <c r="DL313" t="s">
        <v>3</v>
      </c>
      <c r="DM313">
        <v>0</v>
      </c>
      <c r="DN313" t="s">
        <v>3</v>
      </c>
      <c r="DO313">
        <v>0</v>
      </c>
    </row>
    <row r="314" spans="1:119" x14ac:dyDescent="0.2">
      <c r="A314">
        <f>ROW(Source!A185)</f>
        <v>185</v>
      </c>
      <c r="B314">
        <v>145833872</v>
      </c>
      <c r="C314">
        <v>145872568</v>
      </c>
      <c r="D314">
        <v>140760225</v>
      </c>
      <c r="E314">
        <v>70</v>
      </c>
      <c r="F314">
        <v>1</v>
      </c>
      <c r="G314">
        <v>1</v>
      </c>
      <c r="H314">
        <v>1</v>
      </c>
      <c r="I314" t="s">
        <v>661</v>
      </c>
      <c r="J314" t="s">
        <v>3</v>
      </c>
      <c r="K314" t="s">
        <v>662</v>
      </c>
      <c r="L314">
        <v>1191</v>
      </c>
      <c r="N314">
        <v>1013</v>
      </c>
      <c r="O314" t="s">
        <v>660</v>
      </c>
      <c r="P314" t="s">
        <v>660</v>
      </c>
      <c r="Q314">
        <v>1</v>
      </c>
      <c r="W314">
        <v>0</v>
      </c>
      <c r="X314">
        <v>-1417349443</v>
      </c>
      <c r="Y314">
        <f t="shared" si="108"/>
        <v>0.16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33.659999999999997</v>
      </c>
      <c r="AL314">
        <v>1</v>
      </c>
      <c r="AM314">
        <v>4</v>
      </c>
      <c r="AN314">
        <v>0</v>
      </c>
      <c r="AO314">
        <v>1</v>
      </c>
      <c r="AP314">
        <v>1</v>
      </c>
      <c r="AQ314">
        <v>0</v>
      </c>
      <c r="AR314">
        <v>0</v>
      </c>
      <c r="AS314" t="s">
        <v>3</v>
      </c>
      <c r="AT314">
        <v>0.16</v>
      </c>
      <c r="AU314" t="s">
        <v>3</v>
      </c>
      <c r="AV314">
        <v>2</v>
      </c>
      <c r="AW314">
        <v>2</v>
      </c>
      <c r="AX314">
        <v>145872570</v>
      </c>
      <c r="AY314">
        <v>1</v>
      </c>
      <c r="AZ314">
        <v>0</v>
      </c>
      <c r="BA314">
        <v>331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ROUND(Y314*Source!I185,9)</f>
        <v>4.7999999999999996E-3</v>
      </c>
      <c r="CY314">
        <f>AD314</f>
        <v>0</v>
      </c>
      <c r="CZ314">
        <f>AH314</f>
        <v>0</v>
      </c>
      <c r="DA314">
        <f>AL314</f>
        <v>1</v>
      </c>
      <c r="DB314">
        <f t="shared" si="109"/>
        <v>0</v>
      </c>
      <c r="DC314">
        <f t="shared" si="110"/>
        <v>0</v>
      </c>
      <c r="DD314" t="s">
        <v>3</v>
      </c>
      <c r="DE314" t="s">
        <v>3</v>
      </c>
      <c r="DF314">
        <f>ROUND(ROUND(AE314,2)*CX314,2)</f>
        <v>0</v>
      </c>
      <c r="DG314">
        <f>ROUND(ROUND(AF314,2)*CX314,2)</f>
        <v>0</v>
      </c>
      <c r="DH314">
        <f>ROUND(ROUND(AG314*AK314,2)*CX314,2)</f>
        <v>0</v>
      </c>
      <c r="DI314">
        <f t="shared" ref="DI314:DI322" si="111">ROUND(ROUND(AH314,2)*CX314,2)</f>
        <v>0</v>
      </c>
      <c r="DJ314">
        <f>DI314</f>
        <v>0</v>
      </c>
      <c r="DK314">
        <v>0</v>
      </c>
      <c r="DL314" t="s">
        <v>3</v>
      </c>
      <c r="DM314">
        <v>0</v>
      </c>
      <c r="DN314" t="s">
        <v>3</v>
      </c>
      <c r="DO314">
        <v>0</v>
      </c>
    </row>
    <row r="315" spans="1:119" x14ac:dyDescent="0.2">
      <c r="A315">
        <f>ROW(Source!A185)</f>
        <v>185</v>
      </c>
      <c r="B315">
        <v>145833872</v>
      </c>
      <c r="C315">
        <v>145872568</v>
      </c>
      <c r="D315">
        <v>140922951</v>
      </c>
      <c r="E315">
        <v>1</v>
      </c>
      <c r="F315">
        <v>1</v>
      </c>
      <c r="G315">
        <v>1</v>
      </c>
      <c r="H315">
        <v>2</v>
      </c>
      <c r="I315" t="s">
        <v>756</v>
      </c>
      <c r="J315" t="s">
        <v>757</v>
      </c>
      <c r="K315" t="s">
        <v>758</v>
      </c>
      <c r="L315">
        <v>1367</v>
      </c>
      <c r="N315">
        <v>1011</v>
      </c>
      <c r="O315" t="s">
        <v>666</v>
      </c>
      <c r="P315" t="s">
        <v>666</v>
      </c>
      <c r="Q315">
        <v>1</v>
      </c>
      <c r="W315">
        <v>0</v>
      </c>
      <c r="X315">
        <v>-430484415</v>
      </c>
      <c r="Y315">
        <f t="shared" si="108"/>
        <v>0.08</v>
      </c>
      <c r="AA315">
        <v>0</v>
      </c>
      <c r="AB315">
        <v>1448.27</v>
      </c>
      <c r="AC315">
        <v>454.41</v>
      </c>
      <c r="AD315">
        <v>0</v>
      </c>
      <c r="AE315">
        <v>0</v>
      </c>
      <c r="AF315">
        <v>115.4</v>
      </c>
      <c r="AG315">
        <v>13.5</v>
      </c>
      <c r="AH315">
        <v>0</v>
      </c>
      <c r="AI315">
        <v>1</v>
      </c>
      <c r="AJ315">
        <v>12.55</v>
      </c>
      <c r="AK315">
        <v>33.659999999999997</v>
      </c>
      <c r="AL315">
        <v>1</v>
      </c>
      <c r="AM315">
        <v>4</v>
      </c>
      <c r="AN315">
        <v>0</v>
      </c>
      <c r="AO315">
        <v>1</v>
      </c>
      <c r="AP315">
        <v>1</v>
      </c>
      <c r="AQ315">
        <v>0</v>
      </c>
      <c r="AR315">
        <v>0</v>
      </c>
      <c r="AS315" t="s">
        <v>3</v>
      </c>
      <c r="AT315">
        <v>0.08</v>
      </c>
      <c r="AU315" t="s">
        <v>3</v>
      </c>
      <c r="AV315">
        <v>0</v>
      </c>
      <c r="AW315">
        <v>2</v>
      </c>
      <c r="AX315">
        <v>145872571</v>
      </c>
      <c r="AY315">
        <v>1</v>
      </c>
      <c r="AZ315">
        <v>0</v>
      </c>
      <c r="BA315">
        <v>332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ROUND(Y315*Source!I185,9)</f>
        <v>2.3999999999999998E-3</v>
      </c>
      <c r="CY315">
        <f>AB315</f>
        <v>1448.27</v>
      </c>
      <c r="CZ315">
        <f>AF315</f>
        <v>115.4</v>
      </c>
      <c r="DA315">
        <f>AJ315</f>
        <v>12.55</v>
      </c>
      <c r="DB315">
        <f t="shared" si="109"/>
        <v>9.23</v>
      </c>
      <c r="DC315">
        <f t="shared" si="110"/>
        <v>1.08</v>
      </c>
      <c r="DD315" t="s">
        <v>3</v>
      </c>
      <c r="DE315" t="s">
        <v>3</v>
      </c>
      <c r="DF315">
        <f>ROUND(ROUND(AE315,2)*CX315,2)</f>
        <v>0</v>
      </c>
      <c r="DG315">
        <f>ROUND(ROUND(AF315*AJ315,2)*CX315,2)</f>
        <v>3.48</v>
      </c>
      <c r="DH315">
        <f>ROUND(ROUND(AG315*AK315,2)*CX315,2)</f>
        <v>1.0900000000000001</v>
      </c>
      <c r="DI315">
        <f t="shared" si="111"/>
        <v>0</v>
      </c>
      <c r="DJ315">
        <f>DG315</f>
        <v>3.48</v>
      </c>
      <c r="DK315">
        <v>0</v>
      </c>
      <c r="DL315" t="s">
        <v>3</v>
      </c>
      <c r="DM315">
        <v>0</v>
      </c>
      <c r="DN315" t="s">
        <v>3</v>
      </c>
      <c r="DO315">
        <v>0</v>
      </c>
    </row>
    <row r="316" spans="1:119" x14ac:dyDescent="0.2">
      <c r="A316">
        <f>ROW(Source!A185)</f>
        <v>185</v>
      </c>
      <c r="B316">
        <v>145833872</v>
      </c>
      <c r="C316">
        <v>145872568</v>
      </c>
      <c r="D316">
        <v>140923885</v>
      </c>
      <c r="E316">
        <v>1</v>
      </c>
      <c r="F316">
        <v>1</v>
      </c>
      <c r="G316">
        <v>1</v>
      </c>
      <c r="H316">
        <v>2</v>
      </c>
      <c r="I316" t="s">
        <v>681</v>
      </c>
      <c r="J316" t="s">
        <v>682</v>
      </c>
      <c r="K316" t="s">
        <v>683</v>
      </c>
      <c r="L316">
        <v>1367</v>
      </c>
      <c r="N316">
        <v>1011</v>
      </c>
      <c r="O316" t="s">
        <v>666</v>
      </c>
      <c r="P316" t="s">
        <v>666</v>
      </c>
      <c r="Q316">
        <v>1</v>
      </c>
      <c r="W316">
        <v>0</v>
      </c>
      <c r="X316">
        <v>509054691</v>
      </c>
      <c r="Y316">
        <f t="shared" si="108"/>
        <v>0.08</v>
      </c>
      <c r="AA316">
        <v>0</v>
      </c>
      <c r="AB316">
        <v>824.66</v>
      </c>
      <c r="AC316">
        <v>390.46</v>
      </c>
      <c r="AD316">
        <v>0</v>
      </c>
      <c r="AE316">
        <v>0</v>
      </c>
      <c r="AF316">
        <v>65.709999999999994</v>
      </c>
      <c r="AG316">
        <v>11.6</v>
      </c>
      <c r="AH316">
        <v>0</v>
      </c>
      <c r="AI316">
        <v>1</v>
      </c>
      <c r="AJ316">
        <v>12.55</v>
      </c>
      <c r="AK316">
        <v>33.659999999999997</v>
      </c>
      <c r="AL316">
        <v>1</v>
      </c>
      <c r="AM316">
        <v>4</v>
      </c>
      <c r="AN316">
        <v>0</v>
      </c>
      <c r="AO316">
        <v>1</v>
      </c>
      <c r="AP316">
        <v>1</v>
      </c>
      <c r="AQ316">
        <v>0</v>
      </c>
      <c r="AR316">
        <v>0</v>
      </c>
      <c r="AS316" t="s">
        <v>3</v>
      </c>
      <c r="AT316">
        <v>0.08</v>
      </c>
      <c r="AU316" t="s">
        <v>3</v>
      </c>
      <c r="AV316">
        <v>0</v>
      </c>
      <c r="AW316">
        <v>2</v>
      </c>
      <c r="AX316">
        <v>145872572</v>
      </c>
      <c r="AY316">
        <v>1</v>
      </c>
      <c r="AZ316">
        <v>0</v>
      </c>
      <c r="BA316">
        <v>333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ROUND(Y316*Source!I185,9)</f>
        <v>2.3999999999999998E-3</v>
      </c>
      <c r="CY316">
        <f>AB316</f>
        <v>824.66</v>
      </c>
      <c r="CZ316">
        <f>AF316</f>
        <v>65.709999999999994</v>
      </c>
      <c r="DA316">
        <f>AJ316</f>
        <v>12.55</v>
      </c>
      <c r="DB316">
        <f t="shared" si="109"/>
        <v>5.26</v>
      </c>
      <c r="DC316">
        <f t="shared" si="110"/>
        <v>0.93</v>
      </c>
      <c r="DD316" t="s">
        <v>3</v>
      </c>
      <c r="DE316" t="s">
        <v>3</v>
      </c>
      <c r="DF316">
        <f>ROUND(ROUND(AE316,2)*CX316,2)</f>
        <v>0</v>
      </c>
      <c r="DG316">
        <f>ROUND(ROUND(AF316*AJ316,2)*CX316,2)</f>
        <v>1.98</v>
      </c>
      <c r="DH316">
        <f>ROUND(ROUND(AG316*AK316,2)*CX316,2)</f>
        <v>0.94</v>
      </c>
      <c r="DI316">
        <f t="shared" si="111"/>
        <v>0</v>
      </c>
      <c r="DJ316">
        <f>DG316</f>
        <v>1.98</v>
      </c>
      <c r="DK316">
        <v>0</v>
      </c>
      <c r="DL316" t="s">
        <v>3</v>
      </c>
      <c r="DM316">
        <v>0</v>
      </c>
      <c r="DN316" t="s">
        <v>3</v>
      </c>
      <c r="DO316">
        <v>0</v>
      </c>
    </row>
    <row r="317" spans="1:119" x14ac:dyDescent="0.2">
      <c r="A317">
        <f>ROW(Source!A185)</f>
        <v>185</v>
      </c>
      <c r="B317">
        <v>145833872</v>
      </c>
      <c r="C317">
        <v>145872568</v>
      </c>
      <c r="D317">
        <v>140924098</v>
      </c>
      <c r="E317">
        <v>1</v>
      </c>
      <c r="F317">
        <v>1</v>
      </c>
      <c r="G317">
        <v>1</v>
      </c>
      <c r="H317">
        <v>2</v>
      </c>
      <c r="I317" t="s">
        <v>819</v>
      </c>
      <c r="J317" t="s">
        <v>820</v>
      </c>
      <c r="K317" t="s">
        <v>821</v>
      </c>
      <c r="L317">
        <v>1367</v>
      </c>
      <c r="N317">
        <v>1011</v>
      </c>
      <c r="O317" t="s">
        <v>666</v>
      </c>
      <c r="P317" t="s">
        <v>666</v>
      </c>
      <c r="Q317">
        <v>1</v>
      </c>
      <c r="W317">
        <v>0</v>
      </c>
      <c r="X317">
        <v>829370094</v>
      </c>
      <c r="Y317">
        <f t="shared" si="108"/>
        <v>2.97</v>
      </c>
      <c r="AA317">
        <v>0</v>
      </c>
      <c r="AB317">
        <v>101.66</v>
      </c>
      <c r="AC317">
        <v>0</v>
      </c>
      <c r="AD317">
        <v>0</v>
      </c>
      <c r="AE317">
        <v>0</v>
      </c>
      <c r="AF317">
        <v>8.1</v>
      </c>
      <c r="AG317">
        <v>0</v>
      </c>
      <c r="AH317">
        <v>0</v>
      </c>
      <c r="AI317">
        <v>1</v>
      </c>
      <c r="AJ317">
        <v>12.55</v>
      </c>
      <c r="AK317">
        <v>33.659999999999997</v>
      </c>
      <c r="AL317">
        <v>1</v>
      </c>
      <c r="AM317">
        <v>4</v>
      </c>
      <c r="AN317">
        <v>0</v>
      </c>
      <c r="AO317">
        <v>1</v>
      </c>
      <c r="AP317">
        <v>1</v>
      </c>
      <c r="AQ317">
        <v>0</v>
      </c>
      <c r="AR317">
        <v>0</v>
      </c>
      <c r="AS317" t="s">
        <v>3</v>
      </c>
      <c r="AT317">
        <v>2.97</v>
      </c>
      <c r="AU317" t="s">
        <v>3</v>
      </c>
      <c r="AV317">
        <v>0</v>
      </c>
      <c r="AW317">
        <v>2</v>
      </c>
      <c r="AX317">
        <v>145872573</v>
      </c>
      <c r="AY317">
        <v>1</v>
      </c>
      <c r="AZ317">
        <v>0</v>
      </c>
      <c r="BA317">
        <v>334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ROUND(Y317*Source!I185,9)</f>
        <v>8.9099999999999999E-2</v>
      </c>
      <c r="CY317">
        <f>AB317</f>
        <v>101.66</v>
      </c>
      <c r="CZ317">
        <f>AF317</f>
        <v>8.1</v>
      </c>
      <c r="DA317">
        <f>AJ317</f>
        <v>12.55</v>
      </c>
      <c r="DB317">
        <f t="shared" si="109"/>
        <v>24.06</v>
      </c>
      <c r="DC317">
        <f t="shared" si="110"/>
        <v>0</v>
      </c>
      <c r="DD317" t="s">
        <v>3</v>
      </c>
      <c r="DE317" t="s">
        <v>3</v>
      </c>
      <c r="DF317">
        <f>ROUND(ROUND(AE317,2)*CX317,2)</f>
        <v>0</v>
      </c>
      <c r="DG317">
        <f>ROUND(ROUND(AF317*AJ317,2)*CX317,2)</f>
        <v>9.06</v>
      </c>
      <c r="DH317">
        <f>ROUND(ROUND(AG317*AK317,2)*CX317,2)</f>
        <v>0</v>
      </c>
      <c r="DI317">
        <f t="shared" si="111"/>
        <v>0</v>
      </c>
      <c r="DJ317">
        <f>DG317</f>
        <v>9.06</v>
      </c>
      <c r="DK317">
        <v>0</v>
      </c>
      <c r="DL317" t="s">
        <v>3</v>
      </c>
      <c r="DM317">
        <v>0</v>
      </c>
      <c r="DN317" t="s">
        <v>3</v>
      </c>
      <c r="DO317">
        <v>0</v>
      </c>
    </row>
    <row r="318" spans="1:119" x14ac:dyDescent="0.2">
      <c r="A318">
        <f>ROW(Source!A185)</f>
        <v>185</v>
      </c>
      <c r="B318">
        <v>145833872</v>
      </c>
      <c r="C318">
        <v>145872568</v>
      </c>
      <c r="D318">
        <v>140773778</v>
      </c>
      <c r="E318">
        <v>1</v>
      </c>
      <c r="F318">
        <v>1</v>
      </c>
      <c r="G318">
        <v>1</v>
      </c>
      <c r="H318">
        <v>3</v>
      </c>
      <c r="I318" t="s">
        <v>822</v>
      </c>
      <c r="J318" t="s">
        <v>823</v>
      </c>
      <c r="K318" t="s">
        <v>824</v>
      </c>
      <c r="L318">
        <v>1346</v>
      </c>
      <c r="N318">
        <v>1009</v>
      </c>
      <c r="O318" t="s">
        <v>91</v>
      </c>
      <c r="P318" t="s">
        <v>91</v>
      </c>
      <c r="Q318">
        <v>1</v>
      </c>
      <c r="W318">
        <v>0</v>
      </c>
      <c r="X318">
        <v>397095127</v>
      </c>
      <c r="Y318">
        <f t="shared" si="108"/>
        <v>2.4E-2</v>
      </c>
      <c r="AA318">
        <v>94.92</v>
      </c>
      <c r="AB318">
        <v>0</v>
      </c>
      <c r="AC318">
        <v>0</v>
      </c>
      <c r="AD318">
        <v>0</v>
      </c>
      <c r="AE318">
        <v>10.57</v>
      </c>
      <c r="AF318">
        <v>0</v>
      </c>
      <c r="AG318">
        <v>0</v>
      </c>
      <c r="AH318">
        <v>0</v>
      </c>
      <c r="AI318">
        <v>8.98</v>
      </c>
      <c r="AJ318">
        <v>1</v>
      </c>
      <c r="AK318">
        <v>1</v>
      </c>
      <c r="AL318">
        <v>1</v>
      </c>
      <c r="AM318">
        <v>4</v>
      </c>
      <c r="AN318">
        <v>0</v>
      </c>
      <c r="AO318">
        <v>1</v>
      </c>
      <c r="AP318">
        <v>1</v>
      </c>
      <c r="AQ318">
        <v>0</v>
      </c>
      <c r="AR318">
        <v>0</v>
      </c>
      <c r="AS318" t="s">
        <v>3</v>
      </c>
      <c r="AT318">
        <v>2.4E-2</v>
      </c>
      <c r="AU318" t="s">
        <v>3</v>
      </c>
      <c r="AV318">
        <v>0</v>
      </c>
      <c r="AW318">
        <v>2</v>
      </c>
      <c r="AX318">
        <v>145872574</v>
      </c>
      <c r="AY318">
        <v>1</v>
      </c>
      <c r="AZ318">
        <v>0</v>
      </c>
      <c r="BA318">
        <v>335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ROUND(Y318*Source!I185,9)</f>
        <v>7.2000000000000005E-4</v>
      </c>
      <c r="CY318">
        <f>AA318</f>
        <v>94.92</v>
      </c>
      <c r="CZ318">
        <f>AE318</f>
        <v>10.57</v>
      </c>
      <c r="DA318">
        <f>AI318</f>
        <v>8.98</v>
      </c>
      <c r="DB318">
        <f t="shared" si="109"/>
        <v>0.25</v>
      </c>
      <c r="DC318">
        <f t="shared" si="110"/>
        <v>0</v>
      </c>
      <c r="DD318" t="s">
        <v>3</v>
      </c>
      <c r="DE318" t="s">
        <v>3</v>
      </c>
      <c r="DF318">
        <f>ROUND(ROUND(AE318*AI318,2)*CX318,2)</f>
        <v>7.0000000000000007E-2</v>
      </c>
      <c r="DG318">
        <f t="shared" ref="DG318:DG324" si="112">ROUND(ROUND(AF318,2)*CX318,2)</f>
        <v>0</v>
      </c>
      <c r="DH318">
        <f t="shared" ref="DH318:DH323" si="113">ROUND(ROUND(AG318,2)*CX318,2)</f>
        <v>0</v>
      </c>
      <c r="DI318">
        <f t="shared" si="111"/>
        <v>0</v>
      </c>
      <c r="DJ318">
        <f>DF318</f>
        <v>7.0000000000000007E-2</v>
      </c>
      <c r="DK318">
        <v>0</v>
      </c>
      <c r="DL318" t="s">
        <v>3</v>
      </c>
      <c r="DM318">
        <v>0</v>
      </c>
      <c r="DN318" t="s">
        <v>3</v>
      </c>
      <c r="DO318">
        <v>0</v>
      </c>
    </row>
    <row r="319" spans="1:119" x14ac:dyDescent="0.2">
      <c r="A319">
        <f>ROW(Source!A185)</f>
        <v>185</v>
      </c>
      <c r="B319">
        <v>145833872</v>
      </c>
      <c r="C319">
        <v>145872568</v>
      </c>
      <c r="D319">
        <v>140775017</v>
      </c>
      <c r="E319">
        <v>1</v>
      </c>
      <c r="F319">
        <v>1</v>
      </c>
      <c r="G319">
        <v>1</v>
      </c>
      <c r="H319">
        <v>3</v>
      </c>
      <c r="I319" t="s">
        <v>825</v>
      </c>
      <c r="J319" t="s">
        <v>826</v>
      </c>
      <c r="K319" t="s">
        <v>827</v>
      </c>
      <c r="L319">
        <v>1346</v>
      </c>
      <c r="N319">
        <v>1009</v>
      </c>
      <c r="O319" t="s">
        <v>91</v>
      </c>
      <c r="P319" t="s">
        <v>91</v>
      </c>
      <c r="Q319">
        <v>1</v>
      </c>
      <c r="W319">
        <v>0</v>
      </c>
      <c r="X319">
        <v>-1864341761</v>
      </c>
      <c r="Y319">
        <f t="shared" si="108"/>
        <v>2.73</v>
      </c>
      <c r="AA319">
        <v>81.180000000000007</v>
      </c>
      <c r="AB319">
        <v>0</v>
      </c>
      <c r="AC319">
        <v>0</v>
      </c>
      <c r="AD319">
        <v>0</v>
      </c>
      <c r="AE319">
        <v>9.0399999999999991</v>
      </c>
      <c r="AF319">
        <v>0</v>
      </c>
      <c r="AG319">
        <v>0</v>
      </c>
      <c r="AH319">
        <v>0</v>
      </c>
      <c r="AI319">
        <v>8.98</v>
      </c>
      <c r="AJ319">
        <v>1</v>
      </c>
      <c r="AK319">
        <v>1</v>
      </c>
      <c r="AL319">
        <v>1</v>
      </c>
      <c r="AM319">
        <v>4</v>
      </c>
      <c r="AN319">
        <v>0</v>
      </c>
      <c r="AO319">
        <v>1</v>
      </c>
      <c r="AP319">
        <v>1</v>
      </c>
      <c r="AQ319">
        <v>0</v>
      </c>
      <c r="AR319">
        <v>0</v>
      </c>
      <c r="AS319" t="s">
        <v>3</v>
      </c>
      <c r="AT319">
        <v>2.73</v>
      </c>
      <c r="AU319" t="s">
        <v>3</v>
      </c>
      <c r="AV319">
        <v>0</v>
      </c>
      <c r="AW319">
        <v>2</v>
      </c>
      <c r="AX319">
        <v>145872575</v>
      </c>
      <c r="AY319">
        <v>1</v>
      </c>
      <c r="AZ319">
        <v>0</v>
      </c>
      <c r="BA319">
        <v>336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ROUND(Y319*Source!I185,9)</f>
        <v>8.1900000000000001E-2</v>
      </c>
      <c r="CY319">
        <f>AA319</f>
        <v>81.180000000000007</v>
      </c>
      <c r="CZ319">
        <f>AE319</f>
        <v>9.0399999999999991</v>
      </c>
      <c r="DA319">
        <f>AI319</f>
        <v>8.98</v>
      </c>
      <c r="DB319">
        <f t="shared" si="109"/>
        <v>24.68</v>
      </c>
      <c r="DC319">
        <f t="shared" si="110"/>
        <v>0</v>
      </c>
      <c r="DD319" t="s">
        <v>3</v>
      </c>
      <c r="DE319" t="s">
        <v>3</v>
      </c>
      <c r="DF319">
        <f>ROUND(ROUND(AE319*AI319,2)*CX319,2)</f>
        <v>6.65</v>
      </c>
      <c r="DG319">
        <f t="shared" si="112"/>
        <v>0</v>
      </c>
      <c r="DH319">
        <f t="shared" si="113"/>
        <v>0</v>
      </c>
      <c r="DI319">
        <f t="shared" si="111"/>
        <v>0</v>
      </c>
      <c r="DJ319">
        <f>DF319</f>
        <v>6.65</v>
      </c>
      <c r="DK319">
        <v>0</v>
      </c>
      <c r="DL319" t="s">
        <v>3</v>
      </c>
      <c r="DM319">
        <v>0</v>
      </c>
      <c r="DN319" t="s">
        <v>3</v>
      </c>
      <c r="DO319">
        <v>0</v>
      </c>
    </row>
    <row r="320" spans="1:119" x14ac:dyDescent="0.2">
      <c r="A320">
        <f>ROW(Source!A185)</f>
        <v>185</v>
      </c>
      <c r="B320">
        <v>145833872</v>
      </c>
      <c r="C320">
        <v>145872568</v>
      </c>
      <c r="D320">
        <v>140792672</v>
      </c>
      <c r="E320">
        <v>1</v>
      </c>
      <c r="F320">
        <v>1</v>
      </c>
      <c r="G320">
        <v>1</v>
      </c>
      <c r="H320">
        <v>3</v>
      </c>
      <c r="I320" t="s">
        <v>828</v>
      </c>
      <c r="J320" t="s">
        <v>829</v>
      </c>
      <c r="K320" t="s">
        <v>830</v>
      </c>
      <c r="L320">
        <v>1348</v>
      </c>
      <c r="N320">
        <v>1009</v>
      </c>
      <c r="O320" t="s">
        <v>123</v>
      </c>
      <c r="P320" t="s">
        <v>123</v>
      </c>
      <c r="Q320">
        <v>1000</v>
      </c>
      <c r="W320">
        <v>0</v>
      </c>
      <c r="X320">
        <v>-958641064</v>
      </c>
      <c r="Y320">
        <f t="shared" si="108"/>
        <v>1.4E-2</v>
      </c>
      <c r="AA320">
        <v>44900</v>
      </c>
      <c r="AB320">
        <v>0</v>
      </c>
      <c r="AC320">
        <v>0</v>
      </c>
      <c r="AD320">
        <v>0</v>
      </c>
      <c r="AE320">
        <v>5000</v>
      </c>
      <c r="AF320">
        <v>0</v>
      </c>
      <c r="AG320">
        <v>0</v>
      </c>
      <c r="AH320">
        <v>0</v>
      </c>
      <c r="AI320">
        <v>8.98</v>
      </c>
      <c r="AJ320">
        <v>1</v>
      </c>
      <c r="AK320">
        <v>1</v>
      </c>
      <c r="AL320">
        <v>1</v>
      </c>
      <c r="AM320">
        <v>4</v>
      </c>
      <c r="AN320">
        <v>0</v>
      </c>
      <c r="AO320">
        <v>1</v>
      </c>
      <c r="AP320">
        <v>1</v>
      </c>
      <c r="AQ320">
        <v>0</v>
      </c>
      <c r="AR320">
        <v>0</v>
      </c>
      <c r="AS320" t="s">
        <v>3</v>
      </c>
      <c r="AT320">
        <v>1.4E-2</v>
      </c>
      <c r="AU320" t="s">
        <v>3</v>
      </c>
      <c r="AV320">
        <v>0</v>
      </c>
      <c r="AW320">
        <v>2</v>
      </c>
      <c r="AX320">
        <v>145872576</v>
      </c>
      <c r="AY320">
        <v>1</v>
      </c>
      <c r="AZ320">
        <v>0</v>
      </c>
      <c r="BA320">
        <v>337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ROUND(Y320*Source!I185,9)</f>
        <v>4.2000000000000002E-4</v>
      </c>
      <c r="CY320">
        <f>AA320</f>
        <v>44900</v>
      </c>
      <c r="CZ320">
        <f>AE320</f>
        <v>5000</v>
      </c>
      <c r="DA320">
        <f>AI320</f>
        <v>8.98</v>
      </c>
      <c r="DB320">
        <f t="shared" si="109"/>
        <v>70</v>
      </c>
      <c r="DC320">
        <f t="shared" si="110"/>
        <v>0</v>
      </c>
      <c r="DD320" t="s">
        <v>3</v>
      </c>
      <c r="DE320" t="s">
        <v>3</v>
      </c>
      <c r="DF320">
        <f>ROUND(ROUND(AE320*AI320,2)*CX320,2)</f>
        <v>18.86</v>
      </c>
      <c r="DG320">
        <f t="shared" si="112"/>
        <v>0</v>
      </c>
      <c r="DH320">
        <f t="shared" si="113"/>
        <v>0</v>
      </c>
      <c r="DI320">
        <f t="shared" si="111"/>
        <v>0</v>
      </c>
      <c r="DJ320">
        <f>DF320</f>
        <v>18.86</v>
      </c>
      <c r="DK320">
        <v>0</v>
      </c>
      <c r="DL320" t="s">
        <v>3</v>
      </c>
      <c r="DM320">
        <v>0</v>
      </c>
      <c r="DN320" t="s">
        <v>3</v>
      </c>
      <c r="DO320">
        <v>0</v>
      </c>
    </row>
    <row r="321" spans="1:119" x14ac:dyDescent="0.2">
      <c r="A321">
        <f>ROW(Source!A185)</f>
        <v>185</v>
      </c>
      <c r="B321">
        <v>145833872</v>
      </c>
      <c r="C321">
        <v>145872568</v>
      </c>
      <c r="D321">
        <v>140804434</v>
      </c>
      <c r="E321">
        <v>1</v>
      </c>
      <c r="F321">
        <v>1</v>
      </c>
      <c r="G321">
        <v>1</v>
      </c>
      <c r="H321">
        <v>3</v>
      </c>
      <c r="I321" t="s">
        <v>831</v>
      </c>
      <c r="J321" t="s">
        <v>832</v>
      </c>
      <c r="K321" t="s">
        <v>833</v>
      </c>
      <c r="L321">
        <v>1348</v>
      </c>
      <c r="N321">
        <v>1009</v>
      </c>
      <c r="O321" t="s">
        <v>123</v>
      </c>
      <c r="P321" t="s">
        <v>123</v>
      </c>
      <c r="Q321">
        <v>1000</v>
      </c>
      <c r="W321">
        <v>0</v>
      </c>
      <c r="X321">
        <v>2092961430</v>
      </c>
      <c r="Y321">
        <f t="shared" si="108"/>
        <v>2.7000000000000001E-3</v>
      </c>
      <c r="AA321">
        <v>70285.56</v>
      </c>
      <c r="AB321">
        <v>0</v>
      </c>
      <c r="AC321">
        <v>0</v>
      </c>
      <c r="AD321">
        <v>0</v>
      </c>
      <c r="AE321">
        <v>7826.9</v>
      </c>
      <c r="AF321">
        <v>0</v>
      </c>
      <c r="AG321">
        <v>0</v>
      </c>
      <c r="AH321">
        <v>0</v>
      </c>
      <c r="AI321">
        <v>8.98</v>
      </c>
      <c r="AJ321">
        <v>1</v>
      </c>
      <c r="AK321">
        <v>1</v>
      </c>
      <c r="AL321">
        <v>1</v>
      </c>
      <c r="AM321">
        <v>4</v>
      </c>
      <c r="AN321">
        <v>0</v>
      </c>
      <c r="AO321">
        <v>1</v>
      </c>
      <c r="AP321">
        <v>1</v>
      </c>
      <c r="AQ321">
        <v>0</v>
      </c>
      <c r="AR321">
        <v>0</v>
      </c>
      <c r="AS321" t="s">
        <v>3</v>
      </c>
      <c r="AT321">
        <v>2.7000000000000001E-3</v>
      </c>
      <c r="AU321" t="s">
        <v>3</v>
      </c>
      <c r="AV321">
        <v>0</v>
      </c>
      <c r="AW321">
        <v>2</v>
      </c>
      <c r="AX321">
        <v>145872577</v>
      </c>
      <c r="AY321">
        <v>1</v>
      </c>
      <c r="AZ321">
        <v>0</v>
      </c>
      <c r="BA321">
        <v>338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ROUND(Y321*Source!I185,9)</f>
        <v>8.1000000000000004E-5</v>
      </c>
      <c r="CY321">
        <f>AA321</f>
        <v>70285.56</v>
      </c>
      <c r="CZ321">
        <f>AE321</f>
        <v>7826.9</v>
      </c>
      <c r="DA321">
        <f>AI321</f>
        <v>8.98</v>
      </c>
      <c r="DB321">
        <f t="shared" si="109"/>
        <v>21.13</v>
      </c>
      <c r="DC321">
        <f t="shared" si="110"/>
        <v>0</v>
      </c>
      <c r="DD321" t="s">
        <v>3</v>
      </c>
      <c r="DE321" t="s">
        <v>3</v>
      </c>
      <c r="DF321">
        <f>ROUND(ROUND(AE321*AI321,2)*CX321,2)</f>
        <v>5.69</v>
      </c>
      <c r="DG321">
        <f t="shared" si="112"/>
        <v>0</v>
      </c>
      <c r="DH321">
        <f t="shared" si="113"/>
        <v>0</v>
      </c>
      <c r="DI321">
        <f t="shared" si="111"/>
        <v>0</v>
      </c>
      <c r="DJ321">
        <f>DF321</f>
        <v>5.69</v>
      </c>
      <c r="DK321">
        <v>0</v>
      </c>
      <c r="DL321" t="s">
        <v>3</v>
      </c>
      <c r="DM321">
        <v>0</v>
      </c>
      <c r="DN321" t="s">
        <v>3</v>
      </c>
      <c r="DO321">
        <v>0</v>
      </c>
    </row>
    <row r="322" spans="1:119" x14ac:dyDescent="0.2">
      <c r="A322">
        <f>ROW(Source!A185)</f>
        <v>185</v>
      </c>
      <c r="B322">
        <v>145833872</v>
      </c>
      <c r="C322">
        <v>145872568</v>
      </c>
      <c r="D322">
        <v>140765022</v>
      </c>
      <c r="E322">
        <v>70</v>
      </c>
      <c r="F322">
        <v>1</v>
      </c>
      <c r="G322">
        <v>1</v>
      </c>
      <c r="H322">
        <v>3</v>
      </c>
      <c r="I322" t="s">
        <v>762</v>
      </c>
      <c r="J322" t="s">
        <v>3</v>
      </c>
      <c r="K322" t="s">
        <v>763</v>
      </c>
      <c r="L322">
        <v>1374</v>
      </c>
      <c r="N322">
        <v>1013</v>
      </c>
      <c r="O322" t="s">
        <v>764</v>
      </c>
      <c r="P322" t="s">
        <v>764</v>
      </c>
      <c r="Q322">
        <v>1</v>
      </c>
      <c r="W322">
        <v>0</v>
      </c>
      <c r="X322">
        <v>-1731369543</v>
      </c>
      <c r="Y322">
        <f t="shared" si="108"/>
        <v>12.08</v>
      </c>
      <c r="AA322">
        <v>8.98</v>
      </c>
      <c r="AB322">
        <v>0</v>
      </c>
      <c r="AC322">
        <v>0</v>
      </c>
      <c r="AD322">
        <v>0</v>
      </c>
      <c r="AE322">
        <v>1</v>
      </c>
      <c r="AF322">
        <v>0</v>
      </c>
      <c r="AG322">
        <v>0</v>
      </c>
      <c r="AH322">
        <v>0</v>
      </c>
      <c r="AI322">
        <v>8.98</v>
      </c>
      <c r="AJ322">
        <v>1</v>
      </c>
      <c r="AK322">
        <v>1</v>
      </c>
      <c r="AL322">
        <v>1</v>
      </c>
      <c r="AM322">
        <v>4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3</v>
      </c>
      <c r="AT322">
        <v>12.08</v>
      </c>
      <c r="AU322" t="s">
        <v>3</v>
      </c>
      <c r="AV322">
        <v>0</v>
      </c>
      <c r="AW322">
        <v>2</v>
      </c>
      <c r="AX322">
        <v>145872578</v>
      </c>
      <c r="AY322">
        <v>1</v>
      </c>
      <c r="AZ322">
        <v>0</v>
      </c>
      <c r="BA322">
        <v>339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ROUND(Y322*Source!I185,9)</f>
        <v>0.3624</v>
      </c>
      <c r="CY322">
        <f>AA322</f>
        <v>8.98</v>
      </c>
      <c r="CZ322">
        <f>AE322</f>
        <v>1</v>
      </c>
      <c r="DA322">
        <f>AI322</f>
        <v>8.98</v>
      </c>
      <c r="DB322">
        <f t="shared" si="109"/>
        <v>12.08</v>
      </c>
      <c r="DC322">
        <f t="shared" si="110"/>
        <v>0</v>
      </c>
      <c r="DD322" t="s">
        <v>3</v>
      </c>
      <c r="DE322" t="s">
        <v>3</v>
      </c>
      <c r="DF322">
        <f>ROUND(ROUND(AE322*AI322,2)*CX322,2)</f>
        <v>3.25</v>
      </c>
      <c r="DG322">
        <f t="shared" si="112"/>
        <v>0</v>
      </c>
      <c r="DH322">
        <f t="shared" si="113"/>
        <v>0</v>
      </c>
      <c r="DI322">
        <f t="shared" si="111"/>
        <v>0</v>
      </c>
      <c r="DJ322">
        <f>DF322</f>
        <v>3.25</v>
      </c>
      <c r="DK322">
        <v>0</v>
      </c>
      <c r="DL322" t="s">
        <v>3</v>
      </c>
      <c r="DM322">
        <v>0</v>
      </c>
      <c r="DN322" t="s">
        <v>3</v>
      </c>
      <c r="DO322">
        <v>0</v>
      </c>
    </row>
    <row r="323" spans="1:119" x14ac:dyDescent="0.2">
      <c r="A323">
        <f>ROW(Source!A187)</f>
        <v>187</v>
      </c>
      <c r="B323">
        <v>145833872</v>
      </c>
      <c r="C323">
        <v>145872633</v>
      </c>
      <c r="D323">
        <v>140755445</v>
      </c>
      <c r="E323">
        <v>70</v>
      </c>
      <c r="F323">
        <v>1</v>
      </c>
      <c r="G323">
        <v>1</v>
      </c>
      <c r="H323">
        <v>1</v>
      </c>
      <c r="I323" t="s">
        <v>754</v>
      </c>
      <c r="J323" t="s">
        <v>3</v>
      </c>
      <c r="K323" t="s">
        <v>755</v>
      </c>
      <c r="L323">
        <v>1191</v>
      </c>
      <c r="N323">
        <v>1013</v>
      </c>
      <c r="O323" t="s">
        <v>660</v>
      </c>
      <c r="P323" t="s">
        <v>660</v>
      </c>
      <c r="Q323">
        <v>1</v>
      </c>
      <c r="W323">
        <v>0</v>
      </c>
      <c r="X323">
        <v>-1936699058</v>
      </c>
      <c r="Y323">
        <f t="shared" si="108"/>
        <v>60.88</v>
      </c>
      <c r="AA323">
        <v>0</v>
      </c>
      <c r="AB323">
        <v>0</v>
      </c>
      <c r="AC323">
        <v>0</v>
      </c>
      <c r="AD323">
        <v>333.91</v>
      </c>
      <c r="AE323">
        <v>0</v>
      </c>
      <c r="AF323">
        <v>0</v>
      </c>
      <c r="AG323">
        <v>0</v>
      </c>
      <c r="AH323">
        <v>9.92</v>
      </c>
      <c r="AI323">
        <v>1</v>
      </c>
      <c r="AJ323">
        <v>1</v>
      </c>
      <c r="AK323">
        <v>1</v>
      </c>
      <c r="AL323">
        <v>33.659999999999997</v>
      </c>
      <c r="AM323">
        <v>4</v>
      </c>
      <c r="AN323">
        <v>0</v>
      </c>
      <c r="AO323">
        <v>1</v>
      </c>
      <c r="AP323">
        <v>1</v>
      </c>
      <c r="AQ323">
        <v>0</v>
      </c>
      <c r="AR323">
        <v>0</v>
      </c>
      <c r="AS323" t="s">
        <v>3</v>
      </c>
      <c r="AT323">
        <v>60.88</v>
      </c>
      <c r="AU323" t="s">
        <v>3</v>
      </c>
      <c r="AV323">
        <v>1</v>
      </c>
      <c r="AW323">
        <v>2</v>
      </c>
      <c r="AX323">
        <v>145872644</v>
      </c>
      <c r="AY323">
        <v>1</v>
      </c>
      <c r="AZ323">
        <v>0</v>
      </c>
      <c r="BA323">
        <v>340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ROUND(Y323*Source!I187,9)</f>
        <v>1.8264</v>
      </c>
      <c r="CY323">
        <f>AD323</f>
        <v>333.91</v>
      </c>
      <c r="CZ323">
        <f>AH323</f>
        <v>9.92</v>
      </c>
      <c r="DA323">
        <f>AL323</f>
        <v>33.659999999999997</v>
      </c>
      <c r="DB323">
        <f t="shared" si="109"/>
        <v>603.92999999999995</v>
      </c>
      <c r="DC323">
        <f t="shared" si="110"/>
        <v>0</v>
      </c>
      <c r="DD323" t="s">
        <v>3</v>
      </c>
      <c r="DE323" t="s">
        <v>3</v>
      </c>
      <c r="DF323">
        <f>ROUND(ROUND(AE323,2)*CX323,2)</f>
        <v>0</v>
      </c>
      <c r="DG323">
        <f t="shared" si="112"/>
        <v>0</v>
      </c>
      <c r="DH323">
        <f t="shared" si="113"/>
        <v>0</v>
      </c>
      <c r="DI323">
        <f>ROUND(ROUND(AH323*AL323,2)*CX323,2)</f>
        <v>609.85</v>
      </c>
      <c r="DJ323">
        <f>DI323</f>
        <v>609.85</v>
      </c>
      <c r="DK323">
        <v>0</v>
      </c>
      <c r="DL323" t="s">
        <v>3</v>
      </c>
      <c r="DM323">
        <v>0</v>
      </c>
      <c r="DN323" t="s">
        <v>3</v>
      </c>
      <c r="DO323">
        <v>0</v>
      </c>
    </row>
    <row r="324" spans="1:119" x14ac:dyDescent="0.2">
      <c r="A324">
        <f>ROW(Source!A187)</f>
        <v>187</v>
      </c>
      <c r="B324">
        <v>145833872</v>
      </c>
      <c r="C324">
        <v>145872633</v>
      </c>
      <c r="D324">
        <v>140755491</v>
      </c>
      <c r="E324">
        <v>70</v>
      </c>
      <c r="F324">
        <v>1</v>
      </c>
      <c r="G324">
        <v>1</v>
      </c>
      <c r="H324">
        <v>1</v>
      </c>
      <c r="I324" t="s">
        <v>661</v>
      </c>
      <c r="J324" t="s">
        <v>3</v>
      </c>
      <c r="K324" t="s">
        <v>662</v>
      </c>
      <c r="L324">
        <v>1191</v>
      </c>
      <c r="N324">
        <v>1013</v>
      </c>
      <c r="O324" t="s">
        <v>660</v>
      </c>
      <c r="P324" t="s">
        <v>660</v>
      </c>
      <c r="Q324">
        <v>1</v>
      </c>
      <c r="W324">
        <v>0</v>
      </c>
      <c r="X324">
        <v>-1417349443</v>
      </c>
      <c r="Y324">
        <f t="shared" si="108"/>
        <v>0.16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33.659999999999997</v>
      </c>
      <c r="AL324">
        <v>1</v>
      </c>
      <c r="AM324">
        <v>4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</v>
      </c>
      <c r="AT324">
        <v>0.16</v>
      </c>
      <c r="AU324" t="s">
        <v>3</v>
      </c>
      <c r="AV324">
        <v>2</v>
      </c>
      <c r="AW324">
        <v>2</v>
      </c>
      <c r="AX324">
        <v>145872645</v>
      </c>
      <c r="AY324">
        <v>1</v>
      </c>
      <c r="AZ324">
        <v>0</v>
      </c>
      <c r="BA324">
        <v>341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ROUND(Y324*Source!I187,9)</f>
        <v>4.7999999999999996E-3</v>
      </c>
      <c r="CY324">
        <f>AD324</f>
        <v>0</v>
      </c>
      <c r="CZ324">
        <f>AH324</f>
        <v>0</v>
      </c>
      <c r="DA324">
        <f>AL324</f>
        <v>1</v>
      </c>
      <c r="DB324">
        <f t="shared" si="109"/>
        <v>0</v>
      </c>
      <c r="DC324">
        <f t="shared" si="110"/>
        <v>0</v>
      </c>
      <c r="DD324" t="s">
        <v>3</v>
      </c>
      <c r="DE324" t="s">
        <v>3</v>
      </c>
      <c r="DF324">
        <f>ROUND(ROUND(AE324,2)*CX324,2)</f>
        <v>0</v>
      </c>
      <c r="DG324">
        <f t="shared" si="112"/>
        <v>0</v>
      </c>
      <c r="DH324">
        <f>ROUND(ROUND(AG324*AK324,2)*CX324,2)</f>
        <v>0</v>
      </c>
      <c r="DI324">
        <f t="shared" ref="DI324:DI332" si="114">ROUND(ROUND(AH324,2)*CX324,2)</f>
        <v>0</v>
      </c>
      <c r="DJ324">
        <f>DI324</f>
        <v>0</v>
      </c>
      <c r="DK324">
        <v>0</v>
      </c>
      <c r="DL324" t="s">
        <v>3</v>
      </c>
      <c r="DM324">
        <v>0</v>
      </c>
      <c r="DN324" t="s">
        <v>3</v>
      </c>
      <c r="DO324">
        <v>0</v>
      </c>
    </row>
    <row r="325" spans="1:119" x14ac:dyDescent="0.2">
      <c r="A325">
        <f>ROW(Source!A187)</f>
        <v>187</v>
      </c>
      <c r="B325">
        <v>145833872</v>
      </c>
      <c r="C325">
        <v>145872633</v>
      </c>
      <c r="D325">
        <v>140922951</v>
      </c>
      <c r="E325">
        <v>1</v>
      </c>
      <c r="F325">
        <v>1</v>
      </c>
      <c r="G325">
        <v>1</v>
      </c>
      <c r="H325">
        <v>2</v>
      </c>
      <c r="I325" t="s">
        <v>756</v>
      </c>
      <c r="J325" t="s">
        <v>757</v>
      </c>
      <c r="K325" t="s">
        <v>758</v>
      </c>
      <c r="L325">
        <v>1367</v>
      </c>
      <c r="N325">
        <v>1011</v>
      </c>
      <c r="O325" t="s">
        <v>666</v>
      </c>
      <c r="P325" t="s">
        <v>666</v>
      </c>
      <c r="Q325">
        <v>1</v>
      </c>
      <c r="W325">
        <v>0</v>
      </c>
      <c r="X325">
        <v>-430484415</v>
      </c>
      <c r="Y325">
        <f t="shared" si="108"/>
        <v>0.08</v>
      </c>
      <c r="AA325">
        <v>0</v>
      </c>
      <c r="AB325">
        <v>1448.27</v>
      </c>
      <c r="AC325">
        <v>454.41</v>
      </c>
      <c r="AD325">
        <v>0</v>
      </c>
      <c r="AE325">
        <v>0</v>
      </c>
      <c r="AF325">
        <v>115.4</v>
      </c>
      <c r="AG325">
        <v>13.5</v>
      </c>
      <c r="AH325">
        <v>0</v>
      </c>
      <c r="AI325">
        <v>1</v>
      </c>
      <c r="AJ325">
        <v>12.55</v>
      </c>
      <c r="AK325">
        <v>33.659999999999997</v>
      </c>
      <c r="AL325">
        <v>1</v>
      </c>
      <c r="AM325">
        <v>4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</v>
      </c>
      <c r="AT325">
        <v>0.08</v>
      </c>
      <c r="AU325" t="s">
        <v>3</v>
      </c>
      <c r="AV325">
        <v>0</v>
      </c>
      <c r="AW325">
        <v>2</v>
      </c>
      <c r="AX325">
        <v>145872646</v>
      </c>
      <c r="AY325">
        <v>1</v>
      </c>
      <c r="AZ325">
        <v>0</v>
      </c>
      <c r="BA325">
        <v>342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ROUND(Y325*Source!I187,9)</f>
        <v>2.3999999999999998E-3</v>
      </c>
      <c r="CY325">
        <f>AB325</f>
        <v>1448.27</v>
      </c>
      <c r="CZ325">
        <f>AF325</f>
        <v>115.4</v>
      </c>
      <c r="DA325">
        <f>AJ325</f>
        <v>12.55</v>
      </c>
      <c r="DB325">
        <f t="shared" si="109"/>
        <v>9.23</v>
      </c>
      <c r="DC325">
        <f t="shared" si="110"/>
        <v>1.08</v>
      </c>
      <c r="DD325" t="s">
        <v>3</v>
      </c>
      <c r="DE325" t="s">
        <v>3</v>
      </c>
      <c r="DF325">
        <f>ROUND(ROUND(AE325,2)*CX325,2)</f>
        <v>0</v>
      </c>
      <c r="DG325">
        <f>ROUND(ROUND(AF325*AJ325,2)*CX325,2)</f>
        <v>3.48</v>
      </c>
      <c r="DH325">
        <f>ROUND(ROUND(AG325*AK325,2)*CX325,2)</f>
        <v>1.0900000000000001</v>
      </c>
      <c r="DI325">
        <f t="shared" si="114"/>
        <v>0</v>
      </c>
      <c r="DJ325">
        <f>DG325</f>
        <v>3.48</v>
      </c>
      <c r="DK325">
        <v>0</v>
      </c>
      <c r="DL325" t="s">
        <v>3</v>
      </c>
      <c r="DM325">
        <v>0</v>
      </c>
      <c r="DN325" t="s">
        <v>3</v>
      </c>
      <c r="DO325">
        <v>0</v>
      </c>
    </row>
    <row r="326" spans="1:119" x14ac:dyDescent="0.2">
      <c r="A326">
        <f>ROW(Source!A187)</f>
        <v>187</v>
      </c>
      <c r="B326">
        <v>145833872</v>
      </c>
      <c r="C326">
        <v>145872633</v>
      </c>
      <c r="D326">
        <v>140923885</v>
      </c>
      <c r="E326">
        <v>1</v>
      </c>
      <c r="F326">
        <v>1</v>
      </c>
      <c r="G326">
        <v>1</v>
      </c>
      <c r="H326">
        <v>2</v>
      </c>
      <c r="I326" t="s">
        <v>681</v>
      </c>
      <c r="J326" t="s">
        <v>682</v>
      </c>
      <c r="K326" t="s">
        <v>683</v>
      </c>
      <c r="L326">
        <v>1367</v>
      </c>
      <c r="N326">
        <v>1011</v>
      </c>
      <c r="O326" t="s">
        <v>666</v>
      </c>
      <c r="P326" t="s">
        <v>666</v>
      </c>
      <c r="Q326">
        <v>1</v>
      </c>
      <c r="W326">
        <v>0</v>
      </c>
      <c r="X326">
        <v>509054691</v>
      </c>
      <c r="Y326">
        <f t="shared" si="108"/>
        <v>0.08</v>
      </c>
      <c r="AA326">
        <v>0</v>
      </c>
      <c r="AB326">
        <v>824.66</v>
      </c>
      <c r="AC326">
        <v>390.46</v>
      </c>
      <c r="AD326">
        <v>0</v>
      </c>
      <c r="AE326">
        <v>0</v>
      </c>
      <c r="AF326">
        <v>65.709999999999994</v>
      </c>
      <c r="AG326">
        <v>11.6</v>
      </c>
      <c r="AH326">
        <v>0</v>
      </c>
      <c r="AI326">
        <v>1</v>
      </c>
      <c r="AJ326">
        <v>12.55</v>
      </c>
      <c r="AK326">
        <v>33.659999999999997</v>
      </c>
      <c r="AL326">
        <v>1</v>
      </c>
      <c r="AM326">
        <v>4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3</v>
      </c>
      <c r="AT326">
        <v>0.08</v>
      </c>
      <c r="AU326" t="s">
        <v>3</v>
      </c>
      <c r="AV326">
        <v>0</v>
      </c>
      <c r="AW326">
        <v>2</v>
      </c>
      <c r="AX326">
        <v>145872647</v>
      </c>
      <c r="AY326">
        <v>1</v>
      </c>
      <c r="AZ326">
        <v>0</v>
      </c>
      <c r="BA326">
        <v>343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ROUND(Y326*Source!I187,9)</f>
        <v>2.3999999999999998E-3</v>
      </c>
      <c r="CY326">
        <f>AB326</f>
        <v>824.66</v>
      </c>
      <c r="CZ326">
        <f>AF326</f>
        <v>65.709999999999994</v>
      </c>
      <c r="DA326">
        <f>AJ326</f>
        <v>12.55</v>
      </c>
      <c r="DB326">
        <f t="shared" si="109"/>
        <v>5.26</v>
      </c>
      <c r="DC326">
        <f t="shared" si="110"/>
        <v>0.93</v>
      </c>
      <c r="DD326" t="s">
        <v>3</v>
      </c>
      <c r="DE326" t="s">
        <v>3</v>
      </c>
      <c r="DF326">
        <f>ROUND(ROUND(AE326,2)*CX326,2)</f>
        <v>0</v>
      </c>
      <c r="DG326">
        <f>ROUND(ROUND(AF326*AJ326,2)*CX326,2)</f>
        <v>1.98</v>
      </c>
      <c r="DH326">
        <f>ROUND(ROUND(AG326*AK326,2)*CX326,2)</f>
        <v>0.94</v>
      </c>
      <c r="DI326">
        <f t="shared" si="114"/>
        <v>0</v>
      </c>
      <c r="DJ326">
        <f>DG326</f>
        <v>1.98</v>
      </c>
      <c r="DK326">
        <v>0</v>
      </c>
      <c r="DL326" t="s">
        <v>3</v>
      </c>
      <c r="DM326">
        <v>0</v>
      </c>
      <c r="DN326" t="s">
        <v>3</v>
      </c>
      <c r="DO326">
        <v>0</v>
      </c>
    </row>
    <row r="327" spans="1:119" x14ac:dyDescent="0.2">
      <c r="A327">
        <f>ROW(Source!A187)</f>
        <v>187</v>
      </c>
      <c r="B327">
        <v>145833872</v>
      </c>
      <c r="C327">
        <v>145872633</v>
      </c>
      <c r="D327">
        <v>140924098</v>
      </c>
      <c r="E327">
        <v>1</v>
      </c>
      <c r="F327">
        <v>1</v>
      </c>
      <c r="G327">
        <v>1</v>
      </c>
      <c r="H327">
        <v>2</v>
      </c>
      <c r="I327" t="s">
        <v>819</v>
      </c>
      <c r="J327" t="s">
        <v>820</v>
      </c>
      <c r="K327" t="s">
        <v>821</v>
      </c>
      <c r="L327">
        <v>1367</v>
      </c>
      <c r="N327">
        <v>1011</v>
      </c>
      <c r="O327" t="s">
        <v>666</v>
      </c>
      <c r="P327" t="s">
        <v>666</v>
      </c>
      <c r="Q327">
        <v>1</v>
      </c>
      <c r="W327">
        <v>0</v>
      </c>
      <c r="X327">
        <v>829370094</v>
      </c>
      <c r="Y327">
        <f t="shared" si="108"/>
        <v>2.97</v>
      </c>
      <c r="AA327">
        <v>0</v>
      </c>
      <c r="AB327">
        <v>101.66</v>
      </c>
      <c r="AC327">
        <v>0</v>
      </c>
      <c r="AD327">
        <v>0</v>
      </c>
      <c r="AE327">
        <v>0</v>
      </c>
      <c r="AF327">
        <v>8.1</v>
      </c>
      <c r="AG327">
        <v>0</v>
      </c>
      <c r="AH327">
        <v>0</v>
      </c>
      <c r="AI327">
        <v>1</v>
      </c>
      <c r="AJ327">
        <v>12.55</v>
      </c>
      <c r="AK327">
        <v>33.659999999999997</v>
      </c>
      <c r="AL327">
        <v>1</v>
      </c>
      <c r="AM327">
        <v>4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3</v>
      </c>
      <c r="AT327">
        <v>2.97</v>
      </c>
      <c r="AU327" t="s">
        <v>3</v>
      </c>
      <c r="AV327">
        <v>0</v>
      </c>
      <c r="AW327">
        <v>2</v>
      </c>
      <c r="AX327">
        <v>145872648</v>
      </c>
      <c r="AY327">
        <v>1</v>
      </c>
      <c r="AZ327">
        <v>0</v>
      </c>
      <c r="BA327">
        <v>344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ROUND(Y327*Source!I187,9)</f>
        <v>8.9099999999999999E-2</v>
      </c>
      <c r="CY327">
        <f>AB327</f>
        <v>101.66</v>
      </c>
      <c r="CZ327">
        <f>AF327</f>
        <v>8.1</v>
      </c>
      <c r="DA327">
        <f>AJ327</f>
        <v>12.55</v>
      </c>
      <c r="DB327">
        <f t="shared" si="109"/>
        <v>24.06</v>
      </c>
      <c r="DC327">
        <f t="shared" si="110"/>
        <v>0</v>
      </c>
      <c r="DD327" t="s">
        <v>3</v>
      </c>
      <c r="DE327" t="s">
        <v>3</v>
      </c>
      <c r="DF327">
        <f>ROUND(ROUND(AE327,2)*CX327,2)</f>
        <v>0</v>
      </c>
      <c r="DG327">
        <f>ROUND(ROUND(AF327*AJ327,2)*CX327,2)</f>
        <v>9.06</v>
      </c>
      <c r="DH327">
        <f>ROUND(ROUND(AG327*AK327,2)*CX327,2)</f>
        <v>0</v>
      </c>
      <c r="DI327">
        <f t="shared" si="114"/>
        <v>0</v>
      </c>
      <c r="DJ327">
        <f>DG327</f>
        <v>9.06</v>
      </c>
      <c r="DK327">
        <v>0</v>
      </c>
      <c r="DL327" t="s">
        <v>3</v>
      </c>
      <c r="DM327">
        <v>0</v>
      </c>
      <c r="DN327" t="s">
        <v>3</v>
      </c>
      <c r="DO327">
        <v>0</v>
      </c>
    </row>
    <row r="328" spans="1:119" x14ac:dyDescent="0.2">
      <c r="A328">
        <f>ROW(Source!A187)</f>
        <v>187</v>
      </c>
      <c r="B328">
        <v>145833872</v>
      </c>
      <c r="C328">
        <v>145872633</v>
      </c>
      <c r="D328">
        <v>140773778</v>
      </c>
      <c r="E328">
        <v>1</v>
      </c>
      <c r="F328">
        <v>1</v>
      </c>
      <c r="G328">
        <v>1</v>
      </c>
      <c r="H328">
        <v>3</v>
      </c>
      <c r="I328" t="s">
        <v>822</v>
      </c>
      <c r="J328" t="s">
        <v>823</v>
      </c>
      <c r="K328" t="s">
        <v>824</v>
      </c>
      <c r="L328">
        <v>1346</v>
      </c>
      <c r="N328">
        <v>1009</v>
      </c>
      <c r="O328" t="s">
        <v>91</v>
      </c>
      <c r="P328" t="s">
        <v>91</v>
      </c>
      <c r="Q328">
        <v>1</v>
      </c>
      <c r="W328">
        <v>0</v>
      </c>
      <c r="X328">
        <v>397095127</v>
      </c>
      <c r="Y328">
        <f t="shared" si="108"/>
        <v>2.4E-2</v>
      </c>
      <c r="AA328">
        <v>94.92</v>
      </c>
      <c r="AB328">
        <v>0</v>
      </c>
      <c r="AC328">
        <v>0</v>
      </c>
      <c r="AD328">
        <v>0</v>
      </c>
      <c r="AE328">
        <v>10.57</v>
      </c>
      <c r="AF328">
        <v>0</v>
      </c>
      <c r="AG328">
        <v>0</v>
      </c>
      <c r="AH328">
        <v>0</v>
      </c>
      <c r="AI328">
        <v>8.98</v>
      </c>
      <c r="AJ328">
        <v>1</v>
      </c>
      <c r="AK328">
        <v>1</v>
      </c>
      <c r="AL328">
        <v>1</v>
      </c>
      <c r="AM328">
        <v>4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3</v>
      </c>
      <c r="AT328">
        <v>2.4E-2</v>
      </c>
      <c r="AU328" t="s">
        <v>3</v>
      </c>
      <c r="AV328">
        <v>0</v>
      </c>
      <c r="AW328">
        <v>2</v>
      </c>
      <c r="AX328">
        <v>145872649</v>
      </c>
      <c r="AY328">
        <v>1</v>
      </c>
      <c r="AZ328">
        <v>0</v>
      </c>
      <c r="BA328">
        <v>345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ROUND(Y328*Source!I187,9)</f>
        <v>7.2000000000000005E-4</v>
      </c>
      <c r="CY328">
        <f>AA328</f>
        <v>94.92</v>
      </c>
      <c r="CZ328">
        <f>AE328</f>
        <v>10.57</v>
      </c>
      <c r="DA328">
        <f>AI328</f>
        <v>8.98</v>
      </c>
      <c r="DB328">
        <f t="shared" si="109"/>
        <v>0.25</v>
      </c>
      <c r="DC328">
        <f t="shared" si="110"/>
        <v>0</v>
      </c>
      <c r="DD328" t="s">
        <v>3</v>
      </c>
      <c r="DE328" t="s">
        <v>3</v>
      </c>
      <c r="DF328">
        <f>ROUND(ROUND(AE328*AI328,2)*CX328,2)</f>
        <v>7.0000000000000007E-2</v>
      </c>
      <c r="DG328">
        <f t="shared" ref="DG328:DG334" si="115">ROUND(ROUND(AF328,2)*CX328,2)</f>
        <v>0</v>
      </c>
      <c r="DH328">
        <f t="shared" ref="DH328:DH333" si="116">ROUND(ROUND(AG328,2)*CX328,2)</f>
        <v>0</v>
      </c>
      <c r="DI328">
        <f t="shared" si="114"/>
        <v>0</v>
      </c>
      <c r="DJ328">
        <f>DF328</f>
        <v>7.0000000000000007E-2</v>
      </c>
      <c r="DK328">
        <v>0</v>
      </c>
      <c r="DL328" t="s">
        <v>3</v>
      </c>
      <c r="DM328">
        <v>0</v>
      </c>
      <c r="DN328" t="s">
        <v>3</v>
      </c>
      <c r="DO328">
        <v>0</v>
      </c>
    </row>
    <row r="329" spans="1:119" x14ac:dyDescent="0.2">
      <c r="A329">
        <f>ROW(Source!A187)</f>
        <v>187</v>
      </c>
      <c r="B329">
        <v>145833872</v>
      </c>
      <c r="C329">
        <v>145872633</v>
      </c>
      <c r="D329">
        <v>140775017</v>
      </c>
      <c r="E329">
        <v>1</v>
      </c>
      <c r="F329">
        <v>1</v>
      </c>
      <c r="G329">
        <v>1</v>
      </c>
      <c r="H329">
        <v>3</v>
      </c>
      <c r="I329" t="s">
        <v>825</v>
      </c>
      <c r="J329" t="s">
        <v>826</v>
      </c>
      <c r="K329" t="s">
        <v>827</v>
      </c>
      <c r="L329">
        <v>1346</v>
      </c>
      <c r="N329">
        <v>1009</v>
      </c>
      <c r="O329" t="s">
        <v>91</v>
      </c>
      <c r="P329" t="s">
        <v>91</v>
      </c>
      <c r="Q329">
        <v>1</v>
      </c>
      <c r="W329">
        <v>0</v>
      </c>
      <c r="X329">
        <v>-1864341761</v>
      </c>
      <c r="Y329">
        <f t="shared" si="108"/>
        <v>2.73</v>
      </c>
      <c r="AA329">
        <v>81.180000000000007</v>
      </c>
      <c r="AB329">
        <v>0</v>
      </c>
      <c r="AC329">
        <v>0</v>
      </c>
      <c r="AD329">
        <v>0</v>
      </c>
      <c r="AE329">
        <v>9.0399999999999991</v>
      </c>
      <c r="AF329">
        <v>0</v>
      </c>
      <c r="AG329">
        <v>0</v>
      </c>
      <c r="AH329">
        <v>0</v>
      </c>
      <c r="AI329">
        <v>8.98</v>
      </c>
      <c r="AJ329">
        <v>1</v>
      </c>
      <c r="AK329">
        <v>1</v>
      </c>
      <c r="AL329">
        <v>1</v>
      </c>
      <c r="AM329">
        <v>4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3</v>
      </c>
      <c r="AT329">
        <v>2.73</v>
      </c>
      <c r="AU329" t="s">
        <v>3</v>
      </c>
      <c r="AV329">
        <v>0</v>
      </c>
      <c r="AW329">
        <v>2</v>
      </c>
      <c r="AX329">
        <v>145872650</v>
      </c>
      <c r="AY329">
        <v>1</v>
      </c>
      <c r="AZ329">
        <v>0</v>
      </c>
      <c r="BA329">
        <v>346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ROUND(Y329*Source!I187,9)</f>
        <v>8.1900000000000001E-2</v>
      </c>
      <c r="CY329">
        <f>AA329</f>
        <v>81.180000000000007</v>
      </c>
      <c r="CZ329">
        <f>AE329</f>
        <v>9.0399999999999991</v>
      </c>
      <c r="DA329">
        <f>AI329</f>
        <v>8.98</v>
      </c>
      <c r="DB329">
        <f t="shared" si="109"/>
        <v>24.68</v>
      </c>
      <c r="DC329">
        <f t="shared" si="110"/>
        <v>0</v>
      </c>
      <c r="DD329" t="s">
        <v>3</v>
      </c>
      <c r="DE329" t="s">
        <v>3</v>
      </c>
      <c r="DF329">
        <f>ROUND(ROUND(AE329*AI329,2)*CX329,2)</f>
        <v>6.65</v>
      </c>
      <c r="DG329">
        <f t="shared" si="115"/>
        <v>0</v>
      </c>
      <c r="DH329">
        <f t="shared" si="116"/>
        <v>0</v>
      </c>
      <c r="DI329">
        <f t="shared" si="114"/>
        <v>0</v>
      </c>
      <c r="DJ329">
        <f>DF329</f>
        <v>6.65</v>
      </c>
      <c r="DK329">
        <v>0</v>
      </c>
      <c r="DL329" t="s">
        <v>3</v>
      </c>
      <c r="DM329">
        <v>0</v>
      </c>
      <c r="DN329" t="s">
        <v>3</v>
      </c>
      <c r="DO329">
        <v>0</v>
      </c>
    </row>
    <row r="330" spans="1:119" x14ac:dyDescent="0.2">
      <c r="A330">
        <f>ROW(Source!A187)</f>
        <v>187</v>
      </c>
      <c r="B330">
        <v>145833872</v>
      </c>
      <c r="C330">
        <v>145872633</v>
      </c>
      <c r="D330">
        <v>140792672</v>
      </c>
      <c r="E330">
        <v>1</v>
      </c>
      <c r="F330">
        <v>1</v>
      </c>
      <c r="G330">
        <v>1</v>
      </c>
      <c r="H330">
        <v>3</v>
      </c>
      <c r="I330" t="s">
        <v>828</v>
      </c>
      <c r="J330" t="s">
        <v>829</v>
      </c>
      <c r="K330" t="s">
        <v>830</v>
      </c>
      <c r="L330">
        <v>1348</v>
      </c>
      <c r="N330">
        <v>1009</v>
      </c>
      <c r="O330" t="s">
        <v>123</v>
      </c>
      <c r="P330" t="s">
        <v>123</v>
      </c>
      <c r="Q330">
        <v>1000</v>
      </c>
      <c r="W330">
        <v>0</v>
      </c>
      <c r="X330">
        <v>-958641064</v>
      </c>
      <c r="Y330">
        <f t="shared" si="108"/>
        <v>1.4E-2</v>
      </c>
      <c r="AA330">
        <v>44900</v>
      </c>
      <c r="AB330">
        <v>0</v>
      </c>
      <c r="AC330">
        <v>0</v>
      </c>
      <c r="AD330">
        <v>0</v>
      </c>
      <c r="AE330">
        <v>5000</v>
      </c>
      <c r="AF330">
        <v>0</v>
      </c>
      <c r="AG330">
        <v>0</v>
      </c>
      <c r="AH330">
        <v>0</v>
      </c>
      <c r="AI330">
        <v>8.98</v>
      </c>
      <c r="AJ330">
        <v>1</v>
      </c>
      <c r="AK330">
        <v>1</v>
      </c>
      <c r="AL330">
        <v>1</v>
      </c>
      <c r="AM330">
        <v>4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3</v>
      </c>
      <c r="AT330">
        <v>1.4E-2</v>
      </c>
      <c r="AU330" t="s">
        <v>3</v>
      </c>
      <c r="AV330">
        <v>0</v>
      </c>
      <c r="AW330">
        <v>2</v>
      </c>
      <c r="AX330">
        <v>145872651</v>
      </c>
      <c r="AY330">
        <v>1</v>
      </c>
      <c r="AZ330">
        <v>0</v>
      </c>
      <c r="BA330">
        <v>347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ROUND(Y330*Source!I187,9)</f>
        <v>4.2000000000000002E-4</v>
      </c>
      <c r="CY330">
        <f>AA330</f>
        <v>44900</v>
      </c>
      <c r="CZ330">
        <f>AE330</f>
        <v>5000</v>
      </c>
      <c r="DA330">
        <f>AI330</f>
        <v>8.98</v>
      </c>
      <c r="DB330">
        <f t="shared" si="109"/>
        <v>70</v>
      </c>
      <c r="DC330">
        <f t="shared" si="110"/>
        <v>0</v>
      </c>
      <c r="DD330" t="s">
        <v>3</v>
      </c>
      <c r="DE330" t="s">
        <v>3</v>
      </c>
      <c r="DF330">
        <f>ROUND(ROUND(AE330*AI330,2)*CX330,2)</f>
        <v>18.86</v>
      </c>
      <c r="DG330">
        <f t="shared" si="115"/>
        <v>0</v>
      </c>
      <c r="DH330">
        <f t="shared" si="116"/>
        <v>0</v>
      </c>
      <c r="DI330">
        <f t="shared" si="114"/>
        <v>0</v>
      </c>
      <c r="DJ330">
        <f>DF330</f>
        <v>18.86</v>
      </c>
      <c r="DK330">
        <v>0</v>
      </c>
      <c r="DL330" t="s">
        <v>3</v>
      </c>
      <c r="DM330">
        <v>0</v>
      </c>
      <c r="DN330" t="s">
        <v>3</v>
      </c>
      <c r="DO330">
        <v>0</v>
      </c>
    </row>
    <row r="331" spans="1:119" x14ac:dyDescent="0.2">
      <c r="A331">
        <f>ROW(Source!A187)</f>
        <v>187</v>
      </c>
      <c r="B331">
        <v>145833872</v>
      </c>
      <c r="C331">
        <v>145872633</v>
      </c>
      <c r="D331">
        <v>140804434</v>
      </c>
      <c r="E331">
        <v>1</v>
      </c>
      <c r="F331">
        <v>1</v>
      </c>
      <c r="G331">
        <v>1</v>
      </c>
      <c r="H331">
        <v>3</v>
      </c>
      <c r="I331" t="s">
        <v>831</v>
      </c>
      <c r="J331" t="s">
        <v>832</v>
      </c>
      <c r="K331" t="s">
        <v>833</v>
      </c>
      <c r="L331">
        <v>1348</v>
      </c>
      <c r="N331">
        <v>1009</v>
      </c>
      <c r="O331" t="s">
        <v>123</v>
      </c>
      <c r="P331" t="s">
        <v>123</v>
      </c>
      <c r="Q331">
        <v>1000</v>
      </c>
      <c r="W331">
        <v>0</v>
      </c>
      <c r="X331">
        <v>2092961430</v>
      </c>
      <c r="Y331">
        <f t="shared" si="108"/>
        <v>2.7000000000000001E-3</v>
      </c>
      <c r="AA331">
        <v>70285.56</v>
      </c>
      <c r="AB331">
        <v>0</v>
      </c>
      <c r="AC331">
        <v>0</v>
      </c>
      <c r="AD331">
        <v>0</v>
      </c>
      <c r="AE331">
        <v>7826.9</v>
      </c>
      <c r="AF331">
        <v>0</v>
      </c>
      <c r="AG331">
        <v>0</v>
      </c>
      <c r="AH331">
        <v>0</v>
      </c>
      <c r="AI331">
        <v>8.98</v>
      </c>
      <c r="AJ331">
        <v>1</v>
      </c>
      <c r="AK331">
        <v>1</v>
      </c>
      <c r="AL331">
        <v>1</v>
      </c>
      <c r="AM331">
        <v>4</v>
      </c>
      <c r="AN331">
        <v>0</v>
      </c>
      <c r="AO331">
        <v>1</v>
      </c>
      <c r="AP331">
        <v>1</v>
      </c>
      <c r="AQ331">
        <v>0</v>
      </c>
      <c r="AR331">
        <v>0</v>
      </c>
      <c r="AS331" t="s">
        <v>3</v>
      </c>
      <c r="AT331">
        <v>2.7000000000000001E-3</v>
      </c>
      <c r="AU331" t="s">
        <v>3</v>
      </c>
      <c r="AV331">
        <v>0</v>
      </c>
      <c r="AW331">
        <v>2</v>
      </c>
      <c r="AX331">
        <v>145872652</v>
      </c>
      <c r="AY331">
        <v>1</v>
      </c>
      <c r="AZ331">
        <v>0</v>
      </c>
      <c r="BA331">
        <v>348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ROUND(Y331*Source!I187,9)</f>
        <v>8.1000000000000004E-5</v>
      </c>
      <c r="CY331">
        <f>AA331</f>
        <v>70285.56</v>
      </c>
      <c r="CZ331">
        <f>AE331</f>
        <v>7826.9</v>
      </c>
      <c r="DA331">
        <f>AI331</f>
        <v>8.98</v>
      </c>
      <c r="DB331">
        <f t="shared" si="109"/>
        <v>21.13</v>
      </c>
      <c r="DC331">
        <f t="shared" si="110"/>
        <v>0</v>
      </c>
      <c r="DD331" t="s">
        <v>3</v>
      </c>
      <c r="DE331" t="s">
        <v>3</v>
      </c>
      <c r="DF331">
        <f>ROUND(ROUND(AE331*AI331,2)*CX331,2)</f>
        <v>5.69</v>
      </c>
      <c r="DG331">
        <f t="shared" si="115"/>
        <v>0</v>
      </c>
      <c r="DH331">
        <f t="shared" si="116"/>
        <v>0</v>
      </c>
      <c r="DI331">
        <f t="shared" si="114"/>
        <v>0</v>
      </c>
      <c r="DJ331">
        <f>DF331</f>
        <v>5.69</v>
      </c>
      <c r="DK331">
        <v>0</v>
      </c>
      <c r="DL331" t="s">
        <v>3</v>
      </c>
      <c r="DM331">
        <v>0</v>
      </c>
      <c r="DN331" t="s">
        <v>3</v>
      </c>
      <c r="DO331">
        <v>0</v>
      </c>
    </row>
    <row r="332" spans="1:119" x14ac:dyDescent="0.2">
      <c r="A332">
        <f>ROW(Source!A187)</f>
        <v>187</v>
      </c>
      <c r="B332">
        <v>145833872</v>
      </c>
      <c r="C332">
        <v>145872633</v>
      </c>
      <c r="D332">
        <v>140765022</v>
      </c>
      <c r="E332">
        <v>70</v>
      </c>
      <c r="F332">
        <v>1</v>
      </c>
      <c r="G332">
        <v>1</v>
      </c>
      <c r="H332">
        <v>3</v>
      </c>
      <c r="I332" t="s">
        <v>762</v>
      </c>
      <c r="J332" t="s">
        <v>3</v>
      </c>
      <c r="K332" t="s">
        <v>763</v>
      </c>
      <c r="L332">
        <v>1374</v>
      </c>
      <c r="N332">
        <v>1013</v>
      </c>
      <c r="O332" t="s">
        <v>764</v>
      </c>
      <c r="P332" t="s">
        <v>764</v>
      </c>
      <c r="Q332">
        <v>1</v>
      </c>
      <c r="W332">
        <v>0</v>
      </c>
      <c r="X332">
        <v>-1731369543</v>
      </c>
      <c r="Y332">
        <f t="shared" si="108"/>
        <v>12.08</v>
      </c>
      <c r="AA332">
        <v>8.98</v>
      </c>
      <c r="AB332">
        <v>0</v>
      </c>
      <c r="AC332">
        <v>0</v>
      </c>
      <c r="AD332">
        <v>0</v>
      </c>
      <c r="AE332">
        <v>1</v>
      </c>
      <c r="AF332">
        <v>0</v>
      </c>
      <c r="AG332">
        <v>0</v>
      </c>
      <c r="AH332">
        <v>0</v>
      </c>
      <c r="AI332">
        <v>8.98</v>
      </c>
      <c r="AJ332">
        <v>1</v>
      </c>
      <c r="AK332">
        <v>1</v>
      </c>
      <c r="AL332">
        <v>1</v>
      </c>
      <c r="AM332">
        <v>4</v>
      </c>
      <c r="AN332">
        <v>0</v>
      </c>
      <c r="AO332">
        <v>1</v>
      </c>
      <c r="AP332">
        <v>1</v>
      </c>
      <c r="AQ332">
        <v>0</v>
      </c>
      <c r="AR332">
        <v>0</v>
      </c>
      <c r="AS332" t="s">
        <v>3</v>
      </c>
      <c r="AT332">
        <v>12.08</v>
      </c>
      <c r="AU332" t="s">
        <v>3</v>
      </c>
      <c r="AV332">
        <v>0</v>
      </c>
      <c r="AW332">
        <v>2</v>
      </c>
      <c r="AX332">
        <v>145872653</v>
      </c>
      <c r="AY332">
        <v>1</v>
      </c>
      <c r="AZ332">
        <v>0</v>
      </c>
      <c r="BA332">
        <v>349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ROUND(Y332*Source!I187,9)</f>
        <v>0.3624</v>
      </c>
      <c r="CY332">
        <f>AA332</f>
        <v>8.98</v>
      </c>
      <c r="CZ332">
        <f>AE332</f>
        <v>1</v>
      </c>
      <c r="DA332">
        <f>AI332</f>
        <v>8.98</v>
      </c>
      <c r="DB332">
        <f t="shared" si="109"/>
        <v>12.08</v>
      </c>
      <c r="DC332">
        <f t="shared" si="110"/>
        <v>0</v>
      </c>
      <c r="DD332" t="s">
        <v>3</v>
      </c>
      <c r="DE332" t="s">
        <v>3</v>
      </c>
      <c r="DF332">
        <f>ROUND(ROUND(AE332*AI332,2)*CX332,2)</f>
        <v>3.25</v>
      </c>
      <c r="DG332">
        <f t="shared" si="115"/>
        <v>0</v>
      </c>
      <c r="DH332">
        <f t="shared" si="116"/>
        <v>0</v>
      </c>
      <c r="DI332">
        <f t="shared" si="114"/>
        <v>0</v>
      </c>
      <c r="DJ332">
        <f>DF332</f>
        <v>3.25</v>
      </c>
      <c r="DK332">
        <v>0</v>
      </c>
      <c r="DL332" t="s">
        <v>3</v>
      </c>
      <c r="DM332">
        <v>0</v>
      </c>
      <c r="DN332" t="s">
        <v>3</v>
      </c>
      <c r="DO332">
        <v>0</v>
      </c>
    </row>
    <row r="333" spans="1:119" x14ac:dyDescent="0.2">
      <c r="A333">
        <f>ROW(Source!A189)</f>
        <v>189</v>
      </c>
      <c r="B333">
        <v>145833872</v>
      </c>
      <c r="C333">
        <v>145873002</v>
      </c>
      <c r="D333">
        <v>140760043</v>
      </c>
      <c r="E333">
        <v>70</v>
      </c>
      <c r="F333">
        <v>1</v>
      </c>
      <c r="G333">
        <v>1</v>
      </c>
      <c r="H333">
        <v>1</v>
      </c>
      <c r="I333" t="s">
        <v>754</v>
      </c>
      <c r="J333" t="s">
        <v>3</v>
      </c>
      <c r="K333" t="s">
        <v>755</v>
      </c>
      <c r="L333">
        <v>1191</v>
      </c>
      <c r="N333">
        <v>1013</v>
      </c>
      <c r="O333" t="s">
        <v>660</v>
      </c>
      <c r="P333" t="s">
        <v>660</v>
      </c>
      <c r="Q333">
        <v>1</v>
      </c>
      <c r="W333">
        <v>0</v>
      </c>
      <c r="X333">
        <v>-1936699058</v>
      </c>
      <c r="Y333">
        <f t="shared" si="108"/>
        <v>2.56</v>
      </c>
      <c r="AA333">
        <v>0</v>
      </c>
      <c r="AB333">
        <v>0</v>
      </c>
      <c r="AC333">
        <v>0</v>
      </c>
      <c r="AD333">
        <v>333.91</v>
      </c>
      <c r="AE333">
        <v>0</v>
      </c>
      <c r="AF333">
        <v>0</v>
      </c>
      <c r="AG333">
        <v>0</v>
      </c>
      <c r="AH333">
        <v>9.92</v>
      </c>
      <c r="AI333">
        <v>1</v>
      </c>
      <c r="AJ333">
        <v>1</v>
      </c>
      <c r="AK333">
        <v>1</v>
      </c>
      <c r="AL333">
        <v>33.659999999999997</v>
      </c>
      <c r="AM333">
        <v>4</v>
      </c>
      <c r="AN333">
        <v>0</v>
      </c>
      <c r="AO333">
        <v>1</v>
      </c>
      <c r="AP333">
        <v>1</v>
      </c>
      <c r="AQ333">
        <v>0</v>
      </c>
      <c r="AR333">
        <v>0</v>
      </c>
      <c r="AS333" t="s">
        <v>3</v>
      </c>
      <c r="AT333">
        <v>2.56</v>
      </c>
      <c r="AU333" t="s">
        <v>3</v>
      </c>
      <c r="AV333">
        <v>1</v>
      </c>
      <c r="AW333">
        <v>2</v>
      </c>
      <c r="AX333">
        <v>145873616</v>
      </c>
      <c r="AY333">
        <v>1</v>
      </c>
      <c r="AZ333">
        <v>0</v>
      </c>
      <c r="BA333">
        <v>350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ROUND(Y333*Source!I189,9)</f>
        <v>2.56</v>
      </c>
      <c r="CY333">
        <f>AD333</f>
        <v>333.91</v>
      </c>
      <c r="CZ333">
        <f>AH333</f>
        <v>9.92</v>
      </c>
      <c r="DA333">
        <f>AL333</f>
        <v>33.659999999999997</v>
      </c>
      <c r="DB333">
        <f t="shared" si="109"/>
        <v>25.4</v>
      </c>
      <c r="DC333">
        <f t="shared" si="110"/>
        <v>0</v>
      </c>
      <c r="DD333" t="s">
        <v>3</v>
      </c>
      <c r="DE333" t="s">
        <v>3</v>
      </c>
      <c r="DF333">
        <f>ROUND(ROUND(AE333,2)*CX333,2)</f>
        <v>0</v>
      </c>
      <c r="DG333">
        <f t="shared" si="115"/>
        <v>0</v>
      </c>
      <c r="DH333">
        <f t="shared" si="116"/>
        <v>0</v>
      </c>
      <c r="DI333">
        <f>ROUND(ROUND(AH333*AL333,2)*CX333,2)</f>
        <v>854.81</v>
      </c>
      <c r="DJ333">
        <f>DI333</f>
        <v>854.81</v>
      </c>
      <c r="DK333">
        <v>0</v>
      </c>
      <c r="DL333" t="s">
        <v>3</v>
      </c>
      <c r="DM333">
        <v>0</v>
      </c>
      <c r="DN333" t="s">
        <v>3</v>
      </c>
      <c r="DO333">
        <v>0</v>
      </c>
    </row>
    <row r="334" spans="1:119" x14ac:dyDescent="0.2">
      <c r="A334">
        <f>ROW(Source!A189)</f>
        <v>189</v>
      </c>
      <c r="B334">
        <v>145833872</v>
      </c>
      <c r="C334">
        <v>145873002</v>
      </c>
      <c r="D334">
        <v>140760225</v>
      </c>
      <c r="E334">
        <v>70</v>
      </c>
      <c r="F334">
        <v>1</v>
      </c>
      <c r="G334">
        <v>1</v>
      </c>
      <c r="H334">
        <v>1</v>
      </c>
      <c r="I334" t="s">
        <v>661</v>
      </c>
      <c r="J334" t="s">
        <v>3</v>
      </c>
      <c r="K334" t="s">
        <v>662</v>
      </c>
      <c r="L334">
        <v>1191</v>
      </c>
      <c r="N334">
        <v>1013</v>
      </c>
      <c r="O334" t="s">
        <v>660</v>
      </c>
      <c r="P334" t="s">
        <v>660</v>
      </c>
      <c r="Q334">
        <v>1</v>
      </c>
      <c r="W334">
        <v>0</v>
      </c>
      <c r="X334">
        <v>-1417349443</v>
      </c>
      <c r="Y334">
        <f t="shared" si="108"/>
        <v>0.02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1</v>
      </c>
      <c r="AJ334">
        <v>1</v>
      </c>
      <c r="AK334">
        <v>33.659999999999997</v>
      </c>
      <c r="AL334">
        <v>1</v>
      </c>
      <c r="AM334">
        <v>4</v>
      </c>
      <c r="AN334">
        <v>0</v>
      </c>
      <c r="AO334">
        <v>1</v>
      </c>
      <c r="AP334">
        <v>1</v>
      </c>
      <c r="AQ334">
        <v>0</v>
      </c>
      <c r="AR334">
        <v>0</v>
      </c>
      <c r="AS334" t="s">
        <v>3</v>
      </c>
      <c r="AT334">
        <v>0.02</v>
      </c>
      <c r="AU334" t="s">
        <v>3</v>
      </c>
      <c r="AV334">
        <v>2</v>
      </c>
      <c r="AW334">
        <v>2</v>
      </c>
      <c r="AX334">
        <v>145873617</v>
      </c>
      <c r="AY334">
        <v>1</v>
      </c>
      <c r="AZ334">
        <v>0</v>
      </c>
      <c r="BA334">
        <v>351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ROUND(Y334*Source!I189,9)</f>
        <v>0.02</v>
      </c>
      <c r="CY334">
        <f>AD334</f>
        <v>0</v>
      </c>
      <c r="CZ334">
        <f>AH334</f>
        <v>0</v>
      </c>
      <c r="DA334">
        <f>AL334</f>
        <v>1</v>
      </c>
      <c r="DB334">
        <f t="shared" si="109"/>
        <v>0</v>
      </c>
      <c r="DC334">
        <f t="shared" si="110"/>
        <v>0</v>
      </c>
      <c r="DD334" t="s">
        <v>3</v>
      </c>
      <c r="DE334" t="s">
        <v>3</v>
      </c>
      <c r="DF334">
        <f>ROUND(ROUND(AE334,2)*CX334,2)</f>
        <v>0</v>
      </c>
      <c r="DG334">
        <f t="shared" si="115"/>
        <v>0</v>
      </c>
      <c r="DH334">
        <f>ROUND(ROUND(AG334*AK334,2)*CX334,2)</f>
        <v>0</v>
      </c>
      <c r="DI334">
        <f t="shared" ref="DI334:DI344" si="117">ROUND(ROUND(AH334,2)*CX334,2)</f>
        <v>0</v>
      </c>
      <c r="DJ334">
        <f>DI334</f>
        <v>0</v>
      </c>
      <c r="DK334">
        <v>0</v>
      </c>
      <c r="DL334" t="s">
        <v>3</v>
      </c>
      <c r="DM334">
        <v>0</v>
      </c>
      <c r="DN334" t="s">
        <v>3</v>
      </c>
      <c r="DO334">
        <v>0</v>
      </c>
    </row>
    <row r="335" spans="1:119" x14ac:dyDescent="0.2">
      <c r="A335">
        <f>ROW(Source!A189)</f>
        <v>189</v>
      </c>
      <c r="B335">
        <v>145833872</v>
      </c>
      <c r="C335">
        <v>145873002</v>
      </c>
      <c r="D335">
        <v>140922951</v>
      </c>
      <c r="E335">
        <v>1</v>
      </c>
      <c r="F335">
        <v>1</v>
      </c>
      <c r="G335">
        <v>1</v>
      </c>
      <c r="H335">
        <v>2</v>
      </c>
      <c r="I335" t="s">
        <v>756</v>
      </c>
      <c r="J335" t="s">
        <v>757</v>
      </c>
      <c r="K335" t="s">
        <v>758</v>
      </c>
      <c r="L335">
        <v>1367</v>
      </c>
      <c r="N335">
        <v>1011</v>
      </c>
      <c r="O335" t="s">
        <v>666</v>
      </c>
      <c r="P335" t="s">
        <v>666</v>
      </c>
      <c r="Q335">
        <v>1</v>
      </c>
      <c r="W335">
        <v>0</v>
      </c>
      <c r="X335">
        <v>-430484415</v>
      </c>
      <c r="Y335">
        <f t="shared" si="108"/>
        <v>8.9999999999999993E-3</v>
      </c>
      <c r="AA335">
        <v>0</v>
      </c>
      <c r="AB335">
        <v>1448.27</v>
      </c>
      <c r="AC335">
        <v>454.41</v>
      </c>
      <c r="AD335">
        <v>0</v>
      </c>
      <c r="AE335">
        <v>0</v>
      </c>
      <c r="AF335">
        <v>115.4</v>
      </c>
      <c r="AG335">
        <v>13.5</v>
      </c>
      <c r="AH335">
        <v>0</v>
      </c>
      <c r="AI335">
        <v>1</v>
      </c>
      <c r="AJ335">
        <v>12.55</v>
      </c>
      <c r="AK335">
        <v>33.659999999999997</v>
      </c>
      <c r="AL335">
        <v>1</v>
      </c>
      <c r="AM335">
        <v>4</v>
      </c>
      <c r="AN335">
        <v>0</v>
      </c>
      <c r="AO335">
        <v>1</v>
      </c>
      <c r="AP335">
        <v>1</v>
      </c>
      <c r="AQ335">
        <v>0</v>
      </c>
      <c r="AR335">
        <v>0</v>
      </c>
      <c r="AS335" t="s">
        <v>3</v>
      </c>
      <c r="AT335">
        <v>8.9999999999999993E-3</v>
      </c>
      <c r="AU335" t="s">
        <v>3</v>
      </c>
      <c r="AV335">
        <v>0</v>
      </c>
      <c r="AW335">
        <v>2</v>
      </c>
      <c r="AX335">
        <v>145873618</v>
      </c>
      <c r="AY335">
        <v>1</v>
      </c>
      <c r="AZ335">
        <v>0</v>
      </c>
      <c r="BA335">
        <v>352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ROUND(Y335*Source!I189,9)</f>
        <v>8.9999999999999993E-3</v>
      </c>
      <c r="CY335">
        <f>AB335</f>
        <v>1448.27</v>
      </c>
      <c r="CZ335">
        <f>AF335</f>
        <v>115.4</v>
      </c>
      <c r="DA335">
        <f>AJ335</f>
        <v>12.55</v>
      </c>
      <c r="DB335">
        <f t="shared" si="109"/>
        <v>1.04</v>
      </c>
      <c r="DC335">
        <f t="shared" si="110"/>
        <v>0.12</v>
      </c>
      <c r="DD335" t="s">
        <v>3</v>
      </c>
      <c r="DE335" t="s">
        <v>3</v>
      </c>
      <c r="DF335">
        <f>ROUND(ROUND(AE335,2)*CX335,2)</f>
        <v>0</v>
      </c>
      <c r="DG335">
        <f>ROUND(ROUND(AF335*AJ335,2)*CX335,2)</f>
        <v>13.03</v>
      </c>
      <c r="DH335">
        <f>ROUND(ROUND(AG335*AK335,2)*CX335,2)</f>
        <v>4.09</v>
      </c>
      <c r="DI335">
        <f t="shared" si="117"/>
        <v>0</v>
      </c>
      <c r="DJ335">
        <f>DG335</f>
        <v>13.03</v>
      </c>
      <c r="DK335">
        <v>0</v>
      </c>
      <c r="DL335" t="s">
        <v>3</v>
      </c>
      <c r="DM335">
        <v>0</v>
      </c>
      <c r="DN335" t="s">
        <v>3</v>
      </c>
      <c r="DO335">
        <v>0</v>
      </c>
    </row>
    <row r="336" spans="1:119" x14ac:dyDescent="0.2">
      <c r="A336">
        <f>ROW(Source!A189)</f>
        <v>189</v>
      </c>
      <c r="B336">
        <v>145833872</v>
      </c>
      <c r="C336">
        <v>145873002</v>
      </c>
      <c r="D336">
        <v>140923885</v>
      </c>
      <c r="E336">
        <v>1</v>
      </c>
      <c r="F336">
        <v>1</v>
      </c>
      <c r="G336">
        <v>1</v>
      </c>
      <c r="H336">
        <v>2</v>
      </c>
      <c r="I336" t="s">
        <v>681</v>
      </c>
      <c r="J336" t="s">
        <v>682</v>
      </c>
      <c r="K336" t="s">
        <v>683</v>
      </c>
      <c r="L336">
        <v>1367</v>
      </c>
      <c r="N336">
        <v>1011</v>
      </c>
      <c r="O336" t="s">
        <v>666</v>
      </c>
      <c r="P336" t="s">
        <v>666</v>
      </c>
      <c r="Q336">
        <v>1</v>
      </c>
      <c r="W336">
        <v>0</v>
      </c>
      <c r="X336">
        <v>509054691</v>
      </c>
      <c r="Y336">
        <f t="shared" si="108"/>
        <v>8.9999999999999993E-3</v>
      </c>
      <c r="AA336">
        <v>0</v>
      </c>
      <c r="AB336">
        <v>824.66</v>
      </c>
      <c r="AC336">
        <v>390.46</v>
      </c>
      <c r="AD336">
        <v>0</v>
      </c>
      <c r="AE336">
        <v>0</v>
      </c>
      <c r="AF336">
        <v>65.709999999999994</v>
      </c>
      <c r="AG336">
        <v>11.6</v>
      </c>
      <c r="AH336">
        <v>0</v>
      </c>
      <c r="AI336">
        <v>1</v>
      </c>
      <c r="AJ336">
        <v>12.55</v>
      </c>
      <c r="AK336">
        <v>33.659999999999997</v>
      </c>
      <c r="AL336">
        <v>1</v>
      </c>
      <c r="AM336">
        <v>4</v>
      </c>
      <c r="AN336">
        <v>0</v>
      </c>
      <c r="AO336">
        <v>1</v>
      </c>
      <c r="AP336">
        <v>1</v>
      </c>
      <c r="AQ336">
        <v>0</v>
      </c>
      <c r="AR336">
        <v>0</v>
      </c>
      <c r="AS336" t="s">
        <v>3</v>
      </c>
      <c r="AT336">
        <v>8.9999999999999993E-3</v>
      </c>
      <c r="AU336" t="s">
        <v>3</v>
      </c>
      <c r="AV336">
        <v>0</v>
      </c>
      <c r="AW336">
        <v>2</v>
      </c>
      <c r="AX336">
        <v>145873619</v>
      </c>
      <c r="AY336">
        <v>1</v>
      </c>
      <c r="AZ336">
        <v>0</v>
      </c>
      <c r="BA336">
        <v>353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ROUND(Y336*Source!I189,9)</f>
        <v>8.9999999999999993E-3</v>
      </c>
      <c r="CY336">
        <f>AB336</f>
        <v>824.66</v>
      </c>
      <c r="CZ336">
        <f>AF336</f>
        <v>65.709999999999994</v>
      </c>
      <c r="DA336">
        <f>AJ336</f>
        <v>12.55</v>
      </c>
      <c r="DB336">
        <f t="shared" si="109"/>
        <v>0.59</v>
      </c>
      <c r="DC336">
        <f t="shared" si="110"/>
        <v>0.1</v>
      </c>
      <c r="DD336" t="s">
        <v>3</v>
      </c>
      <c r="DE336" t="s">
        <v>3</v>
      </c>
      <c r="DF336">
        <f>ROUND(ROUND(AE336,2)*CX336,2)</f>
        <v>0</v>
      </c>
      <c r="DG336">
        <f>ROUND(ROUND(AF336*AJ336,2)*CX336,2)</f>
        <v>7.42</v>
      </c>
      <c r="DH336">
        <f>ROUND(ROUND(AG336*AK336,2)*CX336,2)</f>
        <v>3.51</v>
      </c>
      <c r="DI336">
        <f t="shared" si="117"/>
        <v>0</v>
      </c>
      <c r="DJ336">
        <f>DG336</f>
        <v>7.42</v>
      </c>
      <c r="DK336">
        <v>0</v>
      </c>
      <c r="DL336" t="s">
        <v>3</v>
      </c>
      <c r="DM336">
        <v>0</v>
      </c>
      <c r="DN336" t="s">
        <v>3</v>
      </c>
      <c r="DO336">
        <v>0</v>
      </c>
    </row>
    <row r="337" spans="1:119" x14ac:dyDescent="0.2">
      <c r="A337">
        <f>ROW(Source!A189)</f>
        <v>189</v>
      </c>
      <c r="B337">
        <v>145833872</v>
      </c>
      <c r="C337">
        <v>145873002</v>
      </c>
      <c r="D337">
        <v>140772963</v>
      </c>
      <c r="E337">
        <v>1</v>
      </c>
      <c r="F337">
        <v>1</v>
      </c>
      <c r="G337">
        <v>1</v>
      </c>
      <c r="H337">
        <v>3</v>
      </c>
      <c r="I337" t="s">
        <v>768</v>
      </c>
      <c r="J337" t="s">
        <v>769</v>
      </c>
      <c r="K337" t="s">
        <v>770</v>
      </c>
      <c r="L337">
        <v>1346</v>
      </c>
      <c r="N337">
        <v>1009</v>
      </c>
      <c r="O337" t="s">
        <v>91</v>
      </c>
      <c r="P337" t="s">
        <v>91</v>
      </c>
      <c r="Q337">
        <v>1</v>
      </c>
      <c r="W337">
        <v>0</v>
      </c>
      <c r="X337">
        <v>1682799448</v>
      </c>
      <c r="Y337">
        <f t="shared" si="108"/>
        <v>1.6E-2</v>
      </c>
      <c r="AA337">
        <v>272.99</v>
      </c>
      <c r="AB337">
        <v>0</v>
      </c>
      <c r="AC337">
        <v>0</v>
      </c>
      <c r="AD337">
        <v>0</v>
      </c>
      <c r="AE337">
        <v>30.4</v>
      </c>
      <c r="AF337">
        <v>0</v>
      </c>
      <c r="AG337">
        <v>0</v>
      </c>
      <c r="AH337">
        <v>0</v>
      </c>
      <c r="AI337">
        <v>8.98</v>
      </c>
      <c r="AJ337">
        <v>1</v>
      </c>
      <c r="AK337">
        <v>1</v>
      </c>
      <c r="AL337">
        <v>1</v>
      </c>
      <c r="AM337">
        <v>4</v>
      </c>
      <c r="AN337">
        <v>0</v>
      </c>
      <c r="AO337">
        <v>1</v>
      </c>
      <c r="AP337">
        <v>1</v>
      </c>
      <c r="AQ337">
        <v>0</v>
      </c>
      <c r="AR337">
        <v>0</v>
      </c>
      <c r="AS337" t="s">
        <v>3</v>
      </c>
      <c r="AT337">
        <v>1.6E-2</v>
      </c>
      <c r="AU337" t="s">
        <v>3</v>
      </c>
      <c r="AV337">
        <v>0</v>
      </c>
      <c r="AW337">
        <v>2</v>
      </c>
      <c r="AX337">
        <v>145873620</v>
      </c>
      <c r="AY337">
        <v>1</v>
      </c>
      <c r="AZ337">
        <v>0</v>
      </c>
      <c r="BA337">
        <v>354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ROUND(Y337*Source!I189,9)</f>
        <v>1.6E-2</v>
      </c>
      <c r="CY337">
        <f t="shared" ref="CY337:CY344" si="118">AA337</f>
        <v>272.99</v>
      </c>
      <c r="CZ337">
        <f t="shared" ref="CZ337:CZ344" si="119">AE337</f>
        <v>30.4</v>
      </c>
      <c r="DA337">
        <f t="shared" ref="DA337:DA344" si="120">AI337</f>
        <v>8.98</v>
      </c>
      <c r="DB337">
        <f t="shared" si="109"/>
        <v>0.49</v>
      </c>
      <c r="DC337">
        <f t="shared" si="110"/>
        <v>0</v>
      </c>
      <c r="DD337" t="s">
        <v>3</v>
      </c>
      <c r="DE337" t="s">
        <v>3</v>
      </c>
      <c r="DF337">
        <f t="shared" ref="DF337:DF344" si="121">ROUND(ROUND(AE337*AI337,2)*CX337,2)</f>
        <v>4.37</v>
      </c>
      <c r="DG337">
        <f t="shared" ref="DG337:DG349" si="122">ROUND(ROUND(AF337,2)*CX337,2)</f>
        <v>0</v>
      </c>
      <c r="DH337">
        <f t="shared" ref="DH337:DH348" si="123">ROUND(ROUND(AG337,2)*CX337,2)</f>
        <v>0</v>
      </c>
      <c r="DI337">
        <f t="shared" si="117"/>
        <v>0</v>
      </c>
      <c r="DJ337">
        <f t="shared" ref="DJ337:DJ344" si="124">DF337</f>
        <v>4.37</v>
      </c>
      <c r="DK337">
        <v>0</v>
      </c>
      <c r="DL337" t="s">
        <v>3</v>
      </c>
      <c r="DM337">
        <v>0</v>
      </c>
      <c r="DN337" t="s">
        <v>3</v>
      </c>
      <c r="DO337">
        <v>0</v>
      </c>
    </row>
    <row r="338" spans="1:119" x14ac:dyDescent="0.2">
      <c r="A338">
        <f>ROW(Source!A189)</f>
        <v>189</v>
      </c>
      <c r="B338">
        <v>145833872</v>
      </c>
      <c r="C338">
        <v>145873002</v>
      </c>
      <c r="D338">
        <v>140775151</v>
      </c>
      <c r="E338">
        <v>1</v>
      </c>
      <c r="F338">
        <v>1</v>
      </c>
      <c r="G338">
        <v>1</v>
      </c>
      <c r="H338">
        <v>3</v>
      </c>
      <c r="I338" t="s">
        <v>794</v>
      </c>
      <c r="J338" t="s">
        <v>795</v>
      </c>
      <c r="K338" t="s">
        <v>796</v>
      </c>
      <c r="L338">
        <v>1425</v>
      </c>
      <c r="N338">
        <v>1013</v>
      </c>
      <c r="O338" t="s">
        <v>26</v>
      </c>
      <c r="P338" t="s">
        <v>26</v>
      </c>
      <c r="Q338">
        <v>1</v>
      </c>
      <c r="W338">
        <v>0</v>
      </c>
      <c r="X338">
        <v>777401066</v>
      </c>
      <c r="Y338">
        <f t="shared" si="108"/>
        <v>4.1000000000000002E-2</v>
      </c>
      <c r="AA338">
        <v>772.28</v>
      </c>
      <c r="AB338">
        <v>0</v>
      </c>
      <c r="AC338">
        <v>0</v>
      </c>
      <c r="AD338">
        <v>0</v>
      </c>
      <c r="AE338">
        <v>86</v>
      </c>
      <c r="AF338">
        <v>0</v>
      </c>
      <c r="AG338">
        <v>0</v>
      </c>
      <c r="AH338">
        <v>0</v>
      </c>
      <c r="AI338">
        <v>8.98</v>
      </c>
      <c r="AJ338">
        <v>1</v>
      </c>
      <c r="AK338">
        <v>1</v>
      </c>
      <c r="AL338">
        <v>1</v>
      </c>
      <c r="AM338">
        <v>4</v>
      </c>
      <c r="AN338">
        <v>0</v>
      </c>
      <c r="AO338">
        <v>1</v>
      </c>
      <c r="AP338">
        <v>1</v>
      </c>
      <c r="AQ338">
        <v>0</v>
      </c>
      <c r="AR338">
        <v>0</v>
      </c>
      <c r="AS338" t="s">
        <v>3</v>
      </c>
      <c r="AT338">
        <v>4.1000000000000002E-2</v>
      </c>
      <c r="AU338" t="s">
        <v>3</v>
      </c>
      <c r="AV338">
        <v>0</v>
      </c>
      <c r="AW338">
        <v>2</v>
      </c>
      <c r="AX338">
        <v>145873621</v>
      </c>
      <c r="AY338">
        <v>1</v>
      </c>
      <c r="AZ338">
        <v>0</v>
      </c>
      <c r="BA338">
        <v>355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ROUND(Y338*Source!I189,9)</f>
        <v>4.1000000000000002E-2</v>
      </c>
      <c r="CY338">
        <f t="shared" si="118"/>
        <v>772.28</v>
      </c>
      <c r="CZ338">
        <f t="shared" si="119"/>
        <v>86</v>
      </c>
      <c r="DA338">
        <f t="shared" si="120"/>
        <v>8.98</v>
      </c>
      <c r="DB338">
        <f t="shared" si="109"/>
        <v>3.53</v>
      </c>
      <c r="DC338">
        <f t="shared" si="110"/>
        <v>0</v>
      </c>
      <c r="DD338" t="s">
        <v>3</v>
      </c>
      <c r="DE338" t="s">
        <v>3</v>
      </c>
      <c r="DF338">
        <f t="shared" si="121"/>
        <v>31.66</v>
      </c>
      <c r="DG338">
        <f t="shared" si="122"/>
        <v>0</v>
      </c>
      <c r="DH338">
        <f t="shared" si="123"/>
        <v>0</v>
      </c>
      <c r="DI338">
        <f t="shared" si="117"/>
        <v>0</v>
      </c>
      <c r="DJ338">
        <f t="shared" si="124"/>
        <v>31.66</v>
      </c>
      <c r="DK338">
        <v>0</v>
      </c>
      <c r="DL338" t="s">
        <v>3</v>
      </c>
      <c r="DM338">
        <v>0</v>
      </c>
      <c r="DN338" t="s">
        <v>3</v>
      </c>
      <c r="DO338">
        <v>0</v>
      </c>
    </row>
    <row r="339" spans="1:119" x14ac:dyDescent="0.2">
      <c r="A339">
        <f>ROW(Source!A189)</f>
        <v>189</v>
      </c>
      <c r="B339">
        <v>145833872</v>
      </c>
      <c r="C339">
        <v>145873002</v>
      </c>
      <c r="D339">
        <v>140804400</v>
      </c>
      <c r="E339">
        <v>1</v>
      </c>
      <c r="F339">
        <v>1</v>
      </c>
      <c r="G339">
        <v>1</v>
      </c>
      <c r="H339">
        <v>3</v>
      </c>
      <c r="I339" t="s">
        <v>774</v>
      </c>
      <c r="J339" t="s">
        <v>775</v>
      </c>
      <c r="K339" t="s">
        <v>776</v>
      </c>
      <c r="L339">
        <v>1346</v>
      </c>
      <c r="N339">
        <v>1009</v>
      </c>
      <c r="O339" t="s">
        <v>91</v>
      </c>
      <c r="P339" t="s">
        <v>91</v>
      </c>
      <c r="Q339">
        <v>1</v>
      </c>
      <c r="W339">
        <v>0</v>
      </c>
      <c r="X339">
        <v>-211331552</v>
      </c>
      <c r="Y339">
        <f t="shared" si="108"/>
        <v>0.1</v>
      </c>
      <c r="AA339">
        <v>256.83</v>
      </c>
      <c r="AB339">
        <v>0</v>
      </c>
      <c r="AC339">
        <v>0</v>
      </c>
      <c r="AD339">
        <v>0</v>
      </c>
      <c r="AE339">
        <v>28.6</v>
      </c>
      <c r="AF339">
        <v>0</v>
      </c>
      <c r="AG339">
        <v>0</v>
      </c>
      <c r="AH339">
        <v>0</v>
      </c>
      <c r="AI339">
        <v>8.98</v>
      </c>
      <c r="AJ339">
        <v>1</v>
      </c>
      <c r="AK339">
        <v>1</v>
      </c>
      <c r="AL339">
        <v>1</v>
      </c>
      <c r="AM339">
        <v>4</v>
      </c>
      <c r="AN339">
        <v>0</v>
      </c>
      <c r="AO339">
        <v>1</v>
      </c>
      <c r="AP339">
        <v>1</v>
      </c>
      <c r="AQ339">
        <v>0</v>
      </c>
      <c r="AR339">
        <v>0</v>
      </c>
      <c r="AS339" t="s">
        <v>3</v>
      </c>
      <c r="AT339">
        <v>0.1</v>
      </c>
      <c r="AU339" t="s">
        <v>3</v>
      </c>
      <c r="AV339">
        <v>0</v>
      </c>
      <c r="AW339">
        <v>2</v>
      </c>
      <c r="AX339">
        <v>145873622</v>
      </c>
      <c r="AY339">
        <v>1</v>
      </c>
      <c r="AZ339">
        <v>0</v>
      </c>
      <c r="BA339">
        <v>356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ROUND(Y339*Source!I189,9)</f>
        <v>0.1</v>
      </c>
      <c r="CY339">
        <f t="shared" si="118"/>
        <v>256.83</v>
      </c>
      <c r="CZ339">
        <f t="shared" si="119"/>
        <v>28.6</v>
      </c>
      <c r="DA339">
        <f t="shared" si="120"/>
        <v>8.98</v>
      </c>
      <c r="DB339">
        <f t="shared" si="109"/>
        <v>2.86</v>
      </c>
      <c r="DC339">
        <f t="shared" si="110"/>
        <v>0</v>
      </c>
      <c r="DD339" t="s">
        <v>3</v>
      </c>
      <c r="DE339" t="s">
        <v>3</v>
      </c>
      <c r="DF339">
        <f t="shared" si="121"/>
        <v>25.68</v>
      </c>
      <c r="DG339">
        <f t="shared" si="122"/>
        <v>0</v>
      </c>
      <c r="DH339">
        <f t="shared" si="123"/>
        <v>0</v>
      </c>
      <c r="DI339">
        <f t="shared" si="117"/>
        <v>0</v>
      </c>
      <c r="DJ339">
        <f t="shared" si="124"/>
        <v>25.68</v>
      </c>
      <c r="DK339">
        <v>0</v>
      </c>
      <c r="DL339" t="s">
        <v>3</v>
      </c>
      <c r="DM339">
        <v>0</v>
      </c>
      <c r="DN339" t="s">
        <v>3</v>
      </c>
      <c r="DO339">
        <v>0</v>
      </c>
    </row>
    <row r="340" spans="1:119" x14ac:dyDescent="0.2">
      <c r="A340">
        <f>ROW(Source!A189)</f>
        <v>189</v>
      </c>
      <c r="B340">
        <v>145833872</v>
      </c>
      <c r="C340">
        <v>145873002</v>
      </c>
      <c r="D340">
        <v>140817780</v>
      </c>
      <c r="E340">
        <v>1</v>
      </c>
      <c r="F340">
        <v>1</v>
      </c>
      <c r="G340">
        <v>1</v>
      </c>
      <c r="H340">
        <v>3</v>
      </c>
      <c r="I340" t="s">
        <v>834</v>
      </c>
      <c r="J340" t="s">
        <v>835</v>
      </c>
      <c r="K340" t="s">
        <v>836</v>
      </c>
      <c r="L340">
        <v>1455</v>
      </c>
      <c r="N340">
        <v>1013</v>
      </c>
      <c r="O340" t="s">
        <v>716</v>
      </c>
      <c r="P340" t="s">
        <v>716</v>
      </c>
      <c r="Q340">
        <v>1</v>
      </c>
      <c r="W340">
        <v>0</v>
      </c>
      <c r="X340">
        <v>-979010618</v>
      </c>
      <c r="Y340">
        <f t="shared" si="108"/>
        <v>0.1</v>
      </c>
      <c r="AA340">
        <v>350.22</v>
      </c>
      <c r="AB340">
        <v>0</v>
      </c>
      <c r="AC340">
        <v>0</v>
      </c>
      <c r="AD340">
        <v>0</v>
      </c>
      <c r="AE340">
        <v>39</v>
      </c>
      <c r="AF340">
        <v>0</v>
      </c>
      <c r="AG340">
        <v>0</v>
      </c>
      <c r="AH340">
        <v>0</v>
      </c>
      <c r="AI340">
        <v>8.98</v>
      </c>
      <c r="AJ340">
        <v>1</v>
      </c>
      <c r="AK340">
        <v>1</v>
      </c>
      <c r="AL340">
        <v>1</v>
      </c>
      <c r="AM340">
        <v>4</v>
      </c>
      <c r="AN340">
        <v>0</v>
      </c>
      <c r="AO340">
        <v>1</v>
      </c>
      <c r="AP340">
        <v>1</v>
      </c>
      <c r="AQ340">
        <v>0</v>
      </c>
      <c r="AR340">
        <v>0</v>
      </c>
      <c r="AS340" t="s">
        <v>3</v>
      </c>
      <c r="AT340">
        <v>0.1</v>
      </c>
      <c r="AU340" t="s">
        <v>3</v>
      </c>
      <c r="AV340">
        <v>0</v>
      </c>
      <c r="AW340">
        <v>2</v>
      </c>
      <c r="AX340">
        <v>145873623</v>
      </c>
      <c r="AY340">
        <v>1</v>
      </c>
      <c r="AZ340">
        <v>0</v>
      </c>
      <c r="BA340">
        <v>357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ROUND(Y340*Source!I189,9)</f>
        <v>0.1</v>
      </c>
      <c r="CY340">
        <f t="shared" si="118"/>
        <v>350.22</v>
      </c>
      <c r="CZ340">
        <f t="shared" si="119"/>
        <v>39</v>
      </c>
      <c r="DA340">
        <f t="shared" si="120"/>
        <v>8.98</v>
      </c>
      <c r="DB340">
        <f t="shared" si="109"/>
        <v>3.9</v>
      </c>
      <c r="DC340">
        <f t="shared" si="110"/>
        <v>0</v>
      </c>
      <c r="DD340" t="s">
        <v>3</v>
      </c>
      <c r="DE340" t="s">
        <v>3</v>
      </c>
      <c r="DF340">
        <f t="shared" si="121"/>
        <v>35.020000000000003</v>
      </c>
      <c r="DG340">
        <f t="shared" si="122"/>
        <v>0</v>
      </c>
      <c r="DH340">
        <f t="shared" si="123"/>
        <v>0</v>
      </c>
      <c r="DI340">
        <f t="shared" si="117"/>
        <v>0</v>
      </c>
      <c r="DJ340">
        <f t="shared" si="124"/>
        <v>35.020000000000003</v>
      </c>
      <c r="DK340">
        <v>0</v>
      </c>
      <c r="DL340" t="s">
        <v>3</v>
      </c>
      <c r="DM340">
        <v>0</v>
      </c>
      <c r="DN340" t="s">
        <v>3</v>
      </c>
      <c r="DO340">
        <v>0</v>
      </c>
    </row>
    <row r="341" spans="1:119" x14ac:dyDescent="0.2">
      <c r="A341">
        <f>ROW(Source!A189)</f>
        <v>189</v>
      </c>
      <c r="B341">
        <v>145833872</v>
      </c>
      <c r="C341">
        <v>145873002</v>
      </c>
      <c r="D341">
        <v>140817899</v>
      </c>
      <c r="E341">
        <v>1</v>
      </c>
      <c r="F341">
        <v>1</v>
      </c>
      <c r="G341">
        <v>1</v>
      </c>
      <c r="H341">
        <v>3</v>
      </c>
      <c r="I341" t="s">
        <v>837</v>
      </c>
      <c r="J341" t="s">
        <v>838</v>
      </c>
      <c r="K341" t="s">
        <v>839</v>
      </c>
      <c r="L341">
        <v>1407</v>
      </c>
      <c r="N341">
        <v>1013</v>
      </c>
      <c r="O341" t="s">
        <v>751</v>
      </c>
      <c r="P341" t="s">
        <v>751</v>
      </c>
      <c r="Q341">
        <v>1</v>
      </c>
      <c r="W341">
        <v>0</v>
      </c>
      <c r="X341">
        <v>631936042</v>
      </c>
      <c r="Y341">
        <f t="shared" si="108"/>
        <v>2.1000000000000001E-2</v>
      </c>
      <c r="AA341">
        <v>2424.6</v>
      </c>
      <c r="AB341">
        <v>0</v>
      </c>
      <c r="AC341">
        <v>0</v>
      </c>
      <c r="AD341">
        <v>0</v>
      </c>
      <c r="AE341">
        <v>270</v>
      </c>
      <c r="AF341">
        <v>0</v>
      </c>
      <c r="AG341">
        <v>0</v>
      </c>
      <c r="AH341">
        <v>0</v>
      </c>
      <c r="AI341">
        <v>8.98</v>
      </c>
      <c r="AJ341">
        <v>1</v>
      </c>
      <c r="AK341">
        <v>1</v>
      </c>
      <c r="AL341">
        <v>1</v>
      </c>
      <c r="AM341">
        <v>4</v>
      </c>
      <c r="AN341">
        <v>0</v>
      </c>
      <c r="AO341">
        <v>1</v>
      </c>
      <c r="AP341">
        <v>1</v>
      </c>
      <c r="AQ341">
        <v>0</v>
      </c>
      <c r="AR341">
        <v>0</v>
      </c>
      <c r="AS341" t="s">
        <v>3</v>
      </c>
      <c r="AT341">
        <v>2.1000000000000001E-2</v>
      </c>
      <c r="AU341" t="s">
        <v>3</v>
      </c>
      <c r="AV341">
        <v>0</v>
      </c>
      <c r="AW341">
        <v>2</v>
      </c>
      <c r="AX341">
        <v>145873624</v>
      </c>
      <c r="AY341">
        <v>1</v>
      </c>
      <c r="AZ341">
        <v>0</v>
      </c>
      <c r="BA341">
        <v>358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ROUND(Y341*Source!I189,9)</f>
        <v>2.1000000000000001E-2</v>
      </c>
      <c r="CY341">
        <f t="shared" si="118"/>
        <v>2424.6</v>
      </c>
      <c r="CZ341">
        <f t="shared" si="119"/>
        <v>270</v>
      </c>
      <c r="DA341">
        <f t="shared" si="120"/>
        <v>8.98</v>
      </c>
      <c r="DB341">
        <f t="shared" si="109"/>
        <v>5.67</v>
      </c>
      <c r="DC341">
        <f t="shared" si="110"/>
        <v>0</v>
      </c>
      <c r="DD341" t="s">
        <v>3</v>
      </c>
      <c r="DE341" t="s">
        <v>3</v>
      </c>
      <c r="DF341">
        <f t="shared" si="121"/>
        <v>50.92</v>
      </c>
      <c r="DG341">
        <f t="shared" si="122"/>
        <v>0</v>
      </c>
      <c r="DH341">
        <f t="shared" si="123"/>
        <v>0</v>
      </c>
      <c r="DI341">
        <f t="shared" si="117"/>
        <v>0</v>
      </c>
      <c r="DJ341">
        <f t="shared" si="124"/>
        <v>50.92</v>
      </c>
      <c r="DK341">
        <v>0</v>
      </c>
      <c r="DL341" t="s">
        <v>3</v>
      </c>
      <c r="DM341">
        <v>0</v>
      </c>
      <c r="DN341" t="s">
        <v>3</v>
      </c>
      <c r="DO341">
        <v>0</v>
      </c>
    </row>
    <row r="342" spans="1:119" x14ac:dyDescent="0.2">
      <c r="A342">
        <f>ROW(Source!A189)</f>
        <v>189</v>
      </c>
      <c r="B342">
        <v>145833872</v>
      </c>
      <c r="C342">
        <v>145873002</v>
      </c>
      <c r="D342">
        <v>140821486</v>
      </c>
      <c r="E342">
        <v>1</v>
      </c>
      <c r="F342">
        <v>1</v>
      </c>
      <c r="G342">
        <v>1</v>
      </c>
      <c r="H342">
        <v>3</v>
      </c>
      <c r="I342" t="s">
        <v>840</v>
      </c>
      <c r="J342" t="s">
        <v>841</v>
      </c>
      <c r="K342" t="s">
        <v>842</v>
      </c>
      <c r="L342">
        <v>1425</v>
      </c>
      <c r="N342">
        <v>1013</v>
      </c>
      <c r="O342" t="s">
        <v>26</v>
      </c>
      <c r="P342" t="s">
        <v>26</v>
      </c>
      <c r="Q342">
        <v>1</v>
      </c>
      <c r="W342">
        <v>0</v>
      </c>
      <c r="X342">
        <v>-904807072</v>
      </c>
      <c r="Y342">
        <f t="shared" si="108"/>
        <v>4.1000000000000002E-2</v>
      </c>
      <c r="AA342">
        <v>4741.4399999999996</v>
      </c>
      <c r="AB342">
        <v>0</v>
      </c>
      <c r="AC342">
        <v>0</v>
      </c>
      <c r="AD342">
        <v>0</v>
      </c>
      <c r="AE342">
        <v>528</v>
      </c>
      <c r="AF342">
        <v>0</v>
      </c>
      <c r="AG342">
        <v>0</v>
      </c>
      <c r="AH342">
        <v>0</v>
      </c>
      <c r="AI342">
        <v>8.98</v>
      </c>
      <c r="AJ342">
        <v>1</v>
      </c>
      <c r="AK342">
        <v>1</v>
      </c>
      <c r="AL342">
        <v>1</v>
      </c>
      <c r="AM342">
        <v>4</v>
      </c>
      <c r="AN342">
        <v>0</v>
      </c>
      <c r="AO342">
        <v>1</v>
      </c>
      <c r="AP342">
        <v>1</v>
      </c>
      <c r="AQ342">
        <v>0</v>
      </c>
      <c r="AR342">
        <v>0</v>
      </c>
      <c r="AS342" t="s">
        <v>3</v>
      </c>
      <c r="AT342">
        <v>4.1000000000000002E-2</v>
      </c>
      <c r="AU342" t="s">
        <v>3</v>
      </c>
      <c r="AV342">
        <v>0</v>
      </c>
      <c r="AW342">
        <v>2</v>
      </c>
      <c r="AX342">
        <v>145873625</v>
      </c>
      <c r="AY342">
        <v>1</v>
      </c>
      <c r="AZ342">
        <v>0</v>
      </c>
      <c r="BA342">
        <v>359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ROUND(Y342*Source!I189,9)</f>
        <v>4.1000000000000002E-2</v>
      </c>
      <c r="CY342">
        <f t="shared" si="118"/>
        <v>4741.4399999999996</v>
      </c>
      <c r="CZ342">
        <f t="shared" si="119"/>
        <v>528</v>
      </c>
      <c r="DA342">
        <f t="shared" si="120"/>
        <v>8.98</v>
      </c>
      <c r="DB342">
        <f t="shared" si="109"/>
        <v>21.65</v>
      </c>
      <c r="DC342">
        <f t="shared" si="110"/>
        <v>0</v>
      </c>
      <c r="DD342" t="s">
        <v>3</v>
      </c>
      <c r="DE342" t="s">
        <v>3</v>
      </c>
      <c r="DF342">
        <f t="shared" si="121"/>
        <v>194.4</v>
      </c>
      <c r="DG342">
        <f t="shared" si="122"/>
        <v>0</v>
      </c>
      <c r="DH342">
        <f t="shared" si="123"/>
        <v>0</v>
      </c>
      <c r="DI342">
        <f t="shared" si="117"/>
        <v>0</v>
      </c>
      <c r="DJ342">
        <f t="shared" si="124"/>
        <v>194.4</v>
      </c>
      <c r="DK342">
        <v>0</v>
      </c>
      <c r="DL342" t="s">
        <v>3</v>
      </c>
      <c r="DM342">
        <v>0</v>
      </c>
      <c r="DN342" t="s">
        <v>3</v>
      </c>
      <c r="DO342">
        <v>0</v>
      </c>
    </row>
    <row r="343" spans="1:119" x14ac:dyDescent="0.2">
      <c r="A343">
        <f>ROW(Source!A189)</f>
        <v>189</v>
      </c>
      <c r="B343">
        <v>145833872</v>
      </c>
      <c r="C343">
        <v>145873002</v>
      </c>
      <c r="D343">
        <v>140833313</v>
      </c>
      <c r="E343">
        <v>1</v>
      </c>
      <c r="F343">
        <v>1</v>
      </c>
      <c r="G343">
        <v>1</v>
      </c>
      <c r="H343">
        <v>3</v>
      </c>
      <c r="I343" t="s">
        <v>843</v>
      </c>
      <c r="J343" t="s">
        <v>844</v>
      </c>
      <c r="K343" t="s">
        <v>845</v>
      </c>
      <c r="L343">
        <v>1346</v>
      </c>
      <c r="N343">
        <v>1009</v>
      </c>
      <c r="O343" t="s">
        <v>91</v>
      </c>
      <c r="P343" t="s">
        <v>91</v>
      </c>
      <c r="Q343">
        <v>1</v>
      </c>
      <c r="W343">
        <v>0</v>
      </c>
      <c r="X343">
        <v>-1015480236</v>
      </c>
      <c r="Y343">
        <f t="shared" si="108"/>
        <v>0.124</v>
      </c>
      <c r="AA343">
        <v>320.58999999999997</v>
      </c>
      <c r="AB343">
        <v>0</v>
      </c>
      <c r="AC343">
        <v>0</v>
      </c>
      <c r="AD343">
        <v>0</v>
      </c>
      <c r="AE343">
        <v>35.700000000000003</v>
      </c>
      <c r="AF343">
        <v>0</v>
      </c>
      <c r="AG343">
        <v>0</v>
      </c>
      <c r="AH343">
        <v>0</v>
      </c>
      <c r="AI343">
        <v>8.98</v>
      </c>
      <c r="AJ343">
        <v>1</v>
      </c>
      <c r="AK343">
        <v>1</v>
      </c>
      <c r="AL343">
        <v>1</v>
      </c>
      <c r="AM343">
        <v>4</v>
      </c>
      <c r="AN343">
        <v>0</v>
      </c>
      <c r="AO343">
        <v>1</v>
      </c>
      <c r="AP343">
        <v>1</v>
      </c>
      <c r="AQ343">
        <v>0</v>
      </c>
      <c r="AR343">
        <v>0</v>
      </c>
      <c r="AS343" t="s">
        <v>3</v>
      </c>
      <c r="AT343">
        <v>0.124</v>
      </c>
      <c r="AU343" t="s">
        <v>3</v>
      </c>
      <c r="AV343">
        <v>0</v>
      </c>
      <c r="AW343">
        <v>2</v>
      </c>
      <c r="AX343">
        <v>145873626</v>
      </c>
      <c r="AY343">
        <v>1</v>
      </c>
      <c r="AZ343">
        <v>0</v>
      </c>
      <c r="BA343">
        <v>360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ROUND(Y343*Source!I189,9)</f>
        <v>0.124</v>
      </c>
      <c r="CY343">
        <f t="shared" si="118"/>
        <v>320.58999999999997</v>
      </c>
      <c r="CZ343">
        <f t="shared" si="119"/>
        <v>35.700000000000003</v>
      </c>
      <c r="DA343">
        <f t="shared" si="120"/>
        <v>8.98</v>
      </c>
      <c r="DB343">
        <f t="shared" si="109"/>
        <v>4.43</v>
      </c>
      <c r="DC343">
        <f t="shared" si="110"/>
        <v>0</v>
      </c>
      <c r="DD343" t="s">
        <v>3</v>
      </c>
      <c r="DE343" t="s">
        <v>3</v>
      </c>
      <c r="DF343">
        <f t="shared" si="121"/>
        <v>39.75</v>
      </c>
      <c r="DG343">
        <f t="shared" si="122"/>
        <v>0</v>
      </c>
      <c r="DH343">
        <f t="shared" si="123"/>
        <v>0</v>
      </c>
      <c r="DI343">
        <f t="shared" si="117"/>
        <v>0</v>
      </c>
      <c r="DJ343">
        <f t="shared" si="124"/>
        <v>39.75</v>
      </c>
      <c r="DK343">
        <v>0</v>
      </c>
      <c r="DL343" t="s">
        <v>3</v>
      </c>
      <c r="DM343">
        <v>0</v>
      </c>
      <c r="DN343" t="s">
        <v>3</v>
      </c>
      <c r="DO343">
        <v>0</v>
      </c>
    </row>
    <row r="344" spans="1:119" x14ac:dyDescent="0.2">
      <c r="A344">
        <f>ROW(Source!A189)</f>
        <v>189</v>
      </c>
      <c r="B344">
        <v>145833872</v>
      </c>
      <c r="C344">
        <v>145873002</v>
      </c>
      <c r="D344">
        <v>140765022</v>
      </c>
      <c r="E344">
        <v>70</v>
      </c>
      <c r="F344">
        <v>1</v>
      </c>
      <c r="G344">
        <v>1</v>
      </c>
      <c r="H344">
        <v>3</v>
      </c>
      <c r="I344" t="s">
        <v>762</v>
      </c>
      <c r="J344" t="s">
        <v>3</v>
      </c>
      <c r="K344" t="s">
        <v>763</v>
      </c>
      <c r="L344">
        <v>1374</v>
      </c>
      <c r="N344">
        <v>1013</v>
      </c>
      <c r="O344" t="s">
        <v>764</v>
      </c>
      <c r="P344" t="s">
        <v>764</v>
      </c>
      <c r="Q344">
        <v>1</v>
      </c>
      <c r="W344">
        <v>0</v>
      </c>
      <c r="X344">
        <v>-1731369543</v>
      </c>
      <c r="Y344">
        <f t="shared" si="108"/>
        <v>0.51</v>
      </c>
      <c r="AA344">
        <v>8.98</v>
      </c>
      <c r="AB344">
        <v>0</v>
      </c>
      <c r="AC344">
        <v>0</v>
      </c>
      <c r="AD344">
        <v>0</v>
      </c>
      <c r="AE344">
        <v>1</v>
      </c>
      <c r="AF344">
        <v>0</v>
      </c>
      <c r="AG344">
        <v>0</v>
      </c>
      <c r="AH344">
        <v>0</v>
      </c>
      <c r="AI344">
        <v>8.98</v>
      </c>
      <c r="AJ344">
        <v>1</v>
      </c>
      <c r="AK344">
        <v>1</v>
      </c>
      <c r="AL344">
        <v>1</v>
      </c>
      <c r="AM344">
        <v>4</v>
      </c>
      <c r="AN344">
        <v>0</v>
      </c>
      <c r="AO344">
        <v>1</v>
      </c>
      <c r="AP344">
        <v>1</v>
      </c>
      <c r="AQ344">
        <v>0</v>
      </c>
      <c r="AR344">
        <v>0</v>
      </c>
      <c r="AS344" t="s">
        <v>3</v>
      </c>
      <c r="AT344">
        <v>0.51</v>
      </c>
      <c r="AU344" t="s">
        <v>3</v>
      </c>
      <c r="AV344">
        <v>0</v>
      </c>
      <c r="AW344">
        <v>2</v>
      </c>
      <c r="AX344">
        <v>145873627</v>
      </c>
      <c r="AY344">
        <v>1</v>
      </c>
      <c r="AZ344">
        <v>0</v>
      </c>
      <c r="BA344">
        <v>361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ROUND(Y344*Source!I189,9)</f>
        <v>0.51</v>
      </c>
      <c r="CY344">
        <f t="shared" si="118"/>
        <v>8.98</v>
      </c>
      <c r="CZ344">
        <f t="shared" si="119"/>
        <v>1</v>
      </c>
      <c r="DA344">
        <f t="shared" si="120"/>
        <v>8.98</v>
      </c>
      <c r="DB344">
        <f t="shared" si="109"/>
        <v>0.51</v>
      </c>
      <c r="DC344">
        <f t="shared" si="110"/>
        <v>0</v>
      </c>
      <c r="DD344" t="s">
        <v>3</v>
      </c>
      <c r="DE344" t="s">
        <v>3</v>
      </c>
      <c r="DF344">
        <f t="shared" si="121"/>
        <v>4.58</v>
      </c>
      <c r="DG344">
        <f t="shared" si="122"/>
        <v>0</v>
      </c>
      <c r="DH344">
        <f t="shared" si="123"/>
        <v>0</v>
      </c>
      <c r="DI344">
        <f t="shared" si="117"/>
        <v>0</v>
      </c>
      <c r="DJ344">
        <f t="shared" si="124"/>
        <v>4.58</v>
      </c>
      <c r="DK344">
        <v>0</v>
      </c>
      <c r="DL344" t="s">
        <v>3</v>
      </c>
      <c r="DM344">
        <v>0</v>
      </c>
      <c r="DN344" t="s">
        <v>3</v>
      </c>
      <c r="DO344">
        <v>0</v>
      </c>
    </row>
    <row r="345" spans="1:119" x14ac:dyDescent="0.2">
      <c r="A345">
        <f>ROW(Source!A191)</f>
        <v>191</v>
      </c>
      <c r="B345">
        <v>145833872</v>
      </c>
      <c r="C345">
        <v>145874116</v>
      </c>
      <c r="D345">
        <v>140760043</v>
      </c>
      <c r="E345">
        <v>70</v>
      </c>
      <c r="F345">
        <v>1</v>
      </c>
      <c r="G345">
        <v>1</v>
      </c>
      <c r="H345">
        <v>1</v>
      </c>
      <c r="I345" t="s">
        <v>754</v>
      </c>
      <c r="J345" t="s">
        <v>3</v>
      </c>
      <c r="K345" t="s">
        <v>755</v>
      </c>
      <c r="L345">
        <v>1191</v>
      </c>
      <c r="N345">
        <v>1013</v>
      </c>
      <c r="O345" t="s">
        <v>660</v>
      </c>
      <c r="P345" t="s">
        <v>660</v>
      </c>
      <c r="Q345">
        <v>1</v>
      </c>
      <c r="W345">
        <v>0</v>
      </c>
      <c r="X345">
        <v>-1936699058</v>
      </c>
      <c r="Y345">
        <f t="shared" si="108"/>
        <v>1.03</v>
      </c>
      <c r="AA345">
        <v>0</v>
      </c>
      <c r="AB345">
        <v>0</v>
      </c>
      <c r="AC345">
        <v>0</v>
      </c>
      <c r="AD345">
        <v>333.91</v>
      </c>
      <c r="AE345">
        <v>0</v>
      </c>
      <c r="AF345">
        <v>0</v>
      </c>
      <c r="AG345">
        <v>0</v>
      </c>
      <c r="AH345">
        <v>9.92</v>
      </c>
      <c r="AI345">
        <v>1</v>
      </c>
      <c r="AJ345">
        <v>1</v>
      </c>
      <c r="AK345">
        <v>1</v>
      </c>
      <c r="AL345">
        <v>33.659999999999997</v>
      </c>
      <c r="AM345">
        <v>4</v>
      </c>
      <c r="AN345">
        <v>0</v>
      </c>
      <c r="AO345">
        <v>1</v>
      </c>
      <c r="AP345">
        <v>1</v>
      </c>
      <c r="AQ345">
        <v>0</v>
      </c>
      <c r="AR345">
        <v>0</v>
      </c>
      <c r="AS345" t="s">
        <v>3</v>
      </c>
      <c r="AT345">
        <v>1.03</v>
      </c>
      <c r="AU345" t="s">
        <v>3</v>
      </c>
      <c r="AV345">
        <v>1</v>
      </c>
      <c r="AW345">
        <v>2</v>
      </c>
      <c r="AX345">
        <v>145874117</v>
      </c>
      <c r="AY345">
        <v>1</v>
      </c>
      <c r="AZ345">
        <v>0</v>
      </c>
      <c r="BA345">
        <v>362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ROUND(Y345*Source!I191,9)</f>
        <v>8.24</v>
      </c>
      <c r="CY345">
        <f>AD345</f>
        <v>333.91</v>
      </c>
      <c r="CZ345">
        <f>AH345</f>
        <v>9.92</v>
      </c>
      <c r="DA345">
        <f>AL345</f>
        <v>33.659999999999997</v>
      </c>
      <c r="DB345">
        <f t="shared" si="109"/>
        <v>10.220000000000001</v>
      </c>
      <c r="DC345">
        <f t="shared" si="110"/>
        <v>0</v>
      </c>
      <c r="DD345" t="s">
        <v>3</v>
      </c>
      <c r="DE345" t="s">
        <v>3</v>
      </c>
      <c r="DF345">
        <f>ROUND(ROUND(AE345,2)*CX345,2)</f>
        <v>0</v>
      </c>
      <c r="DG345">
        <f t="shared" si="122"/>
        <v>0</v>
      </c>
      <c r="DH345">
        <f t="shared" si="123"/>
        <v>0</v>
      </c>
      <c r="DI345">
        <f>ROUND(ROUND(AH345*AL345,2)*CX345,2)</f>
        <v>2751.42</v>
      </c>
      <c r="DJ345">
        <f>DI345</f>
        <v>2751.42</v>
      </c>
      <c r="DK345">
        <v>0</v>
      </c>
      <c r="DL345" t="s">
        <v>3</v>
      </c>
      <c r="DM345">
        <v>0</v>
      </c>
      <c r="DN345" t="s">
        <v>3</v>
      </c>
      <c r="DO345">
        <v>0</v>
      </c>
    </row>
    <row r="346" spans="1:119" x14ac:dyDescent="0.2">
      <c r="A346">
        <f>ROW(Source!A191)</f>
        <v>191</v>
      </c>
      <c r="B346">
        <v>145833872</v>
      </c>
      <c r="C346">
        <v>145874116</v>
      </c>
      <c r="D346">
        <v>140775017</v>
      </c>
      <c r="E346">
        <v>1</v>
      </c>
      <c r="F346">
        <v>1</v>
      </c>
      <c r="G346">
        <v>1</v>
      </c>
      <c r="H346">
        <v>3</v>
      </c>
      <c r="I346" t="s">
        <v>825</v>
      </c>
      <c r="J346" t="s">
        <v>826</v>
      </c>
      <c r="K346" t="s">
        <v>827</v>
      </c>
      <c r="L346">
        <v>1346</v>
      </c>
      <c r="N346">
        <v>1009</v>
      </c>
      <c r="O346" t="s">
        <v>91</v>
      </c>
      <c r="P346" t="s">
        <v>91</v>
      </c>
      <c r="Q346">
        <v>1</v>
      </c>
      <c r="W346">
        <v>0</v>
      </c>
      <c r="X346">
        <v>-1864341761</v>
      </c>
      <c r="Y346">
        <f t="shared" si="108"/>
        <v>0.02</v>
      </c>
      <c r="AA346">
        <v>81.180000000000007</v>
      </c>
      <c r="AB346">
        <v>0</v>
      </c>
      <c r="AC346">
        <v>0</v>
      </c>
      <c r="AD346">
        <v>0</v>
      </c>
      <c r="AE346">
        <v>9.0399999999999991</v>
      </c>
      <c r="AF346">
        <v>0</v>
      </c>
      <c r="AG346">
        <v>0</v>
      </c>
      <c r="AH346">
        <v>0</v>
      </c>
      <c r="AI346">
        <v>8.98</v>
      </c>
      <c r="AJ346">
        <v>1</v>
      </c>
      <c r="AK346">
        <v>1</v>
      </c>
      <c r="AL346">
        <v>1</v>
      </c>
      <c r="AM346">
        <v>4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3</v>
      </c>
      <c r="AT346">
        <v>0.02</v>
      </c>
      <c r="AU346" t="s">
        <v>3</v>
      </c>
      <c r="AV346">
        <v>0</v>
      </c>
      <c r="AW346">
        <v>2</v>
      </c>
      <c r="AX346">
        <v>145874118</v>
      </c>
      <c r="AY346">
        <v>1</v>
      </c>
      <c r="AZ346">
        <v>0</v>
      </c>
      <c r="BA346">
        <v>363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ROUND(Y346*Source!I191,9)</f>
        <v>0.16</v>
      </c>
      <c r="CY346">
        <f>AA346</f>
        <v>81.180000000000007</v>
      </c>
      <c r="CZ346">
        <f>AE346</f>
        <v>9.0399999999999991</v>
      </c>
      <c r="DA346">
        <f>AI346</f>
        <v>8.98</v>
      </c>
      <c r="DB346">
        <f t="shared" si="109"/>
        <v>0.18</v>
      </c>
      <c r="DC346">
        <f t="shared" si="110"/>
        <v>0</v>
      </c>
      <c r="DD346" t="s">
        <v>3</v>
      </c>
      <c r="DE346" t="s">
        <v>3</v>
      </c>
      <c r="DF346">
        <f>ROUND(ROUND(AE346*AI346,2)*CX346,2)</f>
        <v>12.99</v>
      </c>
      <c r="DG346">
        <f t="shared" si="122"/>
        <v>0</v>
      </c>
      <c r="DH346">
        <f t="shared" si="123"/>
        <v>0</v>
      </c>
      <c r="DI346">
        <f>ROUND(ROUND(AH346,2)*CX346,2)</f>
        <v>0</v>
      </c>
      <c r="DJ346">
        <f>DF346</f>
        <v>12.99</v>
      </c>
      <c r="DK346">
        <v>0</v>
      </c>
      <c r="DL346" t="s">
        <v>3</v>
      </c>
      <c r="DM346">
        <v>0</v>
      </c>
      <c r="DN346" t="s">
        <v>3</v>
      </c>
      <c r="DO346">
        <v>0</v>
      </c>
    </row>
    <row r="347" spans="1:119" x14ac:dyDescent="0.2">
      <c r="A347">
        <f>ROW(Source!A191)</f>
        <v>191</v>
      </c>
      <c r="B347">
        <v>145833872</v>
      </c>
      <c r="C347">
        <v>145874116</v>
      </c>
      <c r="D347">
        <v>140765022</v>
      </c>
      <c r="E347">
        <v>70</v>
      </c>
      <c r="F347">
        <v>1</v>
      </c>
      <c r="G347">
        <v>1</v>
      </c>
      <c r="H347">
        <v>3</v>
      </c>
      <c r="I347" t="s">
        <v>762</v>
      </c>
      <c r="J347" t="s">
        <v>3</v>
      </c>
      <c r="K347" t="s">
        <v>763</v>
      </c>
      <c r="L347">
        <v>1374</v>
      </c>
      <c r="N347">
        <v>1013</v>
      </c>
      <c r="O347" t="s">
        <v>764</v>
      </c>
      <c r="P347" t="s">
        <v>764</v>
      </c>
      <c r="Q347">
        <v>1</v>
      </c>
      <c r="W347">
        <v>0</v>
      </c>
      <c r="X347">
        <v>-1731369543</v>
      </c>
      <c r="Y347">
        <f t="shared" si="108"/>
        <v>0.2</v>
      </c>
      <c r="AA347">
        <v>8.98</v>
      </c>
      <c r="AB347">
        <v>0</v>
      </c>
      <c r="AC347">
        <v>0</v>
      </c>
      <c r="AD347">
        <v>0</v>
      </c>
      <c r="AE347">
        <v>1</v>
      </c>
      <c r="AF347">
        <v>0</v>
      </c>
      <c r="AG347">
        <v>0</v>
      </c>
      <c r="AH347">
        <v>0</v>
      </c>
      <c r="AI347">
        <v>8.98</v>
      </c>
      <c r="AJ347">
        <v>1</v>
      </c>
      <c r="AK347">
        <v>1</v>
      </c>
      <c r="AL347">
        <v>1</v>
      </c>
      <c r="AM347">
        <v>4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3</v>
      </c>
      <c r="AT347">
        <v>0.2</v>
      </c>
      <c r="AU347" t="s">
        <v>3</v>
      </c>
      <c r="AV347">
        <v>0</v>
      </c>
      <c r="AW347">
        <v>2</v>
      </c>
      <c r="AX347">
        <v>145874119</v>
      </c>
      <c r="AY347">
        <v>1</v>
      </c>
      <c r="AZ347">
        <v>0</v>
      </c>
      <c r="BA347">
        <v>364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ROUND(Y347*Source!I191,9)</f>
        <v>1.6</v>
      </c>
      <c r="CY347">
        <f>AA347</f>
        <v>8.98</v>
      </c>
      <c r="CZ347">
        <f>AE347</f>
        <v>1</v>
      </c>
      <c r="DA347">
        <f>AI347</f>
        <v>8.98</v>
      </c>
      <c r="DB347">
        <f t="shared" si="109"/>
        <v>0.2</v>
      </c>
      <c r="DC347">
        <f t="shared" si="110"/>
        <v>0</v>
      </c>
      <c r="DD347" t="s">
        <v>3</v>
      </c>
      <c r="DE347" t="s">
        <v>3</v>
      </c>
      <c r="DF347">
        <f>ROUND(ROUND(AE347*AI347,2)*CX347,2)</f>
        <v>14.37</v>
      </c>
      <c r="DG347">
        <f t="shared" si="122"/>
        <v>0</v>
      </c>
      <c r="DH347">
        <f t="shared" si="123"/>
        <v>0</v>
      </c>
      <c r="DI347">
        <f>ROUND(ROUND(AH347,2)*CX347,2)</f>
        <v>0</v>
      </c>
      <c r="DJ347">
        <f>DF347</f>
        <v>14.37</v>
      </c>
      <c r="DK347">
        <v>0</v>
      </c>
      <c r="DL347" t="s">
        <v>3</v>
      </c>
      <c r="DM347">
        <v>0</v>
      </c>
      <c r="DN347" t="s">
        <v>3</v>
      </c>
      <c r="DO347">
        <v>0</v>
      </c>
    </row>
    <row r="348" spans="1:119" x14ac:dyDescent="0.2">
      <c r="A348">
        <f>ROW(Source!A195)</f>
        <v>195</v>
      </c>
      <c r="B348">
        <v>145833872</v>
      </c>
      <c r="C348">
        <v>145874188</v>
      </c>
      <c r="D348">
        <v>140760031</v>
      </c>
      <c r="E348">
        <v>70</v>
      </c>
      <c r="F348">
        <v>1</v>
      </c>
      <c r="G348">
        <v>1</v>
      </c>
      <c r="H348">
        <v>1</v>
      </c>
      <c r="I348" t="s">
        <v>687</v>
      </c>
      <c r="J348" t="s">
        <v>3</v>
      </c>
      <c r="K348" t="s">
        <v>688</v>
      </c>
      <c r="L348">
        <v>1191</v>
      </c>
      <c r="N348">
        <v>1013</v>
      </c>
      <c r="O348" t="s">
        <v>660</v>
      </c>
      <c r="P348" t="s">
        <v>660</v>
      </c>
      <c r="Q348">
        <v>1</v>
      </c>
      <c r="W348">
        <v>0</v>
      </c>
      <c r="X348">
        <v>-1111239348</v>
      </c>
      <c r="Y348">
        <f>(AT348*1.15)</f>
        <v>17.939999999999998</v>
      </c>
      <c r="AA348">
        <v>0</v>
      </c>
      <c r="AB348">
        <v>0</v>
      </c>
      <c r="AC348">
        <v>0</v>
      </c>
      <c r="AD348">
        <v>323.81</v>
      </c>
      <c r="AE348">
        <v>0</v>
      </c>
      <c r="AF348">
        <v>0</v>
      </c>
      <c r="AG348">
        <v>0</v>
      </c>
      <c r="AH348">
        <v>9.6199999999999992</v>
      </c>
      <c r="AI348">
        <v>1</v>
      </c>
      <c r="AJ348">
        <v>1</v>
      </c>
      <c r="AK348">
        <v>1</v>
      </c>
      <c r="AL348">
        <v>33.659999999999997</v>
      </c>
      <c r="AM348">
        <v>4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3</v>
      </c>
      <c r="AT348">
        <v>15.6</v>
      </c>
      <c r="AU348" t="s">
        <v>18</v>
      </c>
      <c r="AV348">
        <v>1</v>
      </c>
      <c r="AW348">
        <v>2</v>
      </c>
      <c r="AX348">
        <v>145874189</v>
      </c>
      <c r="AY348">
        <v>1</v>
      </c>
      <c r="AZ348">
        <v>0</v>
      </c>
      <c r="BA348">
        <v>365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ROUND(Y348*Source!I195,9)</f>
        <v>3.5880000000000001</v>
      </c>
      <c r="CY348">
        <f>AD348</f>
        <v>323.81</v>
      </c>
      <c r="CZ348">
        <f>AH348</f>
        <v>9.6199999999999992</v>
      </c>
      <c r="DA348">
        <f>AL348</f>
        <v>33.659999999999997</v>
      </c>
      <c r="DB348">
        <f>ROUND((ROUND(AT348*CZ348,2)*1.15),2)</f>
        <v>172.58</v>
      </c>
      <c r="DC348">
        <f>ROUND((ROUND(AT348*AG348,2)*1.15),2)</f>
        <v>0</v>
      </c>
      <c r="DD348" t="s">
        <v>3</v>
      </c>
      <c r="DE348" t="s">
        <v>3</v>
      </c>
      <c r="DF348">
        <f>ROUND(ROUND(AE348,2)*CX348,2)</f>
        <v>0</v>
      </c>
      <c r="DG348">
        <f t="shared" si="122"/>
        <v>0</v>
      </c>
      <c r="DH348">
        <f t="shared" si="123"/>
        <v>0</v>
      </c>
      <c r="DI348">
        <f>ROUND(ROUND(AH348*AL348,2)*CX348,2)</f>
        <v>1161.83</v>
      </c>
      <c r="DJ348">
        <f>DI348</f>
        <v>1161.83</v>
      </c>
      <c r="DK348">
        <v>0</v>
      </c>
      <c r="DL348" t="s">
        <v>3</v>
      </c>
      <c r="DM348">
        <v>0</v>
      </c>
      <c r="DN348" t="s">
        <v>3</v>
      </c>
      <c r="DO348">
        <v>0</v>
      </c>
    </row>
    <row r="349" spans="1:119" x14ac:dyDescent="0.2">
      <c r="A349">
        <f>ROW(Source!A195)</f>
        <v>195</v>
      </c>
      <c r="B349">
        <v>145833872</v>
      </c>
      <c r="C349">
        <v>145874188</v>
      </c>
      <c r="D349">
        <v>140760225</v>
      </c>
      <c r="E349">
        <v>70</v>
      </c>
      <c r="F349">
        <v>1</v>
      </c>
      <c r="G349">
        <v>1</v>
      </c>
      <c r="H349">
        <v>1</v>
      </c>
      <c r="I349" t="s">
        <v>661</v>
      </c>
      <c r="J349" t="s">
        <v>3</v>
      </c>
      <c r="K349" t="s">
        <v>662</v>
      </c>
      <c r="L349">
        <v>1191</v>
      </c>
      <c r="N349">
        <v>1013</v>
      </c>
      <c r="O349" t="s">
        <v>660</v>
      </c>
      <c r="P349" t="s">
        <v>660</v>
      </c>
      <c r="Q349">
        <v>1</v>
      </c>
      <c r="W349">
        <v>0</v>
      </c>
      <c r="X349">
        <v>-1417349443</v>
      </c>
      <c r="Y349">
        <f>(AT349*1.25)</f>
        <v>0.33750000000000002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</v>
      </c>
      <c r="AJ349">
        <v>1</v>
      </c>
      <c r="AK349">
        <v>33.659999999999997</v>
      </c>
      <c r="AL349">
        <v>1</v>
      </c>
      <c r="AM349">
        <v>4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3</v>
      </c>
      <c r="AT349">
        <v>0.27</v>
      </c>
      <c r="AU349" t="s">
        <v>17</v>
      </c>
      <c r="AV349">
        <v>2</v>
      </c>
      <c r="AW349">
        <v>2</v>
      </c>
      <c r="AX349">
        <v>145874190</v>
      </c>
      <c r="AY349">
        <v>1</v>
      </c>
      <c r="AZ349">
        <v>0</v>
      </c>
      <c r="BA349">
        <v>366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ROUND(Y349*Source!I195,9)</f>
        <v>6.7500000000000004E-2</v>
      </c>
      <c r="CY349">
        <f>AD349</f>
        <v>0</v>
      </c>
      <c r="CZ349">
        <f>AH349</f>
        <v>0</v>
      </c>
      <c r="DA349">
        <f>AL349</f>
        <v>1</v>
      </c>
      <c r="DB349">
        <f>ROUND((ROUND(AT349*CZ349,2)*1.25),2)</f>
        <v>0</v>
      </c>
      <c r="DC349">
        <f>ROUND((ROUND(AT349*AG349,2)*1.25),2)</f>
        <v>0</v>
      </c>
      <c r="DD349" t="s">
        <v>3</v>
      </c>
      <c r="DE349" t="s">
        <v>3</v>
      </c>
      <c r="DF349">
        <f>ROUND(ROUND(AE349,2)*CX349,2)</f>
        <v>0</v>
      </c>
      <c r="DG349">
        <f t="shared" si="122"/>
        <v>0</v>
      </c>
      <c r="DH349">
        <f>ROUND(ROUND(AG349*AK349,2)*CX349,2)</f>
        <v>0</v>
      </c>
      <c r="DI349">
        <f t="shared" ref="DI349:DI359" si="125">ROUND(ROUND(AH349,2)*CX349,2)</f>
        <v>0</v>
      </c>
      <c r="DJ349">
        <f>DI349</f>
        <v>0</v>
      </c>
      <c r="DK349">
        <v>0</v>
      </c>
      <c r="DL349" t="s">
        <v>3</v>
      </c>
      <c r="DM349">
        <v>0</v>
      </c>
      <c r="DN349" t="s">
        <v>3</v>
      </c>
      <c r="DO349">
        <v>0</v>
      </c>
    </row>
    <row r="350" spans="1:119" x14ac:dyDescent="0.2">
      <c r="A350">
        <f>ROW(Source!A195)</f>
        <v>195</v>
      </c>
      <c r="B350">
        <v>145833872</v>
      </c>
      <c r="C350">
        <v>145874188</v>
      </c>
      <c r="D350">
        <v>140923145</v>
      </c>
      <c r="E350">
        <v>1</v>
      </c>
      <c r="F350">
        <v>1</v>
      </c>
      <c r="G350">
        <v>1</v>
      </c>
      <c r="H350">
        <v>2</v>
      </c>
      <c r="I350" t="s">
        <v>663</v>
      </c>
      <c r="J350" t="s">
        <v>664</v>
      </c>
      <c r="K350" t="s">
        <v>665</v>
      </c>
      <c r="L350">
        <v>1367</v>
      </c>
      <c r="N350">
        <v>1011</v>
      </c>
      <c r="O350" t="s">
        <v>666</v>
      </c>
      <c r="P350" t="s">
        <v>666</v>
      </c>
      <c r="Q350">
        <v>1</v>
      </c>
      <c r="W350">
        <v>0</v>
      </c>
      <c r="X350">
        <v>1232162608</v>
      </c>
      <c r="Y350">
        <f>(AT350*1.25)</f>
        <v>0.16250000000000001</v>
      </c>
      <c r="AA350">
        <v>0</v>
      </c>
      <c r="AB350">
        <v>392.31</v>
      </c>
      <c r="AC350">
        <v>454.41</v>
      </c>
      <c r="AD350">
        <v>0</v>
      </c>
      <c r="AE350">
        <v>0</v>
      </c>
      <c r="AF350">
        <v>31.26</v>
      </c>
      <c r="AG350">
        <v>13.5</v>
      </c>
      <c r="AH350">
        <v>0</v>
      </c>
      <c r="AI350">
        <v>1</v>
      </c>
      <c r="AJ350">
        <v>12.55</v>
      </c>
      <c r="AK350">
        <v>33.659999999999997</v>
      </c>
      <c r="AL350">
        <v>1</v>
      </c>
      <c r="AM350">
        <v>4</v>
      </c>
      <c r="AN350">
        <v>0</v>
      </c>
      <c r="AO350">
        <v>1</v>
      </c>
      <c r="AP350">
        <v>1</v>
      </c>
      <c r="AQ350">
        <v>0</v>
      </c>
      <c r="AR350">
        <v>0</v>
      </c>
      <c r="AS350" t="s">
        <v>3</v>
      </c>
      <c r="AT350">
        <v>0.13</v>
      </c>
      <c r="AU350" t="s">
        <v>17</v>
      </c>
      <c r="AV350">
        <v>0</v>
      </c>
      <c r="AW350">
        <v>2</v>
      </c>
      <c r="AX350">
        <v>145874191</v>
      </c>
      <c r="AY350">
        <v>1</v>
      </c>
      <c r="AZ350">
        <v>0</v>
      </c>
      <c r="BA350">
        <v>367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ROUND(Y350*Source!I195,9)</f>
        <v>3.2500000000000001E-2</v>
      </c>
      <c r="CY350">
        <f>AB350</f>
        <v>392.31</v>
      </c>
      <c r="CZ350">
        <f>AF350</f>
        <v>31.26</v>
      </c>
      <c r="DA350">
        <f>AJ350</f>
        <v>12.55</v>
      </c>
      <c r="DB350">
        <f>ROUND((ROUND(AT350*CZ350,2)*1.25),2)</f>
        <v>5.08</v>
      </c>
      <c r="DC350">
        <f>ROUND((ROUND(AT350*AG350,2)*1.25),2)</f>
        <v>2.2000000000000002</v>
      </c>
      <c r="DD350" t="s">
        <v>3</v>
      </c>
      <c r="DE350" t="s">
        <v>3</v>
      </c>
      <c r="DF350">
        <f>ROUND(ROUND(AE350,2)*CX350,2)</f>
        <v>0</v>
      </c>
      <c r="DG350">
        <f>ROUND(ROUND(AF350*AJ350,2)*CX350,2)</f>
        <v>12.75</v>
      </c>
      <c r="DH350">
        <f>ROUND(ROUND(AG350*AK350,2)*CX350,2)</f>
        <v>14.77</v>
      </c>
      <c r="DI350">
        <f t="shared" si="125"/>
        <v>0</v>
      </c>
      <c r="DJ350">
        <f>DG350</f>
        <v>12.75</v>
      </c>
      <c r="DK350">
        <v>0</v>
      </c>
      <c r="DL350" t="s">
        <v>3</v>
      </c>
      <c r="DM350">
        <v>0</v>
      </c>
      <c r="DN350" t="s">
        <v>3</v>
      </c>
      <c r="DO350">
        <v>0</v>
      </c>
    </row>
    <row r="351" spans="1:119" x14ac:dyDescent="0.2">
      <c r="A351">
        <f>ROW(Source!A195)</f>
        <v>195</v>
      </c>
      <c r="B351">
        <v>145833872</v>
      </c>
      <c r="C351">
        <v>145874188</v>
      </c>
      <c r="D351">
        <v>140923885</v>
      </c>
      <c r="E351">
        <v>1</v>
      </c>
      <c r="F351">
        <v>1</v>
      </c>
      <c r="G351">
        <v>1</v>
      </c>
      <c r="H351">
        <v>2</v>
      </c>
      <c r="I351" t="s">
        <v>681</v>
      </c>
      <c r="J351" t="s">
        <v>682</v>
      </c>
      <c r="K351" t="s">
        <v>683</v>
      </c>
      <c r="L351">
        <v>1367</v>
      </c>
      <c r="N351">
        <v>1011</v>
      </c>
      <c r="O351" t="s">
        <v>666</v>
      </c>
      <c r="P351" t="s">
        <v>666</v>
      </c>
      <c r="Q351">
        <v>1</v>
      </c>
      <c r="W351">
        <v>0</v>
      </c>
      <c r="X351">
        <v>509054691</v>
      </c>
      <c r="Y351">
        <f>(AT351*1.25)</f>
        <v>0.17500000000000002</v>
      </c>
      <c r="AA351">
        <v>0</v>
      </c>
      <c r="AB351">
        <v>824.66</v>
      </c>
      <c r="AC351">
        <v>390.46</v>
      </c>
      <c r="AD351">
        <v>0</v>
      </c>
      <c r="AE351">
        <v>0</v>
      </c>
      <c r="AF351">
        <v>65.709999999999994</v>
      </c>
      <c r="AG351">
        <v>11.6</v>
      </c>
      <c r="AH351">
        <v>0</v>
      </c>
      <c r="AI351">
        <v>1</v>
      </c>
      <c r="AJ351">
        <v>12.55</v>
      </c>
      <c r="AK351">
        <v>33.659999999999997</v>
      </c>
      <c r="AL351">
        <v>1</v>
      </c>
      <c r="AM351">
        <v>4</v>
      </c>
      <c r="AN351">
        <v>0</v>
      </c>
      <c r="AO351">
        <v>1</v>
      </c>
      <c r="AP351">
        <v>1</v>
      </c>
      <c r="AQ351">
        <v>0</v>
      </c>
      <c r="AR351">
        <v>0</v>
      </c>
      <c r="AS351" t="s">
        <v>3</v>
      </c>
      <c r="AT351">
        <v>0.14000000000000001</v>
      </c>
      <c r="AU351" t="s">
        <v>17</v>
      </c>
      <c r="AV351">
        <v>0</v>
      </c>
      <c r="AW351">
        <v>2</v>
      </c>
      <c r="AX351">
        <v>145874192</v>
      </c>
      <c r="AY351">
        <v>1</v>
      </c>
      <c r="AZ351">
        <v>0</v>
      </c>
      <c r="BA351">
        <v>368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ROUND(Y351*Source!I195,9)</f>
        <v>3.5000000000000003E-2</v>
      </c>
      <c r="CY351">
        <f>AB351</f>
        <v>824.66</v>
      </c>
      <c r="CZ351">
        <f>AF351</f>
        <v>65.709999999999994</v>
      </c>
      <c r="DA351">
        <f>AJ351</f>
        <v>12.55</v>
      </c>
      <c r="DB351">
        <f>ROUND((ROUND(AT351*CZ351,2)*1.25),2)</f>
        <v>11.5</v>
      </c>
      <c r="DC351">
        <f>ROUND((ROUND(AT351*AG351,2)*1.25),2)</f>
        <v>2.0299999999999998</v>
      </c>
      <c r="DD351" t="s">
        <v>3</v>
      </c>
      <c r="DE351" t="s">
        <v>3</v>
      </c>
      <c r="DF351">
        <f>ROUND(ROUND(AE351,2)*CX351,2)</f>
        <v>0</v>
      </c>
      <c r="DG351">
        <f>ROUND(ROUND(AF351*AJ351,2)*CX351,2)</f>
        <v>28.86</v>
      </c>
      <c r="DH351">
        <f>ROUND(ROUND(AG351*AK351,2)*CX351,2)</f>
        <v>13.67</v>
      </c>
      <c r="DI351">
        <f t="shared" si="125"/>
        <v>0</v>
      </c>
      <c r="DJ351">
        <f>DG351</f>
        <v>28.86</v>
      </c>
      <c r="DK351">
        <v>0</v>
      </c>
      <c r="DL351" t="s">
        <v>3</v>
      </c>
      <c r="DM351">
        <v>0</v>
      </c>
      <c r="DN351" t="s">
        <v>3</v>
      </c>
      <c r="DO351">
        <v>0</v>
      </c>
    </row>
    <row r="352" spans="1:119" x14ac:dyDescent="0.2">
      <c r="A352">
        <f>ROW(Source!A195)</f>
        <v>195</v>
      </c>
      <c r="B352">
        <v>145833872</v>
      </c>
      <c r="C352">
        <v>145874188</v>
      </c>
      <c r="D352">
        <v>140773327</v>
      </c>
      <c r="E352">
        <v>1</v>
      </c>
      <c r="F352">
        <v>1</v>
      </c>
      <c r="G352">
        <v>1</v>
      </c>
      <c r="H352">
        <v>3</v>
      </c>
      <c r="I352" t="s">
        <v>846</v>
      </c>
      <c r="J352" t="s">
        <v>847</v>
      </c>
      <c r="K352" t="s">
        <v>848</v>
      </c>
      <c r="L352">
        <v>1348</v>
      </c>
      <c r="N352">
        <v>1009</v>
      </c>
      <c r="O352" t="s">
        <v>123</v>
      </c>
      <c r="P352" t="s">
        <v>123</v>
      </c>
      <c r="Q352">
        <v>1000</v>
      </c>
      <c r="W352">
        <v>0</v>
      </c>
      <c r="X352">
        <v>1511150967</v>
      </c>
      <c r="Y352">
        <f t="shared" ref="Y352:Y359" si="126">AT352</f>
        <v>1.4E-3</v>
      </c>
      <c r="AA352">
        <v>269669.40000000002</v>
      </c>
      <c r="AB352">
        <v>0</v>
      </c>
      <c r="AC352">
        <v>0</v>
      </c>
      <c r="AD352">
        <v>0</v>
      </c>
      <c r="AE352">
        <v>30030</v>
      </c>
      <c r="AF352">
        <v>0</v>
      </c>
      <c r="AG352">
        <v>0</v>
      </c>
      <c r="AH352">
        <v>0</v>
      </c>
      <c r="AI352">
        <v>8.98</v>
      </c>
      <c r="AJ352">
        <v>1</v>
      </c>
      <c r="AK352">
        <v>1</v>
      </c>
      <c r="AL352">
        <v>1</v>
      </c>
      <c r="AM352">
        <v>4</v>
      </c>
      <c r="AN352">
        <v>0</v>
      </c>
      <c r="AO352">
        <v>1</v>
      </c>
      <c r="AP352">
        <v>1</v>
      </c>
      <c r="AQ352">
        <v>0</v>
      </c>
      <c r="AR352">
        <v>0</v>
      </c>
      <c r="AS352" t="s">
        <v>3</v>
      </c>
      <c r="AT352">
        <v>1.4E-3</v>
      </c>
      <c r="AU352" t="s">
        <v>3</v>
      </c>
      <c r="AV352">
        <v>0</v>
      </c>
      <c r="AW352">
        <v>2</v>
      </c>
      <c r="AX352">
        <v>145874193</v>
      </c>
      <c r="AY352">
        <v>1</v>
      </c>
      <c r="AZ352">
        <v>0</v>
      </c>
      <c r="BA352">
        <v>369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ROUND(Y352*Source!I195,9)</f>
        <v>2.7999999999999998E-4</v>
      </c>
      <c r="CY352">
        <f t="shared" ref="CY352:CY359" si="127">AA352</f>
        <v>269669.40000000002</v>
      </c>
      <c r="CZ352">
        <f t="shared" ref="CZ352:CZ359" si="128">AE352</f>
        <v>30030</v>
      </c>
      <c r="DA352">
        <f t="shared" ref="DA352:DA359" si="129">AI352</f>
        <v>8.98</v>
      </c>
      <c r="DB352">
        <f t="shared" ref="DB352:DB359" si="130">ROUND(ROUND(AT352*CZ352,2),2)</f>
        <v>42.04</v>
      </c>
      <c r="DC352">
        <f t="shared" ref="DC352:DC359" si="131">ROUND(ROUND(AT352*AG352,2),2)</f>
        <v>0</v>
      </c>
      <c r="DD352" t="s">
        <v>3</v>
      </c>
      <c r="DE352" t="s">
        <v>3</v>
      </c>
      <c r="DF352">
        <f t="shared" ref="DF352:DF359" si="132">ROUND(ROUND(AE352*AI352,2)*CX352,2)</f>
        <v>75.510000000000005</v>
      </c>
      <c r="DG352">
        <f t="shared" ref="DG352:DG361" si="133">ROUND(ROUND(AF352,2)*CX352,2)</f>
        <v>0</v>
      </c>
      <c r="DH352">
        <f t="shared" ref="DH352:DH360" si="134">ROUND(ROUND(AG352,2)*CX352,2)</f>
        <v>0</v>
      </c>
      <c r="DI352">
        <f t="shared" si="125"/>
        <v>0</v>
      </c>
      <c r="DJ352">
        <f t="shared" ref="DJ352:DJ359" si="135">DF352</f>
        <v>75.510000000000005</v>
      </c>
      <c r="DK352">
        <v>0</v>
      </c>
      <c r="DL352" t="s">
        <v>3</v>
      </c>
      <c r="DM352">
        <v>0</v>
      </c>
      <c r="DN352" t="s">
        <v>3</v>
      </c>
      <c r="DO352">
        <v>0</v>
      </c>
    </row>
    <row r="353" spans="1:119" x14ac:dyDescent="0.2">
      <c r="A353">
        <f>ROW(Source!A195)</f>
        <v>195</v>
      </c>
      <c r="B353">
        <v>145833872</v>
      </c>
      <c r="C353">
        <v>145874188</v>
      </c>
      <c r="D353">
        <v>140773335</v>
      </c>
      <c r="E353">
        <v>1</v>
      </c>
      <c r="F353">
        <v>1</v>
      </c>
      <c r="G353">
        <v>1</v>
      </c>
      <c r="H353">
        <v>3</v>
      </c>
      <c r="I353" t="s">
        <v>849</v>
      </c>
      <c r="J353" t="s">
        <v>850</v>
      </c>
      <c r="K353" t="s">
        <v>851</v>
      </c>
      <c r="L353">
        <v>1346</v>
      </c>
      <c r="N353">
        <v>1009</v>
      </c>
      <c r="O353" t="s">
        <v>91</v>
      </c>
      <c r="P353" t="s">
        <v>91</v>
      </c>
      <c r="Q353">
        <v>1</v>
      </c>
      <c r="W353">
        <v>0</v>
      </c>
      <c r="X353">
        <v>-617477323</v>
      </c>
      <c r="Y353">
        <f t="shared" si="126"/>
        <v>0.13</v>
      </c>
      <c r="AA353">
        <v>334.86</v>
      </c>
      <c r="AB353">
        <v>0</v>
      </c>
      <c r="AC353">
        <v>0</v>
      </c>
      <c r="AD353">
        <v>0</v>
      </c>
      <c r="AE353">
        <v>37.29</v>
      </c>
      <c r="AF353">
        <v>0</v>
      </c>
      <c r="AG353">
        <v>0</v>
      </c>
      <c r="AH353">
        <v>0</v>
      </c>
      <c r="AI353">
        <v>8.98</v>
      </c>
      <c r="AJ353">
        <v>1</v>
      </c>
      <c r="AK353">
        <v>1</v>
      </c>
      <c r="AL353">
        <v>1</v>
      </c>
      <c r="AM353">
        <v>4</v>
      </c>
      <c r="AN353">
        <v>0</v>
      </c>
      <c r="AO353">
        <v>1</v>
      </c>
      <c r="AP353">
        <v>1</v>
      </c>
      <c r="AQ353">
        <v>0</v>
      </c>
      <c r="AR353">
        <v>0</v>
      </c>
      <c r="AS353" t="s">
        <v>3</v>
      </c>
      <c r="AT353">
        <v>0.13</v>
      </c>
      <c r="AU353" t="s">
        <v>3</v>
      </c>
      <c r="AV353">
        <v>0</v>
      </c>
      <c r="AW353">
        <v>2</v>
      </c>
      <c r="AX353">
        <v>145874194</v>
      </c>
      <c r="AY353">
        <v>1</v>
      </c>
      <c r="AZ353">
        <v>0</v>
      </c>
      <c r="BA353">
        <v>370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ROUND(Y353*Source!I195,9)</f>
        <v>2.5999999999999999E-2</v>
      </c>
      <c r="CY353">
        <f t="shared" si="127"/>
        <v>334.86</v>
      </c>
      <c r="CZ353">
        <f t="shared" si="128"/>
        <v>37.29</v>
      </c>
      <c r="DA353">
        <f t="shared" si="129"/>
        <v>8.98</v>
      </c>
      <c r="DB353">
        <f t="shared" si="130"/>
        <v>4.8499999999999996</v>
      </c>
      <c r="DC353">
        <f t="shared" si="131"/>
        <v>0</v>
      </c>
      <c r="DD353" t="s">
        <v>3</v>
      </c>
      <c r="DE353" t="s">
        <v>3</v>
      </c>
      <c r="DF353">
        <f t="shared" si="132"/>
        <v>8.7100000000000009</v>
      </c>
      <c r="DG353">
        <f t="shared" si="133"/>
        <v>0</v>
      </c>
      <c r="DH353">
        <f t="shared" si="134"/>
        <v>0</v>
      </c>
      <c r="DI353">
        <f t="shared" si="125"/>
        <v>0</v>
      </c>
      <c r="DJ353">
        <f t="shared" si="135"/>
        <v>8.7100000000000009</v>
      </c>
      <c r="DK353">
        <v>0</v>
      </c>
      <c r="DL353" t="s">
        <v>3</v>
      </c>
      <c r="DM353">
        <v>0</v>
      </c>
      <c r="DN353" t="s">
        <v>3</v>
      </c>
      <c r="DO353">
        <v>0</v>
      </c>
    </row>
    <row r="354" spans="1:119" x14ac:dyDescent="0.2">
      <c r="A354">
        <f>ROW(Source!A195)</f>
        <v>195</v>
      </c>
      <c r="B354">
        <v>145833872</v>
      </c>
      <c r="C354">
        <v>145874188</v>
      </c>
      <c r="D354">
        <v>140775155</v>
      </c>
      <c r="E354">
        <v>1</v>
      </c>
      <c r="F354">
        <v>1</v>
      </c>
      <c r="G354">
        <v>1</v>
      </c>
      <c r="H354">
        <v>3</v>
      </c>
      <c r="I354" t="s">
        <v>852</v>
      </c>
      <c r="J354" t="s">
        <v>853</v>
      </c>
      <c r="K354" t="s">
        <v>854</v>
      </c>
      <c r="L354">
        <v>1407</v>
      </c>
      <c r="N354">
        <v>1013</v>
      </c>
      <c r="O354" t="s">
        <v>751</v>
      </c>
      <c r="P354" t="s">
        <v>751</v>
      </c>
      <c r="Q354">
        <v>1</v>
      </c>
      <c r="W354">
        <v>0</v>
      </c>
      <c r="X354">
        <v>1912910798</v>
      </c>
      <c r="Y354">
        <f t="shared" si="126"/>
        <v>0.04</v>
      </c>
      <c r="AA354">
        <v>1796</v>
      </c>
      <c r="AB354">
        <v>0</v>
      </c>
      <c r="AC354">
        <v>0</v>
      </c>
      <c r="AD354">
        <v>0</v>
      </c>
      <c r="AE354">
        <v>200</v>
      </c>
      <c r="AF354">
        <v>0</v>
      </c>
      <c r="AG354">
        <v>0</v>
      </c>
      <c r="AH354">
        <v>0</v>
      </c>
      <c r="AI354">
        <v>8.98</v>
      </c>
      <c r="AJ354">
        <v>1</v>
      </c>
      <c r="AK354">
        <v>1</v>
      </c>
      <c r="AL354">
        <v>1</v>
      </c>
      <c r="AM354">
        <v>4</v>
      </c>
      <c r="AN354">
        <v>0</v>
      </c>
      <c r="AO354">
        <v>1</v>
      </c>
      <c r="AP354">
        <v>1</v>
      </c>
      <c r="AQ354">
        <v>0</v>
      </c>
      <c r="AR354">
        <v>0</v>
      </c>
      <c r="AS354" t="s">
        <v>3</v>
      </c>
      <c r="AT354">
        <v>0.04</v>
      </c>
      <c r="AU354" t="s">
        <v>3</v>
      </c>
      <c r="AV354">
        <v>0</v>
      </c>
      <c r="AW354">
        <v>2</v>
      </c>
      <c r="AX354">
        <v>145874195</v>
      </c>
      <c r="AY354">
        <v>1</v>
      </c>
      <c r="AZ354">
        <v>0</v>
      </c>
      <c r="BA354">
        <v>371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ROUND(Y354*Source!I195,9)</f>
        <v>8.0000000000000002E-3</v>
      </c>
      <c r="CY354">
        <f t="shared" si="127"/>
        <v>1796</v>
      </c>
      <c r="CZ354">
        <f t="shared" si="128"/>
        <v>200</v>
      </c>
      <c r="DA354">
        <f t="shared" si="129"/>
        <v>8.98</v>
      </c>
      <c r="DB354">
        <f t="shared" si="130"/>
        <v>8</v>
      </c>
      <c r="DC354">
        <f t="shared" si="131"/>
        <v>0</v>
      </c>
      <c r="DD354" t="s">
        <v>3</v>
      </c>
      <c r="DE354" t="s">
        <v>3</v>
      </c>
      <c r="DF354">
        <f t="shared" si="132"/>
        <v>14.37</v>
      </c>
      <c r="DG354">
        <f t="shared" si="133"/>
        <v>0</v>
      </c>
      <c r="DH354">
        <f t="shared" si="134"/>
        <v>0</v>
      </c>
      <c r="DI354">
        <f t="shared" si="125"/>
        <v>0</v>
      </c>
      <c r="DJ354">
        <f t="shared" si="135"/>
        <v>14.37</v>
      </c>
      <c r="DK354">
        <v>0</v>
      </c>
      <c r="DL354" t="s">
        <v>3</v>
      </c>
      <c r="DM354">
        <v>0</v>
      </c>
      <c r="DN354" t="s">
        <v>3</v>
      </c>
      <c r="DO354">
        <v>0</v>
      </c>
    </row>
    <row r="355" spans="1:119" x14ac:dyDescent="0.2">
      <c r="A355">
        <f>ROW(Source!A195)</f>
        <v>195</v>
      </c>
      <c r="B355">
        <v>145833872</v>
      </c>
      <c r="C355">
        <v>145874188</v>
      </c>
      <c r="D355">
        <v>140775535</v>
      </c>
      <c r="E355">
        <v>1</v>
      </c>
      <c r="F355">
        <v>1</v>
      </c>
      <c r="G355">
        <v>1</v>
      </c>
      <c r="H355">
        <v>3</v>
      </c>
      <c r="I355" t="s">
        <v>855</v>
      </c>
      <c r="J355" t="s">
        <v>856</v>
      </c>
      <c r="K355" t="s">
        <v>857</v>
      </c>
      <c r="L355">
        <v>1348</v>
      </c>
      <c r="N355">
        <v>1009</v>
      </c>
      <c r="O355" t="s">
        <v>123</v>
      </c>
      <c r="P355" t="s">
        <v>123</v>
      </c>
      <c r="Q355">
        <v>1000</v>
      </c>
      <c r="W355">
        <v>0</v>
      </c>
      <c r="X355">
        <v>1696614139</v>
      </c>
      <c r="Y355">
        <f t="shared" si="126"/>
        <v>6.9999999999999999E-4</v>
      </c>
      <c r="AA355">
        <v>101923</v>
      </c>
      <c r="AB355">
        <v>0</v>
      </c>
      <c r="AC355">
        <v>0</v>
      </c>
      <c r="AD355">
        <v>0</v>
      </c>
      <c r="AE355">
        <v>11350</v>
      </c>
      <c r="AF355">
        <v>0</v>
      </c>
      <c r="AG355">
        <v>0</v>
      </c>
      <c r="AH355">
        <v>0</v>
      </c>
      <c r="AI355">
        <v>8.98</v>
      </c>
      <c r="AJ355">
        <v>1</v>
      </c>
      <c r="AK355">
        <v>1</v>
      </c>
      <c r="AL355">
        <v>1</v>
      </c>
      <c r="AM355">
        <v>4</v>
      </c>
      <c r="AN355">
        <v>0</v>
      </c>
      <c r="AO355">
        <v>1</v>
      </c>
      <c r="AP355">
        <v>1</v>
      </c>
      <c r="AQ355">
        <v>0</v>
      </c>
      <c r="AR355">
        <v>0</v>
      </c>
      <c r="AS355" t="s">
        <v>3</v>
      </c>
      <c r="AT355">
        <v>6.9999999999999999E-4</v>
      </c>
      <c r="AU355" t="s">
        <v>3</v>
      </c>
      <c r="AV355">
        <v>0</v>
      </c>
      <c r="AW355">
        <v>2</v>
      </c>
      <c r="AX355">
        <v>145874196</v>
      </c>
      <c r="AY355">
        <v>1</v>
      </c>
      <c r="AZ355">
        <v>0</v>
      </c>
      <c r="BA355">
        <v>372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ROUND(Y355*Source!I195,9)</f>
        <v>1.3999999999999999E-4</v>
      </c>
      <c r="CY355">
        <f t="shared" si="127"/>
        <v>101923</v>
      </c>
      <c r="CZ355">
        <f t="shared" si="128"/>
        <v>11350</v>
      </c>
      <c r="DA355">
        <f t="shared" si="129"/>
        <v>8.98</v>
      </c>
      <c r="DB355">
        <f t="shared" si="130"/>
        <v>7.95</v>
      </c>
      <c r="DC355">
        <f t="shared" si="131"/>
        <v>0</v>
      </c>
      <c r="DD355" t="s">
        <v>3</v>
      </c>
      <c r="DE355" t="s">
        <v>3</v>
      </c>
      <c r="DF355">
        <f t="shared" si="132"/>
        <v>14.27</v>
      </c>
      <c r="DG355">
        <f t="shared" si="133"/>
        <v>0</v>
      </c>
      <c r="DH355">
        <f t="shared" si="134"/>
        <v>0</v>
      </c>
      <c r="DI355">
        <f t="shared" si="125"/>
        <v>0</v>
      </c>
      <c r="DJ355">
        <f t="shared" si="135"/>
        <v>14.27</v>
      </c>
      <c r="DK355">
        <v>0</v>
      </c>
      <c r="DL355" t="s">
        <v>3</v>
      </c>
      <c r="DM355">
        <v>0</v>
      </c>
      <c r="DN355" t="s">
        <v>3</v>
      </c>
      <c r="DO355">
        <v>0</v>
      </c>
    </row>
    <row r="356" spans="1:119" x14ac:dyDescent="0.2">
      <c r="A356">
        <f>ROW(Source!A195)</f>
        <v>195</v>
      </c>
      <c r="B356">
        <v>145833872</v>
      </c>
      <c r="C356">
        <v>145874188</v>
      </c>
      <c r="D356">
        <v>140778088</v>
      </c>
      <c r="E356">
        <v>1</v>
      </c>
      <c r="F356">
        <v>1</v>
      </c>
      <c r="G356">
        <v>1</v>
      </c>
      <c r="H356">
        <v>3</v>
      </c>
      <c r="I356" t="s">
        <v>858</v>
      </c>
      <c r="J356" t="s">
        <v>859</v>
      </c>
      <c r="K356" t="s">
        <v>860</v>
      </c>
      <c r="L356">
        <v>1339</v>
      </c>
      <c r="N356">
        <v>1007</v>
      </c>
      <c r="O356" t="s">
        <v>127</v>
      </c>
      <c r="P356" t="s">
        <v>127</v>
      </c>
      <c r="Q356">
        <v>1</v>
      </c>
      <c r="W356">
        <v>0</v>
      </c>
      <c r="X356">
        <v>461598558</v>
      </c>
      <c r="Y356">
        <f t="shared" si="126"/>
        <v>0.01</v>
      </c>
      <c r="AA356">
        <v>4667.8</v>
      </c>
      <c r="AB356">
        <v>0</v>
      </c>
      <c r="AC356">
        <v>0</v>
      </c>
      <c r="AD356">
        <v>0</v>
      </c>
      <c r="AE356">
        <v>519.79999999999995</v>
      </c>
      <c r="AF356">
        <v>0</v>
      </c>
      <c r="AG356">
        <v>0</v>
      </c>
      <c r="AH356">
        <v>0</v>
      </c>
      <c r="AI356">
        <v>8.98</v>
      </c>
      <c r="AJ356">
        <v>1</v>
      </c>
      <c r="AK356">
        <v>1</v>
      </c>
      <c r="AL356">
        <v>1</v>
      </c>
      <c r="AM356">
        <v>4</v>
      </c>
      <c r="AN356">
        <v>0</v>
      </c>
      <c r="AO356">
        <v>1</v>
      </c>
      <c r="AP356">
        <v>1</v>
      </c>
      <c r="AQ356">
        <v>0</v>
      </c>
      <c r="AR356">
        <v>0</v>
      </c>
      <c r="AS356" t="s">
        <v>3</v>
      </c>
      <c r="AT356">
        <v>0.01</v>
      </c>
      <c r="AU356" t="s">
        <v>3</v>
      </c>
      <c r="AV356">
        <v>0</v>
      </c>
      <c r="AW356">
        <v>2</v>
      </c>
      <c r="AX356">
        <v>145874197</v>
      </c>
      <c r="AY356">
        <v>1</v>
      </c>
      <c r="AZ356">
        <v>0</v>
      </c>
      <c r="BA356">
        <v>373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ROUND(Y356*Source!I195,9)</f>
        <v>2E-3</v>
      </c>
      <c r="CY356">
        <f t="shared" si="127"/>
        <v>4667.8</v>
      </c>
      <c r="CZ356">
        <f t="shared" si="128"/>
        <v>519.79999999999995</v>
      </c>
      <c r="DA356">
        <f t="shared" si="129"/>
        <v>8.98</v>
      </c>
      <c r="DB356">
        <f t="shared" si="130"/>
        <v>5.2</v>
      </c>
      <c r="DC356">
        <f t="shared" si="131"/>
        <v>0</v>
      </c>
      <c r="DD356" t="s">
        <v>3</v>
      </c>
      <c r="DE356" t="s">
        <v>3</v>
      </c>
      <c r="DF356">
        <f t="shared" si="132"/>
        <v>9.34</v>
      </c>
      <c r="DG356">
        <f t="shared" si="133"/>
        <v>0</v>
      </c>
      <c r="DH356">
        <f t="shared" si="134"/>
        <v>0</v>
      </c>
      <c r="DI356">
        <f t="shared" si="125"/>
        <v>0</v>
      </c>
      <c r="DJ356">
        <f t="shared" si="135"/>
        <v>9.34</v>
      </c>
      <c r="DK356">
        <v>0</v>
      </c>
      <c r="DL356" t="s">
        <v>3</v>
      </c>
      <c r="DM356">
        <v>0</v>
      </c>
      <c r="DN356" t="s">
        <v>3</v>
      </c>
      <c r="DO356">
        <v>0</v>
      </c>
    </row>
    <row r="357" spans="1:119" x14ac:dyDescent="0.2">
      <c r="A357">
        <f>ROW(Source!A195)</f>
        <v>195</v>
      </c>
      <c r="B357">
        <v>145833872</v>
      </c>
      <c r="C357">
        <v>145874188</v>
      </c>
      <c r="D357">
        <v>140804314</v>
      </c>
      <c r="E357">
        <v>1</v>
      </c>
      <c r="F357">
        <v>1</v>
      </c>
      <c r="G357">
        <v>1</v>
      </c>
      <c r="H357">
        <v>3</v>
      </c>
      <c r="I357" t="s">
        <v>861</v>
      </c>
      <c r="J357" t="s">
        <v>862</v>
      </c>
      <c r="K357" t="s">
        <v>863</v>
      </c>
      <c r="L357">
        <v>1346</v>
      </c>
      <c r="N357">
        <v>1009</v>
      </c>
      <c r="O357" t="s">
        <v>91</v>
      </c>
      <c r="P357" t="s">
        <v>91</v>
      </c>
      <c r="Q357">
        <v>1</v>
      </c>
      <c r="W357">
        <v>0</v>
      </c>
      <c r="X357">
        <v>639726700</v>
      </c>
      <c r="Y357">
        <f t="shared" si="126"/>
        <v>0.27</v>
      </c>
      <c r="AA357">
        <v>135.78</v>
      </c>
      <c r="AB357">
        <v>0</v>
      </c>
      <c r="AC357">
        <v>0</v>
      </c>
      <c r="AD357">
        <v>0</v>
      </c>
      <c r="AE357">
        <v>15.12</v>
      </c>
      <c r="AF357">
        <v>0</v>
      </c>
      <c r="AG357">
        <v>0</v>
      </c>
      <c r="AH357">
        <v>0</v>
      </c>
      <c r="AI357">
        <v>8.98</v>
      </c>
      <c r="AJ357">
        <v>1</v>
      </c>
      <c r="AK357">
        <v>1</v>
      </c>
      <c r="AL357">
        <v>1</v>
      </c>
      <c r="AM357">
        <v>4</v>
      </c>
      <c r="AN357">
        <v>0</v>
      </c>
      <c r="AO357">
        <v>1</v>
      </c>
      <c r="AP357">
        <v>1</v>
      </c>
      <c r="AQ357">
        <v>0</v>
      </c>
      <c r="AR357">
        <v>0</v>
      </c>
      <c r="AS357" t="s">
        <v>3</v>
      </c>
      <c r="AT357">
        <v>0.27</v>
      </c>
      <c r="AU357" t="s">
        <v>3</v>
      </c>
      <c r="AV357">
        <v>0</v>
      </c>
      <c r="AW357">
        <v>2</v>
      </c>
      <c r="AX357">
        <v>145874198</v>
      </c>
      <c r="AY357">
        <v>1</v>
      </c>
      <c r="AZ357">
        <v>0</v>
      </c>
      <c r="BA357">
        <v>374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ROUND(Y357*Source!I195,9)</f>
        <v>5.3999999999999999E-2</v>
      </c>
      <c r="CY357">
        <f t="shared" si="127"/>
        <v>135.78</v>
      </c>
      <c r="CZ357">
        <f t="shared" si="128"/>
        <v>15.12</v>
      </c>
      <c r="DA357">
        <f t="shared" si="129"/>
        <v>8.98</v>
      </c>
      <c r="DB357">
        <f t="shared" si="130"/>
        <v>4.08</v>
      </c>
      <c r="DC357">
        <f t="shared" si="131"/>
        <v>0</v>
      </c>
      <c r="DD357" t="s">
        <v>3</v>
      </c>
      <c r="DE357" t="s">
        <v>3</v>
      </c>
      <c r="DF357">
        <f t="shared" si="132"/>
        <v>7.33</v>
      </c>
      <c r="DG357">
        <f t="shared" si="133"/>
        <v>0</v>
      </c>
      <c r="DH357">
        <f t="shared" si="134"/>
        <v>0</v>
      </c>
      <c r="DI357">
        <f t="shared" si="125"/>
        <v>0</v>
      </c>
      <c r="DJ357">
        <f t="shared" si="135"/>
        <v>7.33</v>
      </c>
      <c r="DK357">
        <v>0</v>
      </c>
      <c r="DL357" t="s">
        <v>3</v>
      </c>
      <c r="DM357">
        <v>0</v>
      </c>
      <c r="DN357" t="s">
        <v>3</v>
      </c>
      <c r="DO357">
        <v>0</v>
      </c>
    </row>
    <row r="358" spans="1:119" x14ac:dyDescent="0.2">
      <c r="A358">
        <f>ROW(Source!A195)</f>
        <v>195</v>
      </c>
      <c r="B358">
        <v>145833872</v>
      </c>
      <c r="C358">
        <v>145874188</v>
      </c>
      <c r="D358">
        <v>140804921</v>
      </c>
      <c r="E358">
        <v>1</v>
      </c>
      <c r="F358">
        <v>1</v>
      </c>
      <c r="G358">
        <v>1</v>
      </c>
      <c r="H358">
        <v>3</v>
      </c>
      <c r="I358" t="s">
        <v>864</v>
      </c>
      <c r="J358" t="s">
        <v>865</v>
      </c>
      <c r="K358" t="s">
        <v>866</v>
      </c>
      <c r="L358">
        <v>1346</v>
      </c>
      <c r="N358">
        <v>1009</v>
      </c>
      <c r="O358" t="s">
        <v>91</v>
      </c>
      <c r="P358" t="s">
        <v>91</v>
      </c>
      <c r="Q358">
        <v>1</v>
      </c>
      <c r="W358">
        <v>0</v>
      </c>
      <c r="X358">
        <v>991942845</v>
      </c>
      <c r="Y358">
        <f t="shared" si="126"/>
        <v>2</v>
      </c>
      <c r="AA358">
        <v>176.1</v>
      </c>
      <c r="AB358">
        <v>0</v>
      </c>
      <c r="AC358">
        <v>0</v>
      </c>
      <c r="AD358">
        <v>0</v>
      </c>
      <c r="AE358">
        <v>19.61</v>
      </c>
      <c r="AF358">
        <v>0</v>
      </c>
      <c r="AG358">
        <v>0</v>
      </c>
      <c r="AH358">
        <v>0</v>
      </c>
      <c r="AI358">
        <v>8.98</v>
      </c>
      <c r="AJ358">
        <v>1</v>
      </c>
      <c r="AK358">
        <v>1</v>
      </c>
      <c r="AL358">
        <v>1</v>
      </c>
      <c r="AM358">
        <v>4</v>
      </c>
      <c r="AN358">
        <v>0</v>
      </c>
      <c r="AO358">
        <v>1</v>
      </c>
      <c r="AP358">
        <v>1</v>
      </c>
      <c r="AQ358">
        <v>0</v>
      </c>
      <c r="AR358">
        <v>0</v>
      </c>
      <c r="AS358" t="s">
        <v>3</v>
      </c>
      <c r="AT358">
        <v>2</v>
      </c>
      <c r="AU358" t="s">
        <v>3</v>
      </c>
      <c r="AV358">
        <v>0</v>
      </c>
      <c r="AW358">
        <v>2</v>
      </c>
      <c r="AX358">
        <v>145874199</v>
      </c>
      <c r="AY358">
        <v>1</v>
      </c>
      <c r="AZ358">
        <v>0</v>
      </c>
      <c r="BA358">
        <v>375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ROUND(Y358*Source!I195,9)</f>
        <v>0.4</v>
      </c>
      <c r="CY358">
        <f t="shared" si="127"/>
        <v>176.1</v>
      </c>
      <c r="CZ358">
        <f t="shared" si="128"/>
        <v>19.61</v>
      </c>
      <c r="DA358">
        <f t="shared" si="129"/>
        <v>8.98</v>
      </c>
      <c r="DB358">
        <f t="shared" si="130"/>
        <v>39.22</v>
      </c>
      <c r="DC358">
        <f t="shared" si="131"/>
        <v>0</v>
      </c>
      <c r="DD358" t="s">
        <v>3</v>
      </c>
      <c r="DE358" t="s">
        <v>3</v>
      </c>
      <c r="DF358">
        <f t="shared" si="132"/>
        <v>70.44</v>
      </c>
      <c r="DG358">
        <f t="shared" si="133"/>
        <v>0</v>
      </c>
      <c r="DH358">
        <f t="shared" si="134"/>
        <v>0</v>
      </c>
      <c r="DI358">
        <f t="shared" si="125"/>
        <v>0</v>
      </c>
      <c r="DJ358">
        <f t="shared" si="135"/>
        <v>70.44</v>
      </c>
      <c r="DK358">
        <v>0</v>
      </c>
      <c r="DL358" t="s">
        <v>3</v>
      </c>
      <c r="DM358">
        <v>0</v>
      </c>
      <c r="DN358" t="s">
        <v>3</v>
      </c>
      <c r="DO358">
        <v>0</v>
      </c>
    </row>
    <row r="359" spans="1:119" x14ac:dyDescent="0.2">
      <c r="A359">
        <f>ROW(Source!A195)</f>
        <v>195</v>
      </c>
      <c r="B359">
        <v>145833872</v>
      </c>
      <c r="C359">
        <v>145874188</v>
      </c>
      <c r="D359">
        <v>140805008</v>
      </c>
      <c r="E359">
        <v>1</v>
      </c>
      <c r="F359">
        <v>1</v>
      </c>
      <c r="G359">
        <v>1</v>
      </c>
      <c r="H359">
        <v>3</v>
      </c>
      <c r="I359" t="s">
        <v>390</v>
      </c>
      <c r="J359" t="s">
        <v>392</v>
      </c>
      <c r="K359" t="s">
        <v>391</v>
      </c>
      <c r="L359">
        <v>1348</v>
      </c>
      <c r="N359">
        <v>1009</v>
      </c>
      <c r="O359" t="s">
        <v>123</v>
      </c>
      <c r="P359" t="s">
        <v>123</v>
      </c>
      <c r="Q359">
        <v>1000</v>
      </c>
      <c r="W359">
        <v>0</v>
      </c>
      <c r="X359">
        <v>859929720</v>
      </c>
      <c r="Y359">
        <f t="shared" si="126"/>
        <v>1.2999999999999999E-4</v>
      </c>
      <c r="AA359">
        <v>152211</v>
      </c>
      <c r="AB359">
        <v>0</v>
      </c>
      <c r="AC359">
        <v>0</v>
      </c>
      <c r="AD359">
        <v>0</v>
      </c>
      <c r="AE359">
        <v>16950</v>
      </c>
      <c r="AF359">
        <v>0</v>
      </c>
      <c r="AG359">
        <v>0</v>
      </c>
      <c r="AH359">
        <v>0</v>
      </c>
      <c r="AI359">
        <v>8.98</v>
      </c>
      <c r="AJ359">
        <v>1</v>
      </c>
      <c r="AK359">
        <v>1</v>
      </c>
      <c r="AL359">
        <v>1</v>
      </c>
      <c r="AM359">
        <v>4</v>
      </c>
      <c r="AN359">
        <v>0</v>
      </c>
      <c r="AO359">
        <v>1</v>
      </c>
      <c r="AP359">
        <v>1</v>
      </c>
      <c r="AQ359">
        <v>0</v>
      </c>
      <c r="AR359">
        <v>0</v>
      </c>
      <c r="AS359" t="s">
        <v>3</v>
      </c>
      <c r="AT359">
        <v>1.2999999999999999E-4</v>
      </c>
      <c r="AU359" t="s">
        <v>3</v>
      </c>
      <c r="AV359">
        <v>0</v>
      </c>
      <c r="AW359">
        <v>2</v>
      </c>
      <c r="AX359">
        <v>145874200</v>
      </c>
      <c r="AY359">
        <v>1</v>
      </c>
      <c r="AZ359">
        <v>0</v>
      </c>
      <c r="BA359">
        <v>376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ROUND(Y359*Source!I195,9)</f>
        <v>2.5999999999999998E-5</v>
      </c>
      <c r="CY359">
        <f t="shared" si="127"/>
        <v>152211</v>
      </c>
      <c r="CZ359">
        <f t="shared" si="128"/>
        <v>16950</v>
      </c>
      <c r="DA359">
        <f t="shared" si="129"/>
        <v>8.98</v>
      </c>
      <c r="DB359">
        <f t="shared" si="130"/>
        <v>2.2000000000000002</v>
      </c>
      <c r="DC359">
        <f t="shared" si="131"/>
        <v>0</v>
      </c>
      <c r="DD359" t="s">
        <v>3</v>
      </c>
      <c r="DE359" t="s">
        <v>3</v>
      </c>
      <c r="DF359">
        <f t="shared" si="132"/>
        <v>3.96</v>
      </c>
      <c r="DG359">
        <f t="shared" si="133"/>
        <v>0</v>
      </c>
      <c r="DH359">
        <f t="shared" si="134"/>
        <v>0</v>
      </c>
      <c r="DI359">
        <f t="shared" si="125"/>
        <v>0</v>
      </c>
      <c r="DJ359">
        <f t="shared" si="135"/>
        <v>3.96</v>
      </c>
      <c r="DK359">
        <v>0</v>
      </c>
      <c r="DL359" t="s">
        <v>3</v>
      </c>
      <c r="DM359">
        <v>0</v>
      </c>
      <c r="DN359" t="s">
        <v>3</v>
      </c>
      <c r="DO359">
        <v>0</v>
      </c>
    </row>
    <row r="360" spans="1:119" x14ac:dyDescent="0.2">
      <c r="A360">
        <f>ROW(Source!A196)</f>
        <v>196</v>
      </c>
      <c r="B360">
        <v>145833872</v>
      </c>
      <c r="C360">
        <v>145874209</v>
      </c>
      <c r="D360">
        <v>140759950</v>
      </c>
      <c r="E360">
        <v>70</v>
      </c>
      <c r="F360">
        <v>1</v>
      </c>
      <c r="G360">
        <v>1</v>
      </c>
      <c r="H360">
        <v>1</v>
      </c>
      <c r="I360" t="s">
        <v>658</v>
      </c>
      <c r="J360" t="s">
        <v>3</v>
      </c>
      <c r="K360" t="s">
        <v>659</v>
      </c>
      <c r="L360">
        <v>1191</v>
      </c>
      <c r="N360">
        <v>1013</v>
      </c>
      <c r="O360" t="s">
        <v>660</v>
      </c>
      <c r="P360" t="s">
        <v>660</v>
      </c>
      <c r="Q360">
        <v>1</v>
      </c>
      <c r="W360">
        <v>0</v>
      </c>
      <c r="X360">
        <v>1903864200</v>
      </c>
      <c r="Y360">
        <f>(AT360*1.15)</f>
        <v>77.855000000000004</v>
      </c>
      <c r="AA360">
        <v>0</v>
      </c>
      <c r="AB360">
        <v>0</v>
      </c>
      <c r="AC360">
        <v>0</v>
      </c>
      <c r="AD360">
        <v>269.95</v>
      </c>
      <c r="AE360">
        <v>0</v>
      </c>
      <c r="AF360">
        <v>0</v>
      </c>
      <c r="AG360">
        <v>0</v>
      </c>
      <c r="AH360">
        <v>8.02</v>
      </c>
      <c r="AI360">
        <v>1</v>
      </c>
      <c r="AJ360">
        <v>1</v>
      </c>
      <c r="AK360">
        <v>1</v>
      </c>
      <c r="AL360">
        <v>33.659999999999997</v>
      </c>
      <c r="AM360">
        <v>4</v>
      </c>
      <c r="AN360">
        <v>0</v>
      </c>
      <c r="AO360">
        <v>1</v>
      </c>
      <c r="AP360">
        <v>1</v>
      </c>
      <c r="AQ360">
        <v>0</v>
      </c>
      <c r="AR360">
        <v>0</v>
      </c>
      <c r="AS360" t="s">
        <v>3</v>
      </c>
      <c r="AT360">
        <v>67.7</v>
      </c>
      <c r="AU360" t="s">
        <v>18</v>
      </c>
      <c r="AV360">
        <v>1</v>
      </c>
      <c r="AW360">
        <v>2</v>
      </c>
      <c r="AX360">
        <v>145874210</v>
      </c>
      <c r="AY360">
        <v>1</v>
      </c>
      <c r="AZ360">
        <v>0</v>
      </c>
      <c r="BA360">
        <v>378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ROUND(Y360*Source!I196,9)</f>
        <v>1.5570999999999999</v>
      </c>
      <c r="CY360">
        <f>AD360</f>
        <v>269.95</v>
      </c>
      <c r="CZ360">
        <f>AH360</f>
        <v>8.02</v>
      </c>
      <c r="DA360">
        <f>AL360</f>
        <v>33.659999999999997</v>
      </c>
      <c r="DB360">
        <f>ROUND((ROUND(AT360*CZ360,2)*1.15),2)</f>
        <v>624.39</v>
      </c>
      <c r="DC360">
        <f>ROUND((ROUND(AT360*AG360,2)*1.15),2)</f>
        <v>0</v>
      </c>
      <c r="DD360" t="s">
        <v>3</v>
      </c>
      <c r="DE360" t="s">
        <v>3</v>
      </c>
      <c r="DF360">
        <f>ROUND(ROUND(AE360,2)*CX360,2)</f>
        <v>0</v>
      </c>
      <c r="DG360">
        <f t="shared" si="133"/>
        <v>0</v>
      </c>
      <c r="DH360">
        <f t="shared" si="134"/>
        <v>0</v>
      </c>
      <c r="DI360">
        <f>ROUND(ROUND(AH360*AL360,2)*CX360,2)</f>
        <v>420.34</v>
      </c>
      <c r="DJ360">
        <f>DI360</f>
        <v>420.34</v>
      </c>
      <c r="DK360">
        <v>0</v>
      </c>
      <c r="DL360" t="s">
        <v>3</v>
      </c>
      <c r="DM360">
        <v>0</v>
      </c>
      <c r="DN360" t="s">
        <v>3</v>
      </c>
      <c r="DO360">
        <v>0</v>
      </c>
    </row>
    <row r="361" spans="1:119" x14ac:dyDescent="0.2">
      <c r="A361">
        <f>ROW(Source!A196)</f>
        <v>196</v>
      </c>
      <c r="B361">
        <v>145833872</v>
      </c>
      <c r="C361">
        <v>145874209</v>
      </c>
      <c r="D361">
        <v>140760225</v>
      </c>
      <c r="E361">
        <v>70</v>
      </c>
      <c r="F361">
        <v>1</v>
      </c>
      <c r="G361">
        <v>1</v>
      </c>
      <c r="H361">
        <v>1</v>
      </c>
      <c r="I361" t="s">
        <v>661</v>
      </c>
      <c r="J361" t="s">
        <v>3</v>
      </c>
      <c r="K361" t="s">
        <v>662</v>
      </c>
      <c r="L361">
        <v>1191</v>
      </c>
      <c r="N361">
        <v>1013</v>
      </c>
      <c r="O361" t="s">
        <v>660</v>
      </c>
      <c r="P361" t="s">
        <v>660</v>
      </c>
      <c r="Q361">
        <v>1</v>
      </c>
      <c r="W361">
        <v>0</v>
      </c>
      <c r="X361">
        <v>-1417349443</v>
      </c>
      <c r="Y361">
        <f>(AT361*1.25)</f>
        <v>5.25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1</v>
      </c>
      <c r="AJ361">
        <v>1</v>
      </c>
      <c r="AK361">
        <v>33.659999999999997</v>
      </c>
      <c r="AL361">
        <v>1</v>
      </c>
      <c r="AM361">
        <v>4</v>
      </c>
      <c r="AN361">
        <v>0</v>
      </c>
      <c r="AO361">
        <v>1</v>
      </c>
      <c r="AP361">
        <v>1</v>
      </c>
      <c r="AQ361">
        <v>0</v>
      </c>
      <c r="AR361">
        <v>0</v>
      </c>
      <c r="AS361" t="s">
        <v>3</v>
      </c>
      <c r="AT361">
        <v>4.2</v>
      </c>
      <c r="AU361" t="s">
        <v>17</v>
      </c>
      <c r="AV361">
        <v>2</v>
      </c>
      <c r="AW361">
        <v>2</v>
      </c>
      <c r="AX361">
        <v>145874211</v>
      </c>
      <c r="AY361">
        <v>1</v>
      </c>
      <c r="AZ361">
        <v>0</v>
      </c>
      <c r="BA361">
        <v>379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ROUND(Y361*Source!I196,9)</f>
        <v>0.105</v>
      </c>
      <c r="CY361">
        <f>AD361</f>
        <v>0</v>
      </c>
      <c r="CZ361">
        <f>AH361</f>
        <v>0</v>
      </c>
      <c r="DA361">
        <f>AL361</f>
        <v>1</v>
      </c>
      <c r="DB361">
        <f>ROUND((ROUND(AT361*CZ361,2)*1.25),2)</f>
        <v>0</v>
      </c>
      <c r="DC361">
        <f>ROUND((ROUND(AT361*AG361,2)*1.25),2)</f>
        <v>0</v>
      </c>
      <c r="DD361" t="s">
        <v>3</v>
      </c>
      <c r="DE361" t="s">
        <v>3</v>
      </c>
      <c r="DF361">
        <f>ROUND(ROUND(AE361,2)*CX361,2)</f>
        <v>0</v>
      </c>
      <c r="DG361">
        <f t="shared" si="133"/>
        <v>0</v>
      </c>
      <c r="DH361">
        <f>ROUND(ROUND(AG361*AK361,2)*CX361,2)</f>
        <v>0</v>
      </c>
      <c r="DI361">
        <f t="shared" ref="DI361:DI366" si="136">ROUND(ROUND(AH361,2)*CX361,2)</f>
        <v>0</v>
      </c>
      <c r="DJ361">
        <f>DI361</f>
        <v>0</v>
      </c>
      <c r="DK361">
        <v>0</v>
      </c>
      <c r="DL361" t="s">
        <v>3</v>
      </c>
      <c r="DM361">
        <v>0</v>
      </c>
      <c r="DN361" t="s">
        <v>3</v>
      </c>
      <c r="DO361">
        <v>0</v>
      </c>
    </row>
    <row r="362" spans="1:119" x14ac:dyDescent="0.2">
      <c r="A362">
        <f>ROW(Source!A196)</f>
        <v>196</v>
      </c>
      <c r="B362">
        <v>145833872</v>
      </c>
      <c r="C362">
        <v>145874209</v>
      </c>
      <c r="D362">
        <v>140923145</v>
      </c>
      <c r="E362">
        <v>1</v>
      </c>
      <c r="F362">
        <v>1</v>
      </c>
      <c r="G362">
        <v>1</v>
      </c>
      <c r="H362">
        <v>2</v>
      </c>
      <c r="I362" t="s">
        <v>663</v>
      </c>
      <c r="J362" t="s">
        <v>664</v>
      </c>
      <c r="K362" t="s">
        <v>665</v>
      </c>
      <c r="L362">
        <v>1367</v>
      </c>
      <c r="N362">
        <v>1011</v>
      </c>
      <c r="O362" t="s">
        <v>666</v>
      </c>
      <c r="P362" t="s">
        <v>666</v>
      </c>
      <c r="Q362">
        <v>1</v>
      </c>
      <c r="W362">
        <v>0</v>
      </c>
      <c r="X362">
        <v>1232162608</v>
      </c>
      <c r="Y362">
        <f>(AT362*1.25)</f>
        <v>2.1625000000000001</v>
      </c>
      <c r="AA362">
        <v>0</v>
      </c>
      <c r="AB362">
        <v>392.31</v>
      </c>
      <c r="AC362">
        <v>454.41</v>
      </c>
      <c r="AD362">
        <v>0</v>
      </c>
      <c r="AE362">
        <v>0</v>
      </c>
      <c r="AF362">
        <v>31.26</v>
      </c>
      <c r="AG362">
        <v>13.5</v>
      </c>
      <c r="AH362">
        <v>0</v>
      </c>
      <c r="AI362">
        <v>1</v>
      </c>
      <c r="AJ362">
        <v>12.55</v>
      </c>
      <c r="AK362">
        <v>33.659999999999997</v>
      </c>
      <c r="AL362">
        <v>1</v>
      </c>
      <c r="AM362">
        <v>4</v>
      </c>
      <c r="AN362">
        <v>0</v>
      </c>
      <c r="AO362">
        <v>1</v>
      </c>
      <c r="AP362">
        <v>1</v>
      </c>
      <c r="AQ362">
        <v>0</v>
      </c>
      <c r="AR362">
        <v>0</v>
      </c>
      <c r="AS362" t="s">
        <v>3</v>
      </c>
      <c r="AT362">
        <v>1.73</v>
      </c>
      <c r="AU362" t="s">
        <v>17</v>
      </c>
      <c r="AV362">
        <v>0</v>
      </c>
      <c r="AW362">
        <v>2</v>
      </c>
      <c r="AX362">
        <v>145874212</v>
      </c>
      <c r="AY362">
        <v>1</v>
      </c>
      <c r="AZ362">
        <v>0</v>
      </c>
      <c r="BA362">
        <v>380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ROUND(Y362*Source!I196,9)</f>
        <v>4.3249999999999997E-2</v>
      </c>
      <c r="CY362">
        <f>AB362</f>
        <v>392.31</v>
      </c>
      <c r="CZ362">
        <f>AF362</f>
        <v>31.26</v>
      </c>
      <c r="DA362">
        <f>AJ362</f>
        <v>12.55</v>
      </c>
      <c r="DB362">
        <f>ROUND((ROUND(AT362*CZ362,2)*1.25),2)</f>
        <v>67.599999999999994</v>
      </c>
      <c r="DC362">
        <f>ROUND((ROUND(AT362*AG362,2)*1.25),2)</f>
        <v>29.2</v>
      </c>
      <c r="DD362" t="s">
        <v>3</v>
      </c>
      <c r="DE362" t="s">
        <v>3</v>
      </c>
      <c r="DF362">
        <f>ROUND(ROUND(AE362,2)*CX362,2)</f>
        <v>0</v>
      </c>
      <c r="DG362">
        <f>ROUND(ROUND(AF362*AJ362,2)*CX362,2)</f>
        <v>16.97</v>
      </c>
      <c r="DH362">
        <f>ROUND(ROUND(AG362*AK362,2)*CX362,2)</f>
        <v>19.649999999999999</v>
      </c>
      <c r="DI362">
        <f t="shared" si="136"/>
        <v>0</v>
      </c>
      <c r="DJ362">
        <f>DG362</f>
        <v>16.97</v>
      </c>
      <c r="DK362">
        <v>0</v>
      </c>
      <c r="DL362" t="s">
        <v>3</v>
      </c>
      <c r="DM362">
        <v>0</v>
      </c>
      <c r="DN362" t="s">
        <v>3</v>
      </c>
      <c r="DO362">
        <v>0</v>
      </c>
    </row>
    <row r="363" spans="1:119" x14ac:dyDescent="0.2">
      <c r="A363">
        <f>ROW(Source!A196)</f>
        <v>196</v>
      </c>
      <c r="B363">
        <v>145833872</v>
      </c>
      <c r="C363">
        <v>145874209</v>
      </c>
      <c r="D363">
        <v>140923885</v>
      </c>
      <c r="E363">
        <v>1</v>
      </c>
      <c r="F363">
        <v>1</v>
      </c>
      <c r="G363">
        <v>1</v>
      </c>
      <c r="H363">
        <v>2</v>
      </c>
      <c r="I363" t="s">
        <v>681</v>
      </c>
      <c r="J363" t="s">
        <v>682</v>
      </c>
      <c r="K363" t="s">
        <v>683</v>
      </c>
      <c r="L363">
        <v>1367</v>
      </c>
      <c r="N363">
        <v>1011</v>
      </c>
      <c r="O363" t="s">
        <v>666</v>
      </c>
      <c r="P363" t="s">
        <v>666</v>
      </c>
      <c r="Q363">
        <v>1</v>
      </c>
      <c r="W363">
        <v>0</v>
      </c>
      <c r="X363">
        <v>509054691</v>
      </c>
      <c r="Y363">
        <f>(AT363*1.25)</f>
        <v>3.0875000000000004</v>
      </c>
      <c r="AA363">
        <v>0</v>
      </c>
      <c r="AB363">
        <v>824.66</v>
      </c>
      <c r="AC363">
        <v>390.46</v>
      </c>
      <c r="AD363">
        <v>0</v>
      </c>
      <c r="AE363">
        <v>0</v>
      </c>
      <c r="AF363">
        <v>65.709999999999994</v>
      </c>
      <c r="AG363">
        <v>11.6</v>
      </c>
      <c r="AH363">
        <v>0</v>
      </c>
      <c r="AI363">
        <v>1</v>
      </c>
      <c r="AJ363">
        <v>12.55</v>
      </c>
      <c r="AK363">
        <v>33.659999999999997</v>
      </c>
      <c r="AL363">
        <v>1</v>
      </c>
      <c r="AM363">
        <v>4</v>
      </c>
      <c r="AN363">
        <v>0</v>
      </c>
      <c r="AO363">
        <v>1</v>
      </c>
      <c r="AP363">
        <v>1</v>
      </c>
      <c r="AQ363">
        <v>0</v>
      </c>
      <c r="AR363">
        <v>0</v>
      </c>
      <c r="AS363" t="s">
        <v>3</v>
      </c>
      <c r="AT363">
        <v>2.4700000000000002</v>
      </c>
      <c r="AU363" t="s">
        <v>17</v>
      </c>
      <c r="AV363">
        <v>0</v>
      </c>
      <c r="AW363">
        <v>2</v>
      </c>
      <c r="AX363">
        <v>145874213</v>
      </c>
      <c r="AY363">
        <v>1</v>
      </c>
      <c r="AZ363">
        <v>0</v>
      </c>
      <c r="BA363">
        <v>381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ROUND(Y363*Source!I196,9)</f>
        <v>6.1749999999999999E-2</v>
      </c>
      <c r="CY363">
        <f>AB363</f>
        <v>824.66</v>
      </c>
      <c r="CZ363">
        <f>AF363</f>
        <v>65.709999999999994</v>
      </c>
      <c r="DA363">
        <f>AJ363</f>
        <v>12.55</v>
      </c>
      <c r="DB363">
        <f>ROUND((ROUND(AT363*CZ363,2)*1.25),2)</f>
        <v>202.88</v>
      </c>
      <c r="DC363">
        <f>ROUND((ROUND(AT363*AG363,2)*1.25),2)</f>
        <v>35.81</v>
      </c>
      <c r="DD363" t="s">
        <v>3</v>
      </c>
      <c r="DE363" t="s">
        <v>3</v>
      </c>
      <c r="DF363">
        <f>ROUND(ROUND(AE363,2)*CX363,2)</f>
        <v>0</v>
      </c>
      <c r="DG363">
        <f>ROUND(ROUND(AF363*AJ363,2)*CX363,2)</f>
        <v>50.92</v>
      </c>
      <c r="DH363">
        <f>ROUND(ROUND(AG363*AK363,2)*CX363,2)</f>
        <v>24.11</v>
      </c>
      <c r="DI363">
        <f t="shared" si="136"/>
        <v>0</v>
      </c>
      <c r="DJ363">
        <f>DG363</f>
        <v>50.92</v>
      </c>
      <c r="DK363">
        <v>0</v>
      </c>
      <c r="DL363" t="s">
        <v>3</v>
      </c>
      <c r="DM363">
        <v>0</v>
      </c>
      <c r="DN363" t="s">
        <v>3</v>
      </c>
      <c r="DO363">
        <v>0</v>
      </c>
    </row>
    <row r="364" spans="1:119" x14ac:dyDescent="0.2">
      <c r="A364">
        <f>ROW(Source!A196)</f>
        <v>196</v>
      </c>
      <c r="B364">
        <v>145833872</v>
      </c>
      <c r="C364">
        <v>145874209</v>
      </c>
      <c r="D364">
        <v>140775118</v>
      </c>
      <c r="E364">
        <v>1</v>
      </c>
      <c r="F364">
        <v>1</v>
      </c>
      <c r="G364">
        <v>1</v>
      </c>
      <c r="H364">
        <v>3</v>
      </c>
      <c r="I364" t="s">
        <v>867</v>
      </c>
      <c r="J364" t="s">
        <v>868</v>
      </c>
      <c r="K364" t="s">
        <v>869</v>
      </c>
      <c r="L364">
        <v>1348</v>
      </c>
      <c r="N364">
        <v>1009</v>
      </c>
      <c r="O364" t="s">
        <v>123</v>
      </c>
      <c r="P364" t="s">
        <v>123</v>
      </c>
      <c r="Q364">
        <v>1000</v>
      </c>
      <c r="W364">
        <v>0</v>
      </c>
      <c r="X364">
        <v>-45966985</v>
      </c>
      <c r="Y364">
        <f>AT364</f>
        <v>1.2E-2</v>
      </c>
      <c r="AA364">
        <v>107562.44</v>
      </c>
      <c r="AB364">
        <v>0</v>
      </c>
      <c r="AC364">
        <v>0</v>
      </c>
      <c r="AD364">
        <v>0</v>
      </c>
      <c r="AE364">
        <v>11978</v>
      </c>
      <c r="AF364">
        <v>0</v>
      </c>
      <c r="AG364">
        <v>0</v>
      </c>
      <c r="AH364">
        <v>0</v>
      </c>
      <c r="AI364">
        <v>8.98</v>
      </c>
      <c r="AJ364">
        <v>1</v>
      </c>
      <c r="AK364">
        <v>1</v>
      </c>
      <c r="AL364">
        <v>1</v>
      </c>
      <c r="AM364">
        <v>4</v>
      </c>
      <c r="AN364">
        <v>0</v>
      </c>
      <c r="AO364">
        <v>1</v>
      </c>
      <c r="AP364">
        <v>1</v>
      </c>
      <c r="AQ364">
        <v>0</v>
      </c>
      <c r="AR364">
        <v>0</v>
      </c>
      <c r="AS364" t="s">
        <v>3</v>
      </c>
      <c r="AT364">
        <v>1.2E-2</v>
      </c>
      <c r="AU364" t="s">
        <v>3</v>
      </c>
      <c r="AV364">
        <v>0</v>
      </c>
      <c r="AW364">
        <v>2</v>
      </c>
      <c r="AX364">
        <v>145874214</v>
      </c>
      <c r="AY364">
        <v>1</v>
      </c>
      <c r="AZ364">
        <v>0</v>
      </c>
      <c r="BA364">
        <v>382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ROUND(Y364*Source!I196,9)</f>
        <v>2.4000000000000001E-4</v>
      </c>
      <c r="CY364">
        <f>AA364</f>
        <v>107562.44</v>
      </c>
      <c r="CZ364">
        <f>AE364</f>
        <v>11978</v>
      </c>
      <c r="DA364">
        <f>AI364</f>
        <v>8.98</v>
      </c>
      <c r="DB364">
        <f>ROUND(ROUND(AT364*CZ364,2),2)</f>
        <v>143.74</v>
      </c>
      <c r="DC364">
        <f>ROUND(ROUND(AT364*AG364,2),2)</f>
        <v>0</v>
      </c>
      <c r="DD364" t="s">
        <v>3</v>
      </c>
      <c r="DE364" t="s">
        <v>3</v>
      </c>
      <c r="DF364">
        <f>ROUND(ROUND(AE364*AI364,2)*CX364,2)</f>
        <v>25.81</v>
      </c>
      <c r="DG364">
        <f>ROUND(ROUND(AF364,2)*CX364,2)</f>
        <v>0</v>
      </c>
      <c r="DH364">
        <f>ROUND(ROUND(AG364,2)*CX364,2)</f>
        <v>0</v>
      </c>
      <c r="DI364">
        <f t="shared" si="136"/>
        <v>0</v>
      </c>
      <c r="DJ364">
        <f>DF364</f>
        <v>25.81</v>
      </c>
      <c r="DK364">
        <v>0</v>
      </c>
      <c r="DL364" t="s">
        <v>3</v>
      </c>
      <c r="DM364">
        <v>0</v>
      </c>
      <c r="DN364" t="s">
        <v>3</v>
      </c>
      <c r="DO364">
        <v>0</v>
      </c>
    </row>
    <row r="365" spans="1:119" x14ac:dyDescent="0.2">
      <c r="A365">
        <f>ROW(Source!A196)</f>
        <v>196</v>
      </c>
      <c r="B365">
        <v>145833872</v>
      </c>
      <c r="C365">
        <v>145874209</v>
      </c>
      <c r="D365">
        <v>140790834</v>
      </c>
      <c r="E365">
        <v>1</v>
      </c>
      <c r="F365">
        <v>1</v>
      </c>
      <c r="G365">
        <v>1</v>
      </c>
      <c r="H365">
        <v>3</v>
      </c>
      <c r="I365" t="s">
        <v>870</v>
      </c>
      <c r="J365" t="s">
        <v>871</v>
      </c>
      <c r="K365" t="s">
        <v>872</v>
      </c>
      <c r="L365">
        <v>1348</v>
      </c>
      <c r="N365">
        <v>1009</v>
      </c>
      <c r="O365" t="s">
        <v>123</v>
      </c>
      <c r="P365" t="s">
        <v>123</v>
      </c>
      <c r="Q365">
        <v>1000</v>
      </c>
      <c r="W365">
        <v>0</v>
      </c>
      <c r="X365">
        <v>-807853778</v>
      </c>
      <c r="Y365">
        <f>AT365</f>
        <v>3.5000000000000003E-2</v>
      </c>
      <c r="AA365">
        <v>53781.22</v>
      </c>
      <c r="AB365">
        <v>0</v>
      </c>
      <c r="AC365">
        <v>0</v>
      </c>
      <c r="AD365">
        <v>0</v>
      </c>
      <c r="AE365">
        <v>5989</v>
      </c>
      <c r="AF365">
        <v>0</v>
      </c>
      <c r="AG365">
        <v>0</v>
      </c>
      <c r="AH365">
        <v>0</v>
      </c>
      <c r="AI365">
        <v>8.98</v>
      </c>
      <c r="AJ365">
        <v>1</v>
      </c>
      <c r="AK365">
        <v>1</v>
      </c>
      <c r="AL365">
        <v>1</v>
      </c>
      <c r="AM365">
        <v>4</v>
      </c>
      <c r="AN365">
        <v>0</v>
      </c>
      <c r="AO365">
        <v>1</v>
      </c>
      <c r="AP365">
        <v>1</v>
      </c>
      <c r="AQ365">
        <v>0</v>
      </c>
      <c r="AR365">
        <v>0</v>
      </c>
      <c r="AS365" t="s">
        <v>3</v>
      </c>
      <c r="AT365">
        <v>3.5000000000000003E-2</v>
      </c>
      <c r="AU365" t="s">
        <v>3</v>
      </c>
      <c r="AV365">
        <v>0</v>
      </c>
      <c r="AW365">
        <v>2</v>
      </c>
      <c r="AX365">
        <v>145874215</v>
      </c>
      <c r="AY365">
        <v>1</v>
      </c>
      <c r="AZ365">
        <v>0</v>
      </c>
      <c r="BA365">
        <v>383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ROUND(Y365*Source!I196,9)</f>
        <v>6.9999999999999999E-4</v>
      </c>
      <c r="CY365">
        <f>AA365</f>
        <v>53781.22</v>
      </c>
      <c r="CZ365">
        <f>AE365</f>
        <v>5989</v>
      </c>
      <c r="DA365">
        <f>AI365</f>
        <v>8.98</v>
      </c>
      <c r="DB365">
        <f>ROUND(ROUND(AT365*CZ365,2),2)</f>
        <v>209.62</v>
      </c>
      <c r="DC365">
        <f>ROUND(ROUND(AT365*AG365,2),2)</f>
        <v>0</v>
      </c>
      <c r="DD365" t="s">
        <v>3</v>
      </c>
      <c r="DE365" t="s">
        <v>3</v>
      </c>
      <c r="DF365">
        <f>ROUND(ROUND(AE365*AI365,2)*CX365,2)</f>
        <v>37.65</v>
      </c>
      <c r="DG365">
        <f>ROUND(ROUND(AF365,2)*CX365,2)</f>
        <v>0</v>
      </c>
      <c r="DH365">
        <f>ROUND(ROUND(AG365,2)*CX365,2)</f>
        <v>0</v>
      </c>
      <c r="DI365">
        <f t="shared" si="136"/>
        <v>0</v>
      </c>
      <c r="DJ365">
        <f>DF365</f>
        <v>37.65</v>
      </c>
      <c r="DK365">
        <v>0</v>
      </c>
      <c r="DL365" t="s">
        <v>3</v>
      </c>
      <c r="DM365">
        <v>0</v>
      </c>
      <c r="DN365" t="s">
        <v>3</v>
      </c>
      <c r="DO365">
        <v>0</v>
      </c>
    </row>
    <row r="366" spans="1:119" x14ac:dyDescent="0.2">
      <c r="A366">
        <f>ROW(Source!A196)</f>
        <v>196</v>
      </c>
      <c r="B366">
        <v>145833872</v>
      </c>
      <c r="C366">
        <v>145874209</v>
      </c>
      <c r="D366">
        <v>140797270</v>
      </c>
      <c r="E366">
        <v>1</v>
      </c>
      <c r="F366">
        <v>1</v>
      </c>
      <c r="G366">
        <v>1</v>
      </c>
      <c r="H366">
        <v>3</v>
      </c>
      <c r="I366" t="s">
        <v>873</v>
      </c>
      <c r="J366" t="s">
        <v>874</v>
      </c>
      <c r="K366" t="s">
        <v>875</v>
      </c>
      <c r="L366">
        <v>1301</v>
      </c>
      <c r="N366">
        <v>1003</v>
      </c>
      <c r="O366" t="s">
        <v>190</v>
      </c>
      <c r="P366" t="s">
        <v>190</v>
      </c>
      <c r="Q366">
        <v>1</v>
      </c>
      <c r="W366">
        <v>0</v>
      </c>
      <c r="X366">
        <v>1217145207</v>
      </c>
      <c r="Y366">
        <f>AT366</f>
        <v>400</v>
      </c>
      <c r="AA366">
        <v>28.74</v>
      </c>
      <c r="AB366">
        <v>0</v>
      </c>
      <c r="AC366">
        <v>0</v>
      </c>
      <c r="AD366">
        <v>0</v>
      </c>
      <c r="AE366">
        <v>3.2</v>
      </c>
      <c r="AF366">
        <v>0</v>
      </c>
      <c r="AG366">
        <v>0</v>
      </c>
      <c r="AH366">
        <v>0</v>
      </c>
      <c r="AI366">
        <v>8.98</v>
      </c>
      <c r="AJ366">
        <v>1</v>
      </c>
      <c r="AK366">
        <v>1</v>
      </c>
      <c r="AL366">
        <v>1</v>
      </c>
      <c r="AM366">
        <v>4</v>
      </c>
      <c r="AN366">
        <v>0</v>
      </c>
      <c r="AO366">
        <v>1</v>
      </c>
      <c r="AP366">
        <v>1</v>
      </c>
      <c r="AQ366">
        <v>0</v>
      </c>
      <c r="AR366">
        <v>0</v>
      </c>
      <c r="AS366" t="s">
        <v>3</v>
      </c>
      <c r="AT366">
        <v>400</v>
      </c>
      <c r="AU366" t="s">
        <v>3</v>
      </c>
      <c r="AV366">
        <v>0</v>
      </c>
      <c r="AW366">
        <v>2</v>
      </c>
      <c r="AX366">
        <v>145874217</v>
      </c>
      <c r="AY366">
        <v>1</v>
      </c>
      <c r="AZ366">
        <v>0</v>
      </c>
      <c r="BA366">
        <v>385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ROUND(Y366*Source!I196,9)</f>
        <v>8</v>
      </c>
      <c r="CY366">
        <f>AA366</f>
        <v>28.74</v>
      </c>
      <c r="CZ366">
        <f>AE366</f>
        <v>3.2</v>
      </c>
      <c r="DA366">
        <f>AI366</f>
        <v>8.98</v>
      </c>
      <c r="DB366">
        <f>ROUND(ROUND(AT366*CZ366,2),2)</f>
        <v>1280</v>
      </c>
      <c r="DC366">
        <f>ROUND(ROUND(AT366*AG366,2),2)</f>
        <v>0</v>
      </c>
      <c r="DD366" t="s">
        <v>3</v>
      </c>
      <c r="DE366" t="s">
        <v>3</v>
      </c>
      <c r="DF366">
        <f>ROUND(ROUND(AE366*AI366,2)*CX366,2)</f>
        <v>229.92</v>
      </c>
      <c r="DG366">
        <f>ROUND(ROUND(AF366,2)*CX366,2)</f>
        <v>0</v>
      </c>
      <c r="DH366">
        <f>ROUND(ROUND(AG366,2)*CX366,2)</f>
        <v>0</v>
      </c>
      <c r="DI366">
        <f t="shared" si="136"/>
        <v>0</v>
      </c>
      <c r="DJ366">
        <f>DF366</f>
        <v>229.92</v>
      </c>
      <c r="DK366">
        <v>0</v>
      </c>
      <c r="DL366" t="s">
        <v>3</v>
      </c>
      <c r="DM366">
        <v>0</v>
      </c>
      <c r="DN366" t="s">
        <v>3</v>
      </c>
      <c r="DO366">
        <v>0</v>
      </c>
    </row>
    <row r="367" spans="1:119" x14ac:dyDescent="0.2">
      <c r="A367">
        <f>ROW(Source!A200)</f>
        <v>200</v>
      </c>
      <c r="B367">
        <v>145833872</v>
      </c>
      <c r="C367">
        <v>145874308</v>
      </c>
      <c r="D367">
        <v>140760022</v>
      </c>
      <c r="E367">
        <v>70</v>
      </c>
      <c r="F367">
        <v>1</v>
      </c>
      <c r="G367">
        <v>1</v>
      </c>
      <c r="H367">
        <v>1</v>
      </c>
      <c r="I367" t="s">
        <v>752</v>
      </c>
      <c r="J367" t="s">
        <v>3</v>
      </c>
      <c r="K367" t="s">
        <v>753</v>
      </c>
      <c r="L367">
        <v>1191</v>
      </c>
      <c r="N367">
        <v>1013</v>
      </c>
      <c r="O367" t="s">
        <v>660</v>
      </c>
      <c r="P367" t="s">
        <v>660</v>
      </c>
      <c r="Q367">
        <v>1</v>
      </c>
      <c r="W367">
        <v>0</v>
      </c>
      <c r="X367">
        <v>-2012709214</v>
      </c>
      <c r="Y367">
        <f>(AT367*1.15)</f>
        <v>15.766500000000001</v>
      </c>
      <c r="AA367">
        <v>0</v>
      </c>
      <c r="AB367">
        <v>0</v>
      </c>
      <c r="AC367">
        <v>0</v>
      </c>
      <c r="AD367">
        <v>316.39999999999998</v>
      </c>
      <c r="AE367">
        <v>0</v>
      </c>
      <c r="AF367">
        <v>0</v>
      </c>
      <c r="AG367">
        <v>0</v>
      </c>
      <c r="AH367">
        <v>9.4</v>
      </c>
      <c r="AI367">
        <v>1</v>
      </c>
      <c r="AJ367">
        <v>1</v>
      </c>
      <c r="AK367">
        <v>1</v>
      </c>
      <c r="AL367">
        <v>33.659999999999997</v>
      </c>
      <c r="AM367">
        <v>4</v>
      </c>
      <c r="AN367">
        <v>0</v>
      </c>
      <c r="AO367">
        <v>1</v>
      </c>
      <c r="AP367">
        <v>1</v>
      </c>
      <c r="AQ367">
        <v>0</v>
      </c>
      <c r="AR367">
        <v>0</v>
      </c>
      <c r="AS367" t="s">
        <v>3</v>
      </c>
      <c r="AT367">
        <v>13.71</v>
      </c>
      <c r="AU367" t="s">
        <v>18</v>
      </c>
      <c r="AV367">
        <v>1</v>
      </c>
      <c r="AW367">
        <v>2</v>
      </c>
      <c r="AX367">
        <v>145874309</v>
      </c>
      <c r="AY367">
        <v>1</v>
      </c>
      <c r="AZ367">
        <v>0</v>
      </c>
      <c r="BA367">
        <v>386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ROUND(Y367*Source!I200,9)</f>
        <v>1.5766500000000001</v>
      </c>
      <c r="CY367">
        <f>AD367</f>
        <v>316.39999999999998</v>
      </c>
      <c r="CZ367">
        <f>AH367</f>
        <v>9.4</v>
      </c>
      <c r="DA367">
        <f>AL367</f>
        <v>33.659999999999997</v>
      </c>
      <c r="DB367">
        <f>ROUND((ROUND(AT367*CZ367,2)*1.15),2)</f>
        <v>148.19999999999999</v>
      </c>
      <c r="DC367">
        <f>ROUND((ROUND(AT367*AG367,2)*1.15),2)</f>
        <v>0</v>
      </c>
      <c r="DD367" t="s">
        <v>3</v>
      </c>
      <c r="DE367" t="s">
        <v>3</v>
      </c>
      <c r="DF367">
        <f>ROUND(ROUND(AE367,2)*CX367,2)</f>
        <v>0</v>
      </c>
      <c r="DG367">
        <f>ROUND(ROUND(AF367,2)*CX367,2)</f>
        <v>0</v>
      </c>
      <c r="DH367">
        <f>ROUND(ROUND(AG367,2)*CX367,2)</f>
        <v>0</v>
      </c>
      <c r="DI367">
        <f>ROUND(ROUND(AH367*AL367,2)*CX367,2)</f>
        <v>498.85</v>
      </c>
      <c r="DJ367">
        <f>DI367</f>
        <v>498.85</v>
      </c>
      <c r="DK367">
        <v>0</v>
      </c>
      <c r="DL367" t="s">
        <v>3</v>
      </c>
      <c r="DM367">
        <v>0</v>
      </c>
      <c r="DN367" t="s">
        <v>3</v>
      </c>
      <c r="DO367">
        <v>0</v>
      </c>
    </row>
    <row r="368" spans="1:119" x14ac:dyDescent="0.2">
      <c r="A368">
        <f>ROW(Source!A200)</f>
        <v>200</v>
      </c>
      <c r="B368">
        <v>145833872</v>
      </c>
      <c r="C368">
        <v>145874308</v>
      </c>
      <c r="D368">
        <v>140760225</v>
      </c>
      <c r="E368">
        <v>70</v>
      </c>
      <c r="F368">
        <v>1</v>
      </c>
      <c r="G368">
        <v>1</v>
      </c>
      <c r="H368">
        <v>1</v>
      </c>
      <c r="I368" t="s">
        <v>661</v>
      </c>
      <c r="J368" t="s">
        <v>3</v>
      </c>
      <c r="K368" t="s">
        <v>662</v>
      </c>
      <c r="L368">
        <v>1191</v>
      </c>
      <c r="N368">
        <v>1013</v>
      </c>
      <c r="O368" t="s">
        <v>660</v>
      </c>
      <c r="P368" t="s">
        <v>660</v>
      </c>
      <c r="Q368">
        <v>1</v>
      </c>
      <c r="W368">
        <v>0</v>
      </c>
      <c r="X368">
        <v>-1417349443</v>
      </c>
      <c r="Y368">
        <f>(AT368*1.25)</f>
        <v>2.5000000000000001E-2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33.659999999999997</v>
      </c>
      <c r="AL368">
        <v>1</v>
      </c>
      <c r="AM368">
        <v>4</v>
      </c>
      <c r="AN368">
        <v>0</v>
      </c>
      <c r="AO368">
        <v>1</v>
      </c>
      <c r="AP368">
        <v>1</v>
      </c>
      <c r="AQ368">
        <v>0</v>
      </c>
      <c r="AR368">
        <v>0</v>
      </c>
      <c r="AS368" t="s">
        <v>3</v>
      </c>
      <c r="AT368">
        <v>0.02</v>
      </c>
      <c r="AU368" t="s">
        <v>17</v>
      </c>
      <c r="AV368">
        <v>2</v>
      </c>
      <c r="AW368">
        <v>2</v>
      </c>
      <c r="AX368">
        <v>145874310</v>
      </c>
      <c r="AY368">
        <v>1</v>
      </c>
      <c r="AZ368">
        <v>0</v>
      </c>
      <c r="BA368">
        <v>387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ROUND(Y368*Source!I200,9)</f>
        <v>2.5000000000000001E-3</v>
      </c>
      <c r="CY368">
        <f>AD368</f>
        <v>0</v>
      </c>
      <c r="CZ368">
        <f>AH368</f>
        <v>0</v>
      </c>
      <c r="DA368">
        <f>AL368</f>
        <v>1</v>
      </c>
      <c r="DB368">
        <f>ROUND((ROUND(AT368*CZ368,2)*1.25),2)</f>
        <v>0</v>
      </c>
      <c r="DC368">
        <f>ROUND((ROUND(AT368*AG368,2)*1.25),2)</f>
        <v>0</v>
      </c>
      <c r="DD368" t="s">
        <v>3</v>
      </c>
      <c r="DE368" t="s">
        <v>3</v>
      </c>
      <c r="DF368">
        <f>ROUND(ROUND(AE368,2)*CX368,2)</f>
        <v>0</v>
      </c>
      <c r="DG368">
        <f>ROUND(ROUND(AF368,2)*CX368,2)</f>
        <v>0</v>
      </c>
      <c r="DH368">
        <f>ROUND(ROUND(AG368*AK368,2)*CX368,2)</f>
        <v>0</v>
      </c>
      <c r="DI368">
        <f t="shared" ref="DI368:DI373" si="137">ROUND(ROUND(AH368,2)*CX368,2)</f>
        <v>0</v>
      </c>
      <c r="DJ368">
        <f>DI368</f>
        <v>0</v>
      </c>
      <c r="DK368">
        <v>0</v>
      </c>
      <c r="DL368" t="s">
        <v>3</v>
      </c>
      <c r="DM368">
        <v>0</v>
      </c>
      <c r="DN368" t="s">
        <v>3</v>
      </c>
      <c r="DO368">
        <v>0</v>
      </c>
    </row>
    <row r="369" spans="1:119" x14ac:dyDescent="0.2">
      <c r="A369">
        <f>ROW(Source!A200)</f>
        <v>200</v>
      </c>
      <c r="B369">
        <v>145833872</v>
      </c>
      <c r="C369">
        <v>145874308</v>
      </c>
      <c r="D369">
        <v>140923689</v>
      </c>
      <c r="E369">
        <v>1</v>
      </c>
      <c r="F369">
        <v>1</v>
      </c>
      <c r="G369">
        <v>1</v>
      </c>
      <c r="H369">
        <v>2</v>
      </c>
      <c r="I369" t="s">
        <v>876</v>
      </c>
      <c r="J369" t="s">
        <v>877</v>
      </c>
      <c r="K369" t="s">
        <v>878</v>
      </c>
      <c r="L369">
        <v>1367</v>
      </c>
      <c r="N369">
        <v>1011</v>
      </c>
      <c r="O369" t="s">
        <v>666</v>
      </c>
      <c r="P369" t="s">
        <v>666</v>
      </c>
      <c r="Q369">
        <v>1</v>
      </c>
      <c r="W369">
        <v>0</v>
      </c>
      <c r="X369">
        <v>-1049284970</v>
      </c>
      <c r="Y369">
        <f>(AT369*1.25)</f>
        <v>1.5874999999999999</v>
      </c>
      <c r="AA369">
        <v>0</v>
      </c>
      <c r="AB369">
        <v>372.36</v>
      </c>
      <c r="AC369">
        <v>0</v>
      </c>
      <c r="AD369">
        <v>0</v>
      </c>
      <c r="AE369">
        <v>0</v>
      </c>
      <c r="AF369">
        <v>29.67</v>
      </c>
      <c r="AG369">
        <v>0</v>
      </c>
      <c r="AH369">
        <v>0</v>
      </c>
      <c r="AI369">
        <v>1</v>
      </c>
      <c r="AJ369">
        <v>12.55</v>
      </c>
      <c r="AK369">
        <v>33.659999999999997</v>
      </c>
      <c r="AL369">
        <v>1</v>
      </c>
      <c r="AM369">
        <v>4</v>
      </c>
      <c r="AN369">
        <v>0</v>
      </c>
      <c r="AO369">
        <v>1</v>
      </c>
      <c r="AP369">
        <v>1</v>
      </c>
      <c r="AQ369">
        <v>0</v>
      </c>
      <c r="AR369">
        <v>0</v>
      </c>
      <c r="AS369" t="s">
        <v>3</v>
      </c>
      <c r="AT369">
        <v>1.27</v>
      </c>
      <c r="AU369" t="s">
        <v>17</v>
      </c>
      <c r="AV369">
        <v>0</v>
      </c>
      <c r="AW369">
        <v>2</v>
      </c>
      <c r="AX369">
        <v>145874311</v>
      </c>
      <c r="AY369">
        <v>1</v>
      </c>
      <c r="AZ369">
        <v>0</v>
      </c>
      <c r="BA369">
        <v>388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ROUND(Y369*Source!I200,9)</f>
        <v>0.15875</v>
      </c>
      <c r="CY369">
        <f>AB369</f>
        <v>372.36</v>
      </c>
      <c r="CZ369">
        <f>AF369</f>
        <v>29.67</v>
      </c>
      <c r="DA369">
        <f>AJ369</f>
        <v>12.55</v>
      </c>
      <c r="DB369">
        <f>ROUND((ROUND(AT369*CZ369,2)*1.25),2)</f>
        <v>47.1</v>
      </c>
      <c r="DC369">
        <f>ROUND((ROUND(AT369*AG369,2)*1.25),2)</f>
        <v>0</v>
      </c>
      <c r="DD369" t="s">
        <v>3</v>
      </c>
      <c r="DE369" t="s">
        <v>3</v>
      </c>
      <c r="DF369">
        <f>ROUND(ROUND(AE369,2)*CX369,2)</f>
        <v>0</v>
      </c>
      <c r="DG369">
        <f>ROUND(ROUND(AF369*AJ369,2)*CX369,2)</f>
        <v>59.11</v>
      </c>
      <c r="DH369">
        <f>ROUND(ROUND(AG369*AK369,2)*CX369,2)</f>
        <v>0</v>
      </c>
      <c r="DI369">
        <f t="shared" si="137"/>
        <v>0</v>
      </c>
      <c r="DJ369">
        <f>DG369</f>
        <v>59.11</v>
      </c>
      <c r="DK369">
        <v>0</v>
      </c>
      <c r="DL369" t="s">
        <v>3</v>
      </c>
      <c r="DM369">
        <v>0</v>
      </c>
      <c r="DN369" t="s">
        <v>3</v>
      </c>
      <c r="DO369">
        <v>0</v>
      </c>
    </row>
    <row r="370" spans="1:119" x14ac:dyDescent="0.2">
      <c r="A370">
        <f>ROW(Source!A200)</f>
        <v>200</v>
      </c>
      <c r="B370">
        <v>145833872</v>
      </c>
      <c r="C370">
        <v>145874308</v>
      </c>
      <c r="D370">
        <v>140923885</v>
      </c>
      <c r="E370">
        <v>1</v>
      </c>
      <c r="F370">
        <v>1</v>
      </c>
      <c r="G370">
        <v>1</v>
      </c>
      <c r="H370">
        <v>2</v>
      </c>
      <c r="I370" t="s">
        <v>681</v>
      </c>
      <c r="J370" t="s">
        <v>682</v>
      </c>
      <c r="K370" t="s">
        <v>683</v>
      </c>
      <c r="L370">
        <v>1367</v>
      </c>
      <c r="N370">
        <v>1011</v>
      </c>
      <c r="O370" t="s">
        <v>666</v>
      </c>
      <c r="P370" t="s">
        <v>666</v>
      </c>
      <c r="Q370">
        <v>1</v>
      </c>
      <c r="W370">
        <v>0</v>
      </c>
      <c r="X370">
        <v>509054691</v>
      </c>
      <c r="Y370">
        <f>(AT370*1.25)</f>
        <v>2.5000000000000001E-2</v>
      </c>
      <c r="AA370">
        <v>0</v>
      </c>
      <c r="AB370">
        <v>824.66</v>
      </c>
      <c r="AC370">
        <v>390.46</v>
      </c>
      <c r="AD370">
        <v>0</v>
      </c>
      <c r="AE370">
        <v>0</v>
      </c>
      <c r="AF370">
        <v>65.709999999999994</v>
      </c>
      <c r="AG370">
        <v>11.6</v>
      </c>
      <c r="AH370">
        <v>0</v>
      </c>
      <c r="AI370">
        <v>1</v>
      </c>
      <c r="AJ370">
        <v>12.55</v>
      </c>
      <c r="AK370">
        <v>33.659999999999997</v>
      </c>
      <c r="AL370">
        <v>1</v>
      </c>
      <c r="AM370">
        <v>4</v>
      </c>
      <c r="AN370">
        <v>0</v>
      </c>
      <c r="AO370">
        <v>1</v>
      </c>
      <c r="AP370">
        <v>1</v>
      </c>
      <c r="AQ370">
        <v>0</v>
      </c>
      <c r="AR370">
        <v>0</v>
      </c>
      <c r="AS370" t="s">
        <v>3</v>
      </c>
      <c r="AT370">
        <v>0.02</v>
      </c>
      <c r="AU370" t="s">
        <v>17</v>
      </c>
      <c r="AV370">
        <v>0</v>
      </c>
      <c r="AW370">
        <v>2</v>
      </c>
      <c r="AX370">
        <v>145874312</v>
      </c>
      <c r="AY370">
        <v>1</v>
      </c>
      <c r="AZ370">
        <v>0</v>
      </c>
      <c r="BA370">
        <v>389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ROUND(Y370*Source!I200,9)</f>
        <v>2.5000000000000001E-3</v>
      </c>
      <c r="CY370">
        <f>AB370</f>
        <v>824.66</v>
      </c>
      <c r="CZ370">
        <f>AF370</f>
        <v>65.709999999999994</v>
      </c>
      <c r="DA370">
        <f>AJ370</f>
        <v>12.55</v>
      </c>
      <c r="DB370">
        <f>ROUND((ROUND(AT370*CZ370,2)*1.25),2)</f>
        <v>1.64</v>
      </c>
      <c r="DC370">
        <f>ROUND((ROUND(AT370*AG370,2)*1.25),2)</f>
        <v>0.28999999999999998</v>
      </c>
      <c r="DD370" t="s">
        <v>3</v>
      </c>
      <c r="DE370" t="s">
        <v>3</v>
      </c>
      <c r="DF370">
        <f>ROUND(ROUND(AE370,2)*CX370,2)</f>
        <v>0</v>
      </c>
      <c r="DG370">
        <f>ROUND(ROUND(AF370*AJ370,2)*CX370,2)</f>
        <v>2.06</v>
      </c>
      <c r="DH370">
        <f>ROUND(ROUND(AG370*AK370,2)*CX370,2)</f>
        <v>0.98</v>
      </c>
      <c r="DI370">
        <f t="shared" si="137"/>
        <v>0</v>
      </c>
      <c r="DJ370">
        <f>DG370</f>
        <v>2.06</v>
      </c>
      <c r="DK370">
        <v>0</v>
      </c>
      <c r="DL370" t="s">
        <v>3</v>
      </c>
      <c r="DM370">
        <v>0</v>
      </c>
      <c r="DN370" t="s">
        <v>3</v>
      </c>
      <c r="DO370">
        <v>0</v>
      </c>
    </row>
    <row r="371" spans="1:119" x14ac:dyDescent="0.2">
      <c r="A371">
        <f>ROW(Source!A200)</f>
        <v>200</v>
      </c>
      <c r="B371">
        <v>145833872</v>
      </c>
      <c r="C371">
        <v>145874308</v>
      </c>
      <c r="D371">
        <v>140772680</v>
      </c>
      <c r="E371">
        <v>1</v>
      </c>
      <c r="F371">
        <v>1</v>
      </c>
      <c r="G371">
        <v>1</v>
      </c>
      <c r="H371">
        <v>3</v>
      </c>
      <c r="I371" t="s">
        <v>691</v>
      </c>
      <c r="J371" t="s">
        <v>692</v>
      </c>
      <c r="K371" t="s">
        <v>693</v>
      </c>
      <c r="L371">
        <v>1339</v>
      </c>
      <c r="N371">
        <v>1007</v>
      </c>
      <c r="O371" t="s">
        <v>127</v>
      </c>
      <c r="P371" t="s">
        <v>127</v>
      </c>
      <c r="Q371">
        <v>1</v>
      </c>
      <c r="W371">
        <v>0</v>
      </c>
      <c r="X371">
        <v>-143474561</v>
      </c>
      <c r="Y371">
        <f>AT371</f>
        <v>0.29299999999999998</v>
      </c>
      <c r="AA371">
        <v>21.91</v>
      </c>
      <c r="AB371">
        <v>0</v>
      </c>
      <c r="AC371">
        <v>0</v>
      </c>
      <c r="AD371">
        <v>0</v>
      </c>
      <c r="AE371">
        <v>2.44</v>
      </c>
      <c r="AF371">
        <v>0</v>
      </c>
      <c r="AG371">
        <v>0</v>
      </c>
      <c r="AH371">
        <v>0</v>
      </c>
      <c r="AI371">
        <v>8.98</v>
      </c>
      <c r="AJ371">
        <v>1</v>
      </c>
      <c r="AK371">
        <v>1</v>
      </c>
      <c r="AL371">
        <v>1</v>
      </c>
      <c r="AM371">
        <v>4</v>
      </c>
      <c r="AN371">
        <v>0</v>
      </c>
      <c r="AO371">
        <v>1</v>
      </c>
      <c r="AP371">
        <v>1</v>
      </c>
      <c r="AQ371">
        <v>0</v>
      </c>
      <c r="AR371">
        <v>0</v>
      </c>
      <c r="AS371" t="s">
        <v>3</v>
      </c>
      <c r="AT371">
        <v>0.29299999999999998</v>
      </c>
      <c r="AU371" t="s">
        <v>3</v>
      </c>
      <c r="AV371">
        <v>0</v>
      </c>
      <c r="AW371">
        <v>2</v>
      </c>
      <c r="AX371">
        <v>145874313</v>
      </c>
      <c r="AY371">
        <v>1</v>
      </c>
      <c r="AZ371">
        <v>0</v>
      </c>
      <c r="BA371">
        <v>390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ROUND(Y371*Source!I200,9)</f>
        <v>2.93E-2</v>
      </c>
      <c r="CY371">
        <f>AA371</f>
        <v>21.91</v>
      </c>
      <c r="CZ371">
        <f>AE371</f>
        <v>2.44</v>
      </c>
      <c r="DA371">
        <f>AI371</f>
        <v>8.98</v>
      </c>
      <c r="DB371">
        <f>ROUND(ROUND(AT371*CZ371,2),2)</f>
        <v>0.71</v>
      </c>
      <c r="DC371">
        <f>ROUND(ROUND(AT371*AG371,2),2)</f>
        <v>0</v>
      </c>
      <c r="DD371" t="s">
        <v>3</v>
      </c>
      <c r="DE371" t="s">
        <v>3</v>
      </c>
      <c r="DF371">
        <f>ROUND(ROUND(AE371*AI371,2)*CX371,2)</f>
        <v>0.64</v>
      </c>
      <c r="DG371">
        <f>ROUND(ROUND(AF371,2)*CX371,2)</f>
        <v>0</v>
      </c>
      <c r="DH371">
        <f>ROUND(ROUND(AG371,2)*CX371,2)</f>
        <v>0</v>
      </c>
      <c r="DI371">
        <f t="shared" si="137"/>
        <v>0</v>
      </c>
      <c r="DJ371">
        <f>DF371</f>
        <v>0.64</v>
      </c>
      <c r="DK371">
        <v>0</v>
      </c>
      <c r="DL371" t="s">
        <v>3</v>
      </c>
      <c r="DM371">
        <v>0</v>
      </c>
      <c r="DN371" t="s">
        <v>3</v>
      </c>
      <c r="DO371">
        <v>0</v>
      </c>
    </row>
    <row r="372" spans="1:119" x14ac:dyDescent="0.2">
      <c r="A372">
        <f>ROW(Source!A200)</f>
        <v>200</v>
      </c>
      <c r="B372">
        <v>145833872</v>
      </c>
      <c r="C372">
        <v>145874308</v>
      </c>
      <c r="D372">
        <v>140775156</v>
      </c>
      <c r="E372">
        <v>1</v>
      </c>
      <c r="F372">
        <v>1</v>
      </c>
      <c r="G372">
        <v>1</v>
      </c>
      <c r="H372">
        <v>3</v>
      </c>
      <c r="I372" t="s">
        <v>879</v>
      </c>
      <c r="J372" t="s">
        <v>880</v>
      </c>
      <c r="K372" t="s">
        <v>881</v>
      </c>
      <c r="L372">
        <v>1407</v>
      </c>
      <c r="N372">
        <v>1013</v>
      </c>
      <c r="O372" t="s">
        <v>751</v>
      </c>
      <c r="P372" t="s">
        <v>751</v>
      </c>
      <c r="Q372">
        <v>1</v>
      </c>
      <c r="W372">
        <v>0</v>
      </c>
      <c r="X372">
        <v>-613484815</v>
      </c>
      <c r="Y372">
        <f>AT372</f>
        <v>0.16700000000000001</v>
      </c>
      <c r="AA372">
        <v>2424.6</v>
      </c>
      <c r="AB372">
        <v>0</v>
      </c>
      <c r="AC372">
        <v>0</v>
      </c>
      <c r="AD372">
        <v>0</v>
      </c>
      <c r="AE372">
        <v>270</v>
      </c>
      <c r="AF372">
        <v>0</v>
      </c>
      <c r="AG372">
        <v>0</v>
      </c>
      <c r="AH372">
        <v>0</v>
      </c>
      <c r="AI372">
        <v>8.98</v>
      </c>
      <c r="AJ372">
        <v>1</v>
      </c>
      <c r="AK372">
        <v>1</v>
      </c>
      <c r="AL372">
        <v>1</v>
      </c>
      <c r="AM372">
        <v>4</v>
      </c>
      <c r="AN372">
        <v>0</v>
      </c>
      <c r="AO372">
        <v>1</v>
      </c>
      <c r="AP372">
        <v>1</v>
      </c>
      <c r="AQ372">
        <v>0</v>
      </c>
      <c r="AR372">
        <v>0</v>
      </c>
      <c r="AS372" t="s">
        <v>3</v>
      </c>
      <c r="AT372">
        <v>0.16700000000000001</v>
      </c>
      <c r="AU372" t="s">
        <v>3</v>
      </c>
      <c r="AV372">
        <v>0</v>
      </c>
      <c r="AW372">
        <v>2</v>
      </c>
      <c r="AX372">
        <v>145874314</v>
      </c>
      <c r="AY372">
        <v>1</v>
      </c>
      <c r="AZ372">
        <v>0</v>
      </c>
      <c r="BA372">
        <v>391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ROUND(Y372*Source!I200,9)</f>
        <v>1.67E-2</v>
      </c>
      <c r="CY372">
        <f>AA372</f>
        <v>2424.6</v>
      </c>
      <c r="CZ372">
        <f>AE372</f>
        <v>270</v>
      </c>
      <c r="DA372">
        <f>AI372</f>
        <v>8.98</v>
      </c>
      <c r="DB372">
        <f>ROUND(ROUND(AT372*CZ372,2),2)</f>
        <v>45.09</v>
      </c>
      <c r="DC372">
        <f>ROUND(ROUND(AT372*AG372,2),2)</f>
        <v>0</v>
      </c>
      <c r="DD372" t="s">
        <v>3</v>
      </c>
      <c r="DE372" t="s">
        <v>3</v>
      </c>
      <c r="DF372">
        <f>ROUND(ROUND(AE372*AI372,2)*CX372,2)</f>
        <v>40.49</v>
      </c>
      <c r="DG372">
        <f>ROUND(ROUND(AF372,2)*CX372,2)</f>
        <v>0</v>
      </c>
      <c r="DH372">
        <f>ROUND(ROUND(AG372,2)*CX372,2)</f>
        <v>0</v>
      </c>
      <c r="DI372">
        <f t="shared" si="137"/>
        <v>0</v>
      </c>
      <c r="DJ372">
        <f>DF372</f>
        <v>40.49</v>
      </c>
      <c r="DK372">
        <v>0</v>
      </c>
      <c r="DL372" t="s">
        <v>3</v>
      </c>
      <c r="DM372">
        <v>0</v>
      </c>
      <c r="DN372" t="s">
        <v>3</v>
      </c>
      <c r="DO372">
        <v>0</v>
      </c>
    </row>
    <row r="373" spans="1:119" x14ac:dyDescent="0.2">
      <c r="A373">
        <f>ROW(Source!A200)</f>
        <v>200</v>
      </c>
      <c r="B373">
        <v>145833872</v>
      </c>
      <c r="C373">
        <v>145874308</v>
      </c>
      <c r="D373">
        <v>140775356</v>
      </c>
      <c r="E373">
        <v>1</v>
      </c>
      <c r="F373">
        <v>1</v>
      </c>
      <c r="G373">
        <v>1</v>
      </c>
      <c r="H373">
        <v>3</v>
      </c>
      <c r="I373" t="s">
        <v>882</v>
      </c>
      <c r="J373" t="s">
        <v>883</v>
      </c>
      <c r="K373" t="s">
        <v>884</v>
      </c>
      <c r="L373">
        <v>1348</v>
      </c>
      <c r="N373">
        <v>1009</v>
      </c>
      <c r="O373" t="s">
        <v>123</v>
      </c>
      <c r="P373" t="s">
        <v>123</v>
      </c>
      <c r="Q373">
        <v>1000</v>
      </c>
      <c r="W373">
        <v>0</v>
      </c>
      <c r="X373">
        <v>1639636952</v>
      </c>
      <c r="Y373">
        <f>AT373</f>
        <v>3.1700000000000001E-3</v>
      </c>
      <c r="AA373">
        <v>124727.26</v>
      </c>
      <c r="AB373">
        <v>0</v>
      </c>
      <c r="AC373">
        <v>0</v>
      </c>
      <c r="AD373">
        <v>0</v>
      </c>
      <c r="AE373">
        <v>13889.45</v>
      </c>
      <c r="AF373">
        <v>0</v>
      </c>
      <c r="AG373">
        <v>0</v>
      </c>
      <c r="AH373">
        <v>0</v>
      </c>
      <c r="AI373">
        <v>8.98</v>
      </c>
      <c r="AJ373">
        <v>1</v>
      </c>
      <c r="AK373">
        <v>1</v>
      </c>
      <c r="AL373">
        <v>1</v>
      </c>
      <c r="AM373">
        <v>4</v>
      </c>
      <c r="AN373">
        <v>0</v>
      </c>
      <c r="AO373">
        <v>1</v>
      </c>
      <c r="AP373">
        <v>1</v>
      </c>
      <c r="AQ373">
        <v>0</v>
      </c>
      <c r="AR373">
        <v>0</v>
      </c>
      <c r="AS373" t="s">
        <v>3</v>
      </c>
      <c r="AT373">
        <v>3.1700000000000001E-3</v>
      </c>
      <c r="AU373" t="s">
        <v>3</v>
      </c>
      <c r="AV373">
        <v>0</v>
      </c>
      <c r="AW373">
        <v>2</v>
      </c>
      <c r="AX373">
        <v>145874315</v>
      </c>
      <c r="AY373">
        <v>1</v>
      </c>
      <c r="AZ373">
        <v>0</v>
      </c>
      <c r="BA373">
        <v>392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ROUND(Y373*Source!I200,9)</f>
        <v>3.1700000000000001E-4</v>
      </c>
      <c r="CY373">
        <f>AA373</f>
        <v>124727.26</v>
      </c>
      <c r="CZ373">
        <f>AE373</f>
        <v>13889.45</v>
      </c>
      <c r="DA373">
        <f>AI373</f>
        <v>8.98</v>
      </c>
      <c r="DB373">
        <f>ROUND(ROUND(AT373*CZ373,2),2)</f>
        <v>44.03</v>
      </c>
      <c r="DC373">
        <f>ROUND(ROUND(AT373*AG373,2),2)</f>
        <v>0</v>
      </c>
      <c r="DD373" t="s">
        <v>3</v>
      </c>
      <c r="DE373" t="s">
        <v>3</v>
      </c>
      <c r="DF373">
        <f>ROUND(ROUND(AE373*AI373,2)*CX373,2)</f>
        <v>39.54</v>
      </c>
      <c r="DG373">
        <f>ROUND(ROUND(AF373,2)*CX373,2)</f>
        <v>0</v>
      </c>
      <c r="DH373">
        <f>ROUND(ROUND(AG373,2)*CX373,2)</f>
        <v>0</v>
      </c>
      <c r="DI373">
        <f t="shared" si="137"/>
        <v>0</v>
      </c>
      <c r="DJ373">
        <f>DF373</f>
        <v>39.54</v>
      </c>
      <c r="DK373">
        <v>0</v>
      </c>
      <c r="DL373" t="s">
        <v>3</v>
      </c>
      <c r="DM373">
        <v>0</v>
      </c>
      <c r="DN373" t="s">
        <v>3</v>
      </c>
      <c r="DO373">
        <v>0</v>
      </c>
    </row>
    <row r="374" spans="1:119" x14ac:dyDescent="0.2">
      <c r="A374">
        <f>ROW(Source!A202)</f>
        <v>202</v>
      </c>
      <c r="B374">
        <v>145833872</v>
      </c>
      <c r="C374">
        <v>145874326</v>
      </c>
      <c r="D374">
        <v>140760054</v>
      </c>
      <c r="E374">
        <v>70</v>
      </c>
      <c r="F374">
        <v>1</v>
      </c>
      <c r="G374">
        <v>1</v>
      </c>
      <c r="H374">
        <v>1</v>
      </c>
      <c r="I374" t="s">
        <v>885</v>
      </c>
      <c r="J374" t="s">
        <v>3</v>
      </c>
      <c r="K374" t="s">
        <v>886</v>
      </c>
      <c r="L374">
        <v>1191</v>
      </c>
      <c r="N374">
        <v>1013</v>
      </c>
      <c r="O374" t="s">
        <v>660</v>
      </c>
      <c r="P374" t="s">
        <v>660</v>
      </c>
      <c r="Q374">
        <v>1</v>
      </c>
      <c r="W374">
        <v>0</v>
      </c>
      <c r="X374">
        <v>1318719038</v>
      </c>
      <c r="Y374">
        <f>(AT374*1.15)</f>
        <v>1.7939999999999998</v>
      </c>
      <c r="AA374">
        <v>0</v>
      </c>
      <c r="AB374">
        <v>0</v>
      </c>
      <c r="AC374">
        <v>0</v>
      </c>
      <c r="AD374">
        <v>348.38</v>
      </c>
      <c r="AE374">
        <v>0</v>
      </c>
      <c r="AF374">
        <v>0</v>
      </c>
      <c r="AG374">
        <v>0</v>
      </c>
      <c r="AH374">
        <v>10.35</v>
      </c>
      <c r="AI374">
        <v>1</v>
      </c>
      <c r="AJ374">
        <v>1</v>
      </c>
      <c r="AK374">
        <v>1</v>
      </c>
      <c r="AL374">
        <v>33.659999999999997</v>
      </c>
      <c r="AM374">
        <v>4</v>
      </c>
      <c r="AN374">
        <v>0</v>
      </c>
      <c r="AO374">
        <v>1</v>
      </c>
      <c r="AP374">
        <v>1</v>
      </c>
      <c r="AQ374">
        <v>0</v>
      </c>
      <c r="AR374">
        <v>0</v>
      </c>
      <c r="AS374" t="s">
        <v>3</v>
      </c>
      <c r="AT374">
        <v>1.56</v>
      </c>
      <c r="AU374" t="s">
        <v>18</v>
      </c>
      <c r="AV374">
        <v>1</v>
      </c>
      <c r="AW374">
        <v>2</v>
      </c>
      <c r="AX374">
        <v>145874327</v>
      </c>
      <c r="AY374">
        <v>1</v>
      </c>
      <c r="AZ374">
        <v>0</v>
      </c>
      <c r="BA374">
        <v>398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ROUND(Y374*Source!I202,9)</f>
        <v>0.68171999999999999</v>
      </c>
      <c r="CY374">
        <f>AD374</f>
        <v>348.38</v>
      </c>
      <c r="CZ374">
        <f>AH374</f>
        <v>10.35</v>
      </c>
      <c r="DA374">
        <f>AL374</f>
        <v>33.659999999999997</v>
      </c>
      <c r="DB374">
        <f>ROUND((ROUND(AT374*CZ374,2)*1.15),2)</f>
        <v>18.57</v>
      </c>
      <c r="DC374">
        <f>ROUND((ROUND(AT374*AG374,2)*1.15),2)</f>
        <v>0</v>
      </c>
      <c r="DD374" t="s">
        <v>3</v>
      </c>
      <c r="DE374" t="s">
        <v>3</v>
      </c>
      <c r="DF374">
        <f>ROUND(ROUND(AE374,2)*CX374,2)</f>
        <v>0</v>
      </c>
      <c r="DG374">
        <f>ROUND(ROUND(AF374,2)*CX374,2)</f>
        <v>0</v>
      </c>
      <c r="DH374">
        <f>ROUND(ROUND(AG374,2)*CX374,2)</f>
        <v>0</v>
      </c>
      <c r="DI374">
        <f>ROUND(ROUND(AH374*AL374,2)*CX374,2)</f>
        <v>237.5</v>
      </c>
      <c r="DJ374">
        <f>DI374</f>
        <v>237.5</v>
      </c>
      <c r="DK374">
        <v>0</v>
      </c>
      <c r="DL374" t="s">
        <v>3</v>
      </c>
      <c r="DM374">
        <v>0</v>
      </c>
      <c r="DN374" t="s">
        <v>3</v>
      </c>
      <c r="DO374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145834745</v>
      </c>
      <c r="C1">
        <v>145834744</v>
      </c>
      <c r="D1">
        <v>140759950</v>
      </c>
      <c r="E1">
        <v>70</v>
      </c>
      <c r="F1">
        <v>1</v>
      </c>
      <c r="G1">
        <v>1</v>
      </c>
      <c r="H1">
        <v>1</v>
      </c>
      <c r="I1" t="s">
        <v>658</v>
      </c>
      <c r="J1" t="s">
        <v>3</v>
      </c>
      <c r="K1" t="s">
        <v>659</v>
      </c>
      <c r="L1">
        <v>1191</v>
      </c>
      <c r="N1">
        <v>1013</v>
      </c>
      <c r="O1" t="s">
        <v>660</v>
      </c>
      <c r="P1" t="s">
        <v>660</v>
      </c>
      <c r="Q1">
        <v>1</v>
      </c>
      <c r="X1">
        <v>17.89</v>
      </c>
      <c r="Y1">
        <v>0</v>
      </c>
      <c r="Z1">
        <v>0</v>
      </c>
      <c r="AA1">
        <v>0</v>
      </c>
      <c r="AB1">
        <v>8.02</v>
      </c>
      <c r="AC1">
        <v>0</v>
      </c>
      <c r="AD1">
        <v>1</v>
      </c>
      <c r="AE1">
        <v>1</v>
      </c>
      <c r="AF1" t="s">
        <v>3</v>
      </c>
      <c r="AG1">
        <v>17.89</v>
      </c>
      <c r="AH1">
        <v>2</v>
      </c>
      <c r="AI1">
        <v>145834745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145834746</v>
      </c>
      <c r="C2">
        <v>145834744</v>
      </c>
      <c r="D2">
        <v>140760225</v>
      </c>
      <c r="E2">
        <v>70</v>
      </c>
      <c r="F2">
        <v>1</v>
      </c>
      <c r="G2">
        <v>1</v>
      </c>
      <c r="H2">
        <v>1</v>
      </c>
      <c r="I2" t="s">
        <v>661</v>
      </c>
      <c r="J2" t="s">
        <v>3</v>
      </c>
      <c r="K2" t="s">
        <v>662</v>
      </c>
      <c r="L2">
        <v>1191</v>
      </c>
      <c r="N2">
        <v>1013</v>
      </c>
      <c r="O2" t="s">
        <v>660</v>
      </c>
      <c r="P2" t="s">
        <v>660</v>
      </c>
      <c r="Q2">
        <v>1</v>
      </c>
      <c r="X2">
        <v>0.08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0.08</v>
      </c>
      <c r="AH2">
        <v>2</v>
      </c>
      <c r="AI2">
        <v>145834746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ROW(Source!A28)</f>
        <v>28</v>
      </c>
      <c r="B3">
        <v>145834747</v>
      </c>
      <c r="C3">
        <v>145834744</v>
      </c>
      <c r="D3">
        <v>140923145</v>
      </c>
      <c r="E3">
        <v>1</v>
      </c>
      <c r="F3">
        <v>1</v>
      </c>
      <c r="G3">
        <v>1</v>
      </c>
      <c r="H3">
        <v>2</v>
      </c>
      <c r="I3" t="s">
        <v>663</v>
      </c>
      <c r="J3" t="s">
        <v>664</v>
      </c>
      <c r="K3" t="s">
        <v>665</v>
      </c>
      <c r="L3">
        <v>1367</v>
      </c>
      <c r="N3">
        <v>1011</v>
      </c>
      <c r="O3" t="s">
        <v>666</v>
      </c>
      <c r="P3" t="s">
        <v>666</v>
      </c>
      <c r="Q3">
        <v>1</v>
      </c>
      <c r="X3">
        <v>0.08</v>
      </c>
      <c r="Y3">
        <v>0</v>
      </c>
      <c r="Z3">
        <v>31.26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0.08</v>
      </c>
      <c r="AH3">
        <v>2</v>
      </c>
      <c r="AI3">
        <v>145834747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ROW(Source!A29)</f>
        <v>29</v>
      </c>
      <c r="B4">
        <v>145834749</v>
      </c>
      <c r="C4">
        <v>145834748</v>
      </c>
      <c r="D4">
        <v>140759953</v>
      </c>
      <c r="E4">
        <v>70</v>
      </c>
      <c r="F4">
        <v>1</v>
      </c>
      <c r="G4">
        <v>1</v>
      </c>
      <c r="H4">
        <v>1</v>
      </c>
      <c r="I4" t="s">
        <v>667</v>
      </c>
      <c r="J4" t="s">
        <v>3</v>
      </c>
      <c r="K4" t="s">
        <v>668</v>
      </c>
      <c r="L4">
        <v>1191</v>
      </c>
      <c r="N4">
        <v>1013</v>
      </c>
      <c r="O4" t="s">
        <v>660</v>
      </c>
      <c r="P4" t="s">
        <v>660</v>
      </c>
      <c r="Q4">
        <v>1</v>
      </c>
      <c r="X4">
        <v>91.15</v>
      </c>
      <c r="Y4">
        <v>0</v>
      </c>
      <c r="Z4">
        <v>0</v>
      </c>
      <c r="AA4">
        <v>0</v>
      </c>
      <c r="AB4">
        <v>8.09</v>
      </c>
      <c r="AC4">
        <v>0</v>
      </c>
      <c r="AD4">
        <v>1</v>
      </c>
      <c r="AE4">
        <v>1</v>
      </c>
      <c r="AF4" t="s">
        <v>3</v>
      </c>
      <c r="AG4">
        <v>91.15</v>
      </c>
      <c r="AH4">
        <v>2</v>
      </c>
      <c r="AI4">
        <v>145834749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ROW(Source!A29)</f>
        <v>29</v>
      </c>
      <c r="B5">
        <v>145834750</v>
      </c>
      <c r="C5">
        <v>145834748</v>
      </c>
      <c r="D5">
        <v>140760225</v>
      </c>
      <c r="E5">
        <v>70</v>
      </c>
      <c r="F5">
        <v>1</v>
      </c>
      <c r="G5">
        <v>1</v>
      </c>
      <c r="H5">
        <v>1</v>
      </c>
      <c r="I5" t="s">
        <v>661</v>
      </c>
      <c r="J5" t="s">
        <v>3</v>
      </c>
      <c r="K5" t="s">
        <v>662</v>
      </c>
      <c r="L5">
        <v>1191</v>
      </c>
      <c r="N5">
        <v>1013</v>
      </c>
      <c r="O5" t="s">
        <v>660</v>
      </c>
      <c r="P5" t="s">
        <v>660</v>
      </c>
      <c r="Q5">
        <v>1</v>
      </c>
      <c r="X5">
        <v>7.74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3</v>
      </c>
      <c r="AG5">
        <v>7.74</v>
      </c>
      <c r="AH5">
        <v>2</v>
      </c>
      <c r="AI5">
        <v>145834750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ROW(Source!A29)</f>
        <v>29</v>
      </c>
      <c r="B6">
        <v>145834751</v>
      </c>
      <c r="C6">
        <v>145834748</v>
      </c>
      <c r="D6">
        <v>140923145</v>
      </c>
      <c r="E6">
        <v>1</v>
      </c>
      <c r="F6">
        <v>1</v>
      </c>
      <c r="G6">
        <v>1</v>
      </c>
      <c r="H6">
        <v>2</v>
      </c>
      <c r="I6" t="s">
        <v>663</v>
      </c>
      <c r="J6" t="s">
        <v>664</v>
      </c>
      <c r="K6" t="s">
        <v>665</v>
      </c>
      <c r="L6">
        <v>1367</v>
      </c>
      <c r="N6">
        <v>1011</v>
      </c>
      <c r="O6" t="s">
        <v>666</v>
      </c>
      <c r="P6" t="s">
        <v>666</v>
      </c>
      <c r="Q6">
        <v>1</v>
      </c>
      <c r="X6">
        <v>7.74</v>
      </c>
      <c r="Y6">
        <v>0</v>
      </c>
      <c r="Z6">
        <v>31.26</v>
      </c>
      <c r="AA6">
        <v>13.5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7.74</v>
      </c>
      <c r="AH6">
        <v>2</v>
      </c>
      <c r="AI6">
        <v>145834751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ROW(Source!A30)</f>
        <v>30</v>
      </c>
      <c r="B7">
        <v>145834771</v>
      </c>
      <c r="C7">
        <v>145834770</v>
      </c>
      <c r="D7">
        <v>140759935</v>
      </c>
      <c r="E7">
        <v>70</v>
      </c>
      <c r="F7">
        <v>1</v>
      </c>
      <c r="G7">
        <v>1</v>
      </c>
      <c r="H7">
        <v>1</v>
      </c>
      <c r="I7" t="s">
        <v>669</v>
      </c>
      <c r="J7" t="s">
        <v>3</v>
      </c>
      <c r="K7" t="s">
        <v>670</v>
      </c>
      <c r="L7">
        <v>1191</v>
      </c>
      <c r="N7">
        <v>1013</v>
      </c>
      <c r="O7" t="s">
        <v>660</v>
      </c>
      <c r="P7" t="s">
        <v>660</v>
      </c>
      <c r="Q7">
        <v>1</v>
      </c>
      <c r="X7">
        <v>52.97</v>
      </c>
      <c r="Y7">
        <v>0</v>
      </c>
      <c r="Z7">
        <v>0</v>
      </c>
      <c r="AA7">
        <v>0</v>
      </c>
      <c r="AB7">
        <v>7.8</v>
      </c>
      <c r="AC7">
        <v>0</v>
      </c>
      <c r="AD7">
        <v>1</v>
      </c>
      <c r="AE7">
        <v>1</v>
      </c>
      <c r="AF7" t="s">
        <v>3</v>
      </c>
      <c r="AG7">
        <v>52.97</v>
      </c>
      <c r="AH7">
        <v>2</v>
      </c>
      <c r="AI7">
        <v>145834771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ROW(Source!A30)</f>
        <v>30</v>
      </c>
      <c r="B8">
        <v>145834772</v>
      </c>
      <c r="C8">
        <v>145834770</v>
      </c>
      <c r="D8">
        <v>140760225</v>
      </c>
      <c r="E8">
        <v>70</v>
      </c>
      <c r="F8">
        <v>1</v>
      </c>
      <c r="G8">
        <v>1</v>
      </c>
      <c r="H8">
        <v>1</v>
      </c>
      <c r="I8" t="s">
        <v>661</v>
      </c>
      <c r="J8" t="s">
        <v>3</v>
      </c>
      <c r="K8" t="s">
        <v>662</v>
      </c>
      <c r="L8">
        <v>1191</v>
      </c>
      <c r="N8">
        <v>1013</v>
      </c>
      <c r="O8" t="s">
        <v>660</v>
      </c>
      <c r="P8" t="s">
        <v>660</v>
      </c>
      <c r="Q8">
        <v>1</v>
      </c>
      <c r="X8">
        <v>0.84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F8" t="s">
        <v>3</v>
      </c>
      <c r="AG8">
        <v>0.84</v>
      </c>
      <c r="AH8">
        <v>2</v>
      </c>
      <c r="AI8">
        <v>145834772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ROW(Source!A30)</f>
        <v>30</v>
      </c>
      <c r="B9">
        <v>145834773</v>
      </c>
      <c r="C9">
        <v>145834770</v>
      </c>
      <c r="D9">
        <v>140923123</v>
      </c>
      <c r="E9">
        <v>1</v>
      </c>
      <c r="F9">
        <v>1</v>
      </c>
      <c r="G9">
        <v>1</v>
      </c>
      <c r="H9">
        <v>2</v>
      </c>
      <c r="I9" t="s">
        <v>671</v>
      </c>
      <c r="J9" t="s">
        <v>672</v>
      </c>
      <c r="K9" t="s">
        <v>673</v>
      </c>
      <c r="L9">
        <v>1367</v>
      </c>
      <c r="N9">
        <v>1011</v>
      </c>
      <c r="O9" t="s">
        <v>666</v>
      </c>
      <c r="P9" t="s">
        <v>666</v>
      </c>
      <c r="Q9">
        <v>1</v>
      </c>
      <c r="X9">
        <v>0.42</v>
      </c>
      <c r="Y9">
        <v>0</v>
      </c>
      <c r="Z9">
        <v>85</v>
      </c>
      <c r="AA9">
        <v>11.6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0.42</v>
      </c>
      <c r="AH9">
        <v>2</v>
      </c>
      <c r="AI9">
        <v>145834773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ROW(Source!A30)</f>
        <v>30</v>
      </c>
      <c r="B10">
        <v>145834774</v>
      </c>
      <c r="C10">
        <v>145834770</v>
      </c>
      <c r="D10">
        <v>140923142</v>
      </c>
      <c r="E10">
        <v>1</v>
      </c>
      <c r="F10">
        <v>1</v>
      </c>
      <c r="G10">
        <v>1</v>
      </c>
      <c r="H10">
        <v>2</v>
      </c>
      <c r="I10" t="s">
        <v>674</v>
      </c>
      <c r="J10" t="s">
        <v>675</v>
      </c>
      <c r="K10" t="s">
        <v>676</v>
      </c>
      <c r="L10">
        <v>1367</v>
      </c>
      <c r="N10">
        <v>1011</v>
      </c>
      <c r="O10" t="s">
        <v>666</v>
      </c>
      <c r="P10" t="s">
        <v>666</v>
      </c>
      <c r="Q10">
        <v>1</v>
      </c>
      <c r="X10">
        <v>0.42</v>
      </c>
      <c r="Y10">
        <v>0</v>
      </c>
      <c r="Z10">
        <v>24.33</v>
      </c>
      <c r="AA10">
        <v>10.06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0.42</v>
      </c>
      <c r="AH10">
        <v>2</v>
      </c>
      <c r="AI10">
        <v>145834774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ROW(Source!A30)</f>
        <v>30</v>
      </c>
      <c r="B11">
        <v>145834775</v>
      </c>
      <c r="C11">
        <v>145834770</v>
      </c>
      <c r="D11">
        <v>140765020</v>
      </c>
      <c r="E11">
        <v>70</v>
      </c>
      <c r="F11">
        <v>1</v>
      </c>
      <c r="G11">
        <v>1</v>
      </c>
      <c r="H11">
        <v>3</v>
      </c>
      <c r="I11" t="s">
        <v>121</v>
      </c>
      <c r="J11" t="s">
        <v>3</v>
      </c>
      <c r="K11" t="s">
        <v>122</v>
      </c>
      <c r="L11">
        <v>1348</v>
      </c>
      <c r="N11">
        <v>1009</v>
      </c>
      <c r="O11" t="s">
        <v>123</v>
      </c>
      <c r="P11" t="s">
        <v>123</v>
      </c>
      <c r="Q11">
        <v>1000</v>
      </c>
      <c r="X11">
        <v>2.95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</v>
      </c>
      <c r="AG11">
        <v>2.95</v>
      </c>
      <c r="AH11">
        <v>2</v>
      </c>
      <c r="AI11">
        <v>145834775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ROW(Source!A31)</f>
        <v>31</v>
      </c>
      <c r="B12">
        <v>145834789</v>
      </c>
      <c r="C12">
        <v>145834783</v>
      </c>
      <c r="D12">
        <v>140759935</v>
      </c>
      <c r="E12">
        <v>70</v>
      </c>
      <c r="F12">
        <v>1</v>
      </c>
      <c r="G12">
        <v>1</v>
      </c>
      <c r="H12">
        <v>1</v>
      </c>
      <c r="I12" t="s">
        <v>669</v>
      </c>
      <c r="J12" t="s">
        <v>3</v>
      </c>
      <c r="K12" t="s">
        <v>670</v>
      </c>
      <c r="L12">
        <v>1191</v>
      </c>
      <c r="N12">
        <v>1013</v>
      </c>
      <c r="O12" t="s">
        <v>660</v>
      </c>
      <c r="P12" t="s">
        <v>660</v>
      </c>
      <c r="Q12">
        <v>1</v>
      </c>
      <c r="X12">
        <v>11.39</v>
      </c>
      <c r="Y12">
        <v>0</v>
      </c>
      <c r="Z12">
        <v>0</v>
      </c>
      <c r="AA12">
        <v>0</v>
      </c>
      <c r="AB12">
        <v>7.8</v>
      </c>
      <c r="AC12">
        <v>0</v>
      </c>
      <c r="AD12">
        <v>1</v>
      </c>
      <c r="AE12">
        <v>1</v>
      </c>
      <c r="AF12" t="s">
        <v>3</v>
      </c>
      <c r="AG12">
        <v>11.39</v>
      </c>
      <c r="AH12">
        <v>2</v>
      </c>
      <c r="AI12">
        <v>145834789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ROW(Source!A31)</f>
        <v>31</v>
      </c>
      <c r="B13">
        <v>145834790</v>
      </c>
      <c r="C13">
        <v>145834783</v>
      </c>
      <c r="D13">
        <v>140760225</v>
      </c>
      <c r="E13">
        <v>70</v>
      </c>
      <c r="F13">
        <v>1</v>
      </c>
      <c r="G13">
        <v>1</v>
      </c>
      <c r="H13">
        <v>1</v>
      </c>
      <c r="I13" t="s">
        <v>661</v>
      </c>
      <c r="J13" t="s">
        <v>3</v>
      </c>
      <c r="K13" t="s">
        <v>662</v>
      </c>
      <c r="L13">
        <v>1191</v>
      </c>
      <c r="N13">
        <v>1013</v>
      </c>
      <c r="O13" t="s">
        <v>660</v>
      </c>
      <c r="P13" t="s">
        <v>660</v>
      </c>
      <c r="Q13">
        <v>1</v>
      </c>
      <c r="X13">
        <v>0.13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2</v>
      </c>
      <c r="AF13" t="s">
        <v>3</v>
      </c>
      <c r="AG13">
        <v>0.13</v>
      </c>
      <c r="AH13">
        <v>2</v>
      </c>
      <c r="AI13">
        <v>145834790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ROW(Source!A31)</f>
        <v>31</v>
      </c>
      <c r="B14">
        <v>145834791</v>
      </c>
      <c r="C14">
        <v>145834783</v>
      </c>
      <c r="D14">
        <v>140923145</v>
      </c>
      <c r="E14">
        <v>1</v>
      </c>
      <c r="F14">
        <v>1</v>
      </c>
      <c r="G14">
        <v>1</v>
      </c>
      <c r="H14">
        <v>2</v>
      </c>
      <c r="I14" t="s">
        <v>663</v>
      </c>
      <c r="J14" t="s">
        <v>664</v>
      </c>
      <c r="K14" t="s">
        <v>665</v>
      </c>
      <c r="L14">
        <v>1367</v>
      </c>
      <c r="N14">
        <v>1011</v>
      </c>
      <c r="O14" t="s">
        <v>666</v>
      </c>
      <c r="P14" t="s">
        <v>666</v>
      </c>
      <c r="Q14">
        <v>1</v>
      </c>
      <c r="X14">
        <v>0.13</v>
      </c>
      <c r="Y14">
        <v>0</v>
      </c>
      <c r="Z14">
        <v>31.26</v>
      </c>
      <c r="AA14">
        <v>13.5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0.13</v>
      </c>
      <c r="AH14">
        <v>2</v>
      </c>
      <c r="AI14">
        <v>145834791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ROW(Source!A31)</f>
        <v>31</v>
      </c>
      <c r="B15">
        <v>145834792</v>
      </c>
      <c r="C15">
        <v>145834783</v>
      </c>
      <c r="D15">
        <v>140765020</v>
      </c>
      <c r="E15">
        <v>70</v>
      </c>
      <c r="F15">
        <v>1</v>
      </c>
      <c r="G15">
        <v>1</v>
      </c>
      <c r="H15">
        <v>3</v>
      </c>
      <c r="I15" t="s">
        <v>121</v>
      </c>
      <c r="J15" t="s">
        <v>3</v>
      </c>
      <c r="K15" t="s">
        <v>122</v>
      </c>
      <c r="L15">
        <v>1348</v>
      </c>
      <c r="N15">
        <v>1009</v>
      </c>
      <c r="O15" t="s">
        <v>123</v>
      </c>
      <c r="P15" t="s">
        <v>123</v>
      </c>
      <c r="Q15">
        <v>1000</v>
      </c>
      <c r="X15">
        <v>0.47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t="s">
        <v>3</v>
      </c>
      <c r="AG15">
        <v>0.47</v>
      </c>
      <c r="AH15">
        <v>2</v>
      </c>
      <c r="AI15">
        <v>145834792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ROW(Source!A32)</f>
        <v>32</v>
      </c>
      <c r="B16">
        <v>145834812</v>
      </c>
      <c r="C16">
        <v>145834811</v>
      </c>
      <c r="D16">
        <v>140759935</v>
      </c>
      <c r="E16">
        <v>70</v>
      </c>
      <c r="F16">
        <v>1</v>
      </c>
      <c r="G16">
        <v>1</v>
      </c>
      <c r="H16">
        <v>1</v>
      </c>
      <c r="I16" t="s">
        <v>669</v>
      </c>
      <c r="J16" t="s">
        <v>3</v>
      </c>
      <c r="K16" t="s">
        <v>670</v>
      </c>
      <c r="L16">
        <v>1191</v>
      </c>
      <c r="N16">
        <v>1013</v>
      </c>
      <c r="O16" t="s">
        <v>660</v>
      </c>
      <c r="P16" t="s">
        <v>660</v>
      </c>
      <c r="Q16">
        <v>1</v>
      </c>
      <c r="X16">
        <v>30.53</v>
      </c>
      <c r="Y16">
        <v>0</v>
      </c>
      <c r="Z16">
        <v>0</v>
      </c>
      <c r="AA16">
        <v>0</v>
      </c>
      <c r="AB16">
        <v>7.8</v>
      </c>
      <c r="AC16">
        <v>0</v>
      </c>
      <c r="AD16">
        <v>1</v>
      </c>
      <c r="AE16">
        <v>1</v>
      </c>
      <c r="AF16" t="s">
        <v>3</v>
      </c>
      <c r="AG16">
        <v>30.53</v>
      </c>
      <c r="AH16">
        <v>2</v>
      </c>
      <c r="AI16">
        <v>145834812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ROW(Source!A32)</f>
        <v>32</v>
      </c>
      <c r="B17">
        <v>145834813</v>
      </c>
      <c r="C17">
        <v>145834811</v>
      </c>
      <c r="D17">
        <v>140760225</v>
      </c>
      <c r="E17">
        <v>70</v>
      </c>
      <c r="F17">
        <v>1</v>
      </c>
      <c r="G17">
        <v>1</v>
      </c>
      <c r="H17">
        <v>1</v>
      </c>
      <c r="I17" t="s">
        <v>661</v>
      </c>
      <c r="J17" t="s">
        <v>3</v>
      </c>
      <c r="K17" t="s">
        <v>662</v>
      </c>
      <c r="L17">
        <v>1191</v>
      </c>
      <c r="N17">
        <v>1013</v>
      </c>
      <c r="O17" t="s">
        <v>660</v>
      </c>
      <c r="P17" t="s">
        <v>660</v>
      </c>
      <c r="Q17">
        <v>1</v>
      </c>
      <c r="X17">
        <v>3.65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2</v>
      </c>
      <c r="AF17" t="s">
        <v>3</v>
      </c>
      <c r="AG17">
        <v>3.65</v>
      </c>
      <c r="AH17">
        <v>2</v>
      </c>
      <c r="AI17">
        <v>145834813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ROW(Source!A32)</f>
        <v>32</v>
      </c>
      <c r="B18">
        <v>145834814</v>
      </c>
      <c r="C18">
        <v>145834811</v>
      </c>
      <c r="D18">
        <v>140923145</v>
      </c>
      <c r="E18">
        <v>1</v>
      </c>
      <c r="F18">
        <v>1</v>
      </c>
      <c r="G18">
        <v>1</v>
      </c>
      <c r="H18">
        <v>2</v>
      </c>
      <c r="I18" t="s">
        <v>663</v>
      </c>
      <c r="J18" t="s">
        <v>664</v>
      </c>
      <c r="K18" t="s">
        <v>665</v>
      </c>
      <c r="L18">
        <v>1367</v>
      </c>
      <c r="N18">
        <v>1011</v>
      </c>
      <c r="O18" t="s">
        <v>666</v>
      </c>
      <c r="P18" t="s">
        <v>666</v>
      </c>
      <c r="Q18">
        <v>1</v>
      </c>
      <c r="X18">
        <v>3.65</v>
      </c>
      <c r="Y18">
        <v>0</v>
      </c>
      <c r="Z18">
        <v>31.26</v>
      </c>
      <c r="AA18">
        <v>13.5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3.65</v>
      </c>
      <c r="AH18">
        <v>2</v>
      </c>
      <c r="AI18">
        <v>145834814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ROW(Source!A32)</f>
        <v>32</v>
      </c>
      <c r="B19">
        <v>145834815</v>
      </c>
      <c r="C19">
        <v>145834811</v>
      </c>
      <c r="D19">
        <v>140765020</v>
      </c>
      <c r="E19">
        <v>70</v>
      </c>
      <c r="F19">
        <v>1</v>
      </c>
      <c r="G19">
        <v>1</v>
      </c>
      <c r="H19">
        <v>3</v>
      </c>
      <c r="I19" t="s">
        <v>121</v>
      </c>
      <c r="J19" t="s">
        <v>3</v>
      </c>
      <c r="K19" t="s">
        <v>122</v>
      </c>
      <c r="L19">
        <v>1348</v>
      </c>
      <c r="N19">
        <v>1009</v>
      </c>
      <c r="O19" t="s">
        <v>123</v>
      </c>
      <c r="P19" t="s">
        <v>123</v>
      </c>
      <c r="Q19">
        <v>1000</v>
      </c>
      <c r="X19">
        <v>0.8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t="s">
        <v>3</v>
      </c>
      <c r="AG19">
        <v>0.8</v>
      </c>
      <c r="AH19">
        <v>2</v>
      </c>
      <c r="AI19">
        <v>145834815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ROW(Source!A33)</f>
        <v>33</v>
      </c>
      <c r="B20">
        <v>145834826</v>
      </c>
      <c r="C20">
        <v>145834825</v>
      </c>
      <c r="D20">
        <v>140759935</v>
      </c>
      <c r="E20">
        <v>70</v>
      </c>
      <c r="F20">
        <v>1</v>
      </c>
      <c r="G20">
        <v>1</v>
      </c>
      <c r="H20">
        <v>1</v>
      </c>
      <c r="I20" t="s">
        <v>669</v>
      </c>
      <c r="J20" t="s">
        <v>3</v>
      </c>
      <c r="K20" t="s">
        <v>670</v>
      </c>
      <c r="L20">
        <v>1191</v>
      </c>
      <c r="N20">
        <v>1013</v>
      </c>
      <c r="O20" t="s">
        <v>660</v>
      </c>
      <c r="P20" t="s">
        <v>660</v>
      </c>
      <c r="Q20">
        <v>1</v>
      </c>
      <c r="X20">
        <v>5.84</v>
      </c>
      <c r="Y20">
        <v>0</v>
      </c>
      <c r="Z20">
        <v>0</v>
      </c>
      <c r="AA20">
        <v>0</v>
      </c>
      <c r="AB20">
        <v>7.8</v>
      </c>
      <c r="AC20">
        <v>0</v>
      </c>
      <c r="AD20">
        <v>1</v>
      </c>
      <c r="AE20">
        <v>1</v>
      </c>
      <c r="AF20" t="s">
        <v>3</v>
      </c>
      <c r="AG20">
        <v>5.84</v>
      </c>
      <c r="AH20">
        <v>2</v>
      </c>
      <c r="AI20">
        <v>145834826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ROW(Source!A34)</f>
        <v>34</v>
      </c>
      <c r="B21">
        <v>145834828</v>
      </c>
      <c r="C21">
        <v>145834827</v>
      </c>
      <c r="D21">
        <v>140759935</v>
      </c>
      <c r="E21">
        <v>70</v>
      </c>
      <c r="F21">
        <v>1</v>
      </c>
      <c r="G21">
        <v>1</v>
      </c>
      <c r="H21">
        <v>1</v>
      </c>
      <c r="I21" t="s">
        <v>669</v>
      </c>
      <c r="J21" t="s">
        <v>3</v>
      </c>
      <c r="K21" t="s">
        <v>670</v>
      </c>
      <c r="L21">
        <v>1191</v>
      </c>
      <c r="N21">
        <v>1013</v>
      </c>
      <c r="O21" t="s">
        <v>660</v>
      </c>
      <c r="P21" t="s">
        <v>660</v>
      </c>
      <c r="Q21">
        <v>1</v>
      </c>
      <c r="X21">
        <v>9.64</v>
      </c>
      <c r="Y21">
        <v>0</v>
      </c>
      <c r="Z21">
        <v>0</v>
      </c>
      <c r="AA21">
        <v>0</v>
      </c>
      <c r="AB21">
        <v>7.8</v>
      </c>
      <c r="AC21">
        <v>0</v>
      </c>
      <c r="AD21">
        <v>1</v>
      </c>
      <c r="AE21">
        <v>1</v>
      </c>
      <c r="AF21" t="s">
        <v>3</v>
      </c>
      <c r="AG21">
        <v>9.64</v>
      </c>
      <c r="AH21">
        <v>2</v>
      </c>
      <c r="AI21">
        <v>145834828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ROW(Source!A34)</f>
        <v>34</v>
      </c>
      <c r="B22">
        <v>145834829</v>
      </c>
      <c r="C22">
        <v>145834827</v>
      </c>
      <c r="D22">
        <v>140760225</v>
      </c>
      <c r="E22">
        <v>70</v>
      </c>
      <c r="F22">
        <v>1</v>
      </c>
      <c r="G22">
        <v>1</v>
      </c>
      <c r="H22">
        <v>1</v>
      </c>
      <c r="I22" t="s">
        <v>661</v>
      </c>
      <c r="J22" t="s">
        <v>3</v>
      </c>
      <c r="K22" t="s">
        <v>662</v>
      </c>
      <c r="L22">
        <v>1191</v>
      </c>
      <c r="N22">
        <v>1013</v>
      </c>
      <c r="O22" t="s">
        <v>660</v>
      </c>
      <c r="P22" t="s">
        <v>660</v>
      </c>
      <c r="Q22">
        <v>1</v>
      </c>
      <c r="X22">
        <v>0.01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3</v>
      </c>
      <c r="AG22">
        <v>0.01</v>
      </c>
      <c r="AH22">
        <v>2</v>
      </c>
      <c r="AI22">
        <v>145834829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ROW(Source!A34)</f>
        <v>34</v>
      </c>
      <c r="B23">
        <v>145834830</v>
      </c>
      <c r="C23">
        <v>145834827</v>
      </c>
      <c r="D23">
        <v>140923145</v>
      </c>
      <c r="E23">
        <v>1</v>
      </c>
      <c r="F23">
        <v>1</v>
      </c>
      <c r="G23">
        <v>1</v>
      </c>
      <c r="H23">
        <v>2</v>
      </c>
      <c r="I23" t="s">
        <v>663</v>
      </c>
      <c r="J23" t="s">
        <v>664</v>
      </c>
      <c r="K23" t="s">
        <v>665</v>
      </c>
      <c r="L23">
        <v>1367</v>
      </c>
      <c r="N23">
        <v>1011</v>
      </c>
      <c r="O23" t="s">
        <v>666</v>
      </c>
      <c r="P23" t="s">
        <v>666</v>
      </c>
      <c r="Q23">
        <v>1</v>
      </c>
      <c r="X23">
        <v>0.01</v>
      </c>
      <c r="Y23">
        <v>0</v>
      </c>
      <c r="Z23">
        <v>31.26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0.01</v>
      </c>
      <c r="AH23">
        <v>2</v>
      </c>
      <c r="AI23">
        <v>145834830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ROW(Source!A35)</f>
        <v>35</v>
      </c>
      <c r="B24">
        <v>145834832</v>
      </c>
      <c r="C24">
        <v>145834831</v>
      </c>
      <c r="D24">
        <v>140759909</v>
      </c>
      <c r="E24">
        <v>70</v>
      </c>
      <c r="F24">
        <v>1</v>
      </c>
      <c r="G24">
        <v>1</v>
      </c>
      <c r="H24">
        <v>1</v>
      </c>
      <c r="I24" t="s">
        <v>677</v>
      </c>
      <c r="J24" t="s">
        <v>3</v>
      </c>
      <c r="K24" t="s">
        <v>678</v>
      </c>
      <c r="L24">
        <v>1191</v>
      </c>
      <c r="N24">
        <v>1013</v>
      </c>
      <c r="O24" t="s">
        <v>660</v>
      </c>
      <c r="P24" t="s">
        <v>660</v>
      </c>
      <c r="Q24">
        <v>1</v>
      </c>
      <c r="X24">
        <v>0.57999999999999996</v>
      </c>
      <c r="Y24">
        <v>0</v>
      </c>
      <c r="Z24">
        <v>0</v>
      </c>
      <c r="AA24">
        <v>0</v>
      </c>
      <c r="AB24">
        <v>7.56</v>
      </c>
      <c r="AC24">
        <v>0</v>
      </c>
      <c r="AD24">
        <v>1</v>
      </c>
      <c r="AE24">
        <v>1</v>
      </c>
      <c r="AF24" t="s">
        <v>3</v>
      </c>
      <c r="AG24">
        <v>0.57999999999999996</v>
      </c>
      <c r="AH24">
        <v>2</v>
      </c>
      <c r="AI24">
        <v>145834832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ROW(Source!A36)</f>
        <v>36</v>
      </c>
      <c r="B25">
        <v>145834836</v>
      </c>
      <c r="C25">
        <v>145834834</v>
      </c>
      <c r="D25">
        <v>140755419</v>
      </c>
      <c r="E25">
        <v>70</v>
      </c>
      <c r="F25">
        <v>1</v>
      </c>
      <c r="G25">
        <v>1</v>
      </c>
      <c r="H25">
        <v>1</v>
      </c>
      <c r="I25" t="s">
        <v>677</v>
      </c>
      <c r="J25" t="s">
        <v>3</v>
      </c>
      <c r="K25" t="s">
        <v>678</v>
      </c>
      <c r="L25">
        <v>1191</v>
      </c>
      <c r="N25">
        <v>1013</v>
      </c>
      <c r="O25" t="s">
        <v>660</v>
      </c>
      <c r="P25" t="s">
        <v>660</v>
      </c>
      <c r="Q25">
        <v>1</v>
      </c>
      <c r="X25">
        <v>0.57999999999999996</v>
      </c>
      <c r="Y25">
        <v>0</v>
      </c>
      <c r="Z25">
        <v>0</v>
      </c>
      <c r="AA25">
        <v>0</v>
      </c>
      <c r="AB25">
        <v>7.56</v>
      </c>
      <c r="AC25">
        <v>0</v>
      </c>
      <c r="AD25">
        <v>1</v>
      </c>
      <c r="AE25">
        <v>1</v>
      </c>
      <c r="AF25" t="s">
        <v>3</v>
      </c>
      <c r="AG25">
        <v>0.57999999999999996</v>
      </c>
      <c r="AH25">
        <v>2</v>
      </c>
      <c r="AI25">
        <v>145834835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ROW(Source!A37)</f>
        <v>37</v>
      </c>
      <c r="B26">
        <v>145869715</v>
      </c>
      <c r="C26">
        <v>145834855</v>
      </c>
      <c r="D26">
        <v>140759985</v>
      </c>
      <c r="E26">
        <v>70</v>
      </c>
      <c r="F26">
        <v>1</v>
      </c>
      <c r="G26">
        <v>1</v>
      </c>
      <c r="H26">
        <v>1</v>
      </c>
      <c r="I26" t="s">
        <v>679</v>
      </c>
      <c r="J26" t="s">
        <v>3</v>
      </c>
      <c r="K26" t="s">
        <v>680</v>
      </c>
      <c r="L26">
        <v>1191</v>
      </c>
      <c r="N26">
        <v>1013</v>
      </c>
      <c r="O26" t="s">
        <v>660</v>
      </c>
      <c r="P26" t="s">
        <v>660</v>
      </c>
      <c r="Q26">
        <v>1</v>
      </c>
      <c r="X26">
        <v>63.4</v>
      </c>
      <c r="Y26">
        <v>0</v>
      </c>
      <c r="Z26">
        <v>0</v>
      </c>
      <c r="AA26">
        <v>0</v>
      </c>
      <c r="AB26">
        <v>8.74</v>
      </c>
      <c r="AC26">
        <v>0</v>
      </c>
      <c r="AD26">
        <v>1</v>
      </c>
      <c r="AE26">
        <v>1</v>
      </c>
      <c r="AF26" t="s">
        <v>3</v>
      </c>
      <c r="AG26">
        <v>63.4</v>
      </c>
      <c r="AH26">
        <v>2</v>
      </c>
      <c r="AI26">
        <v>145869715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ROW(Source!A37)</f>
        <v>37</v>
      </c>
      <c r="B27">
        <v>145869716</v>
      </c>
      <c r="C27">
        <v>145834855</v>
      </c>
      <c r="D27">
        <v>140760225</v>
      </c>
      <c r="E27">
        <v>70</v>
      </c>
      <c r="F27">
        <v>1</v>
      </c>
      <c r="G27">
        <v>1</v>
      </c>
      <c r="H27">
        <v>1</v>
      </c>
      <c r="I27" t="s">
        <v>661</v>
      </c>
      <c r="J27" t="s">
        <v>3</v>
      </c>
      <c r="K27" t="s">
        <v>662</v>
      </c>
      <c r="L27">
        <v>1191</v>
      </c>
      <c r="N27">
        <v>1013</v>
      </c>
      <c r="O27" t="s">
        <v>660</v>
      </c>
      <c r="P27" t="s">
        <v>660</v>
      </c>
      <c r="Q27">
        <v>1</v>
      </c>
      <c r="X27">
        <v>0.01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F27" t="s">
        <v>3</v>
      </c>
      <c r="AG27">
        <v>0.01</v>
      </c>
      <c r="AH27">
        <v>2</v>
      </c>
      <c r="AI27">
        <v>145869716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ROW(Source!A37)</f>
        <v>37</v>
      </c>
      <c r="B28">
        <v>145869717</v>
      </c>
      <c r="C28">
        <v>145834855</v>
      </c>
      <c r="D28">
        <v>140923885</v>
      </c>
      <c r="E28">
        <v>1</v>
      </c>
      <c r="F28">
        <v>1</v>
      </c>
      <c r="G28">
        <v>1</v>
      </c>
      <c r="H28">
        <v>2</v>
      </c>
      <c r="I28" t="s">
        <v>681</v>
      </c>
      <c r="J28" t="s">
        <v>682</v>
      </c>
      <c r="K28" t="s">
        <v>683</v>
      </c>
      <c r="L28">
        <v>1367</v>
      </c>
      <c r="N28">
        <v>1011</v>
      </c>
      <c r="O28" t="s">
        <v>666</v>
      </c>
      <c r="P28" t="s">
        <v>666</v>
      </c>
      <c r="Q28">
        <v>1</v>
      </c>
      <c r="X28">
        <v>0.01</v>
      </c>
      <c r="Y28">
        <v>0</v>
      </c>
      <c r="Z28">
        <v>65.709999999999994</v>
      </c>
      <c r="AA28">
        <v>11.6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0.01</v>
      </c>
      <c r="AH28">
        <v>2</v>
      </c>
      <c r="AI28">
        <v>145869717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ROW(Source!A37)</f>
        <v>37</v>
      </c>
      <c r="B29">
        <v>145869718</v>
      </c>
      <c r="C29">
        <v>145834855</v>
      </c>
      <c r="D29">
        <v>140776226</v>
      </c>
      <c r="E29">
        <v>1</v>
      </c>
      <c r="F29">
        <v>1</v>
      </c>
      <c r="G29">
        <v>1</v>
      </c>
      <c r="H29">
        <v>3</v>
      </c>
      <c r="I29" t="s">
        <v>684</v>
      </c>
      <c r="J29" t="s">
        <v>685</v>
      </c>
      <c r="K29" t="s">
        <v>686</v>
      </c>
      <c r="L29">
        <v>1346</v>
      </c>
      <c r="N29">
        <v>1009</v>
      </c>
      <c r="O29" t="s">
        <v>91</v>
      </c>
      <c r="P29" t="s">
        <v>91</v>
      </c>
      <c r="Q29">
        <v>1</v>
      </c>
      <c r="X29">
        <v>0.1</v>
      </c>
      <c r="Y29">
        <v>1.82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</v>
      </c>
      <c r="AH29">
        <v>2</v>
      </c>
      <c r="AI29">
        <v>145869718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ROW(Source!A37)</f>
        <v>37</v>
      </c>
      <c r="B30">
        <v>145869719</v>
      </c>
      <c r="C30">
        <v>145834855</v>
      </c>
      <c r="D30">
        <v>140763314</v>
      </c>
      <c r="E30">
        <v>70</v>
      </c>
      <c r="F30">
        <v>1</v>
      </c>
      <c r="G30">
        <v>1</v>
      </c>
      <c r="H30">
        <v>3</v>
      </c>
      <c r="I30" t="s">
        <v>887</v>
      </c>
      <c r="J30" t="s">
        <v>3</v>
      </c>
      <c r="K30" t="s">
        <v>888</v>
      </c>
      <c r="L30">
        <v>1348</v>
      </c>
      <c r="N30">
        <v>1009</v>
      </c>
      <c r="O30" t="s">
        <v>123</v>
      </c>
      <c r="P30" t="s">
        <v>123</v>
      </c>
      <c r="Q30">
        <v>1000</v>
      </c>
      <c r="X30">
        <v>1.61E-2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 t="s">
        <v>3</v>
      </c>
      <c r="AG30">
        <v>1.61E-2</v>
      </c>
      <c r="AH30">
        <v>3</v>
      </c>
      <c r="AI30">
        <v>-1</v>
      </c>
      <c r="AJ30" t="s">
        <v>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ROW(Source!A37)</f>
        <v>37</v>
      </c>
      <c r="B31">
        <v>145869720</v>
      </c>
      <c r="C31">
        <v>145834855</v>
      </c>
      <c r="D31">
        <v>140805008</v>
      </c>
      <c r="E31">
        <v>1</v>
      </c>
      <c r="F31">
        <v>1</v>
      </c>
      <c r="G31">
        <v>1</v>
      </c>
      <c r="H31">
        <v>3</v>
      </c>
      <c r="I31" t="s">
        <v>390</v>
      </c>
      <c r="J31" t="s">
        <v>392</v>
      </c>
      <c r="K31" t="s">
        <v>391</v>
      </c>
      <c r="L31">
        <v>1348</v>
      </c>
      <c r="N31">
        <v>1009</v>
      </c>
      <c r="O31" t="s">
        <v>123</v>
      </c>
      <c r="P31" t="s">
        <v>123</v>
      </c>
      <c r="Q31">
        <v>1000</v>
      </c>
      <c r="X31">
        <v>8.6E-3</v>
      </c>
      <c r="Y31">
        <v>16950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8.6E-3</v>
      </c>
      <c r="AH31">
        <v>2</v>
      </c>
      <c r="AI31">
        <v>145869720</v>
      </c>
      <c r="AJ31">
        <v>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ROW(Source!A39)</f>
        <v>39</v>
      </c>
      <c r="B32">
        <v>145884184</v>
      </c>
      <c r="C32">
        <v>145884177</v>
      </c>
      <c r="D32">
        <v>140755443</v>
      </c>
      <c r="E32">
        <v>70</v>
      </c>
      <c r="F32">
        <v>1</v>
      </c>
      <c r="G32">
        <v>1</v>
      </c>
      <c r="H32">
        <v>1</v>
      </c>
      <c r="I32" t="s">
        <v>687</v>
      </c>
      <c r="J32" t="s">
        <v>3</v>
      </c>
      <c r="K32" t="s">
        <v>688</v>
      </c>
      <c r="L32">
        <v>1191</v>
      </c>
      <c r="N32">
        <v>1013</v>
      </c>
      <c r="O32" t="s">
        <v>660</v>
      </c>
      <c r="P32" t="s">
        <v>660</v>
      </c>
      <c r="Q32">
        <v>1</v>
      </c>
      <c r="X32">
        <v>4.6500000000000004</v>
      </c>
      <c r="Y32">
        <v>0</v>
      </c>
      <c r="Z32">
        <v>0</v>
      </c>
      <c r="AA32">
        <v>0</v>
      </c>
      <c r="AB32">
        <v>9.6199999999999992</v>
      </c>
      <c r="AC32">
        <v>0</v>
      </c>
      <c r="AD32">
        <v>1</v>
      </c>
      <c r="AE32">
        <v>1</v>
      </c>
      <c r="AF32" t="s">
        <v>18</v>
      </c>
      <c r="AG32">
        <v>5.3475000000000001</v>
      </c>
      <c r="AH32">
        <v>2</v>
      </c>
      <c r="AI32">
        <v>145884178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ROW(Source!A39)</f>
        <v>39</v>
      </c>
      <c r="B33">
        <v>145884185</v>
      </c>
      <c r="C33">
        <v>145884177</v>
      </c>
      <c r="D33">
        <v>140755491</v>
      </c>
      <c r="E33">
        <v>70</v>
      </c>
      <c r="F33">
        <v>1</v>
      </c>
      <c r="G33">
        <v>1</v>
      </c>
      <c r="H33">
        <v>1</v>
      </c>
      <c r="I33" t="s">
        <v>661</v>
      </c>
      <c r="J33" t="s">
        <v>3</v>
      </c>
      <c r="K33" t="s">
        <v>662</v>
      </c>
      <c r="L33">
        <v>1191</v>
      </c>
      <c r="N33">
        <v>1013</v>
      </c>
      <c r="O33" t="s">
        <v>660</v>
      </c>
      <c r="P33" t="s">
        <v>660</v>
      </c>
      <c r="Q33">
        <v>1</v>
      </c>
      <c r="X33">
        <v>0.02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17</v>
      </c>
      <c r="AG33">
        <v>2.5000000000000001E-2</v>
      </c>
      <c r="AH33">
        <v>2</v>
      </c>
      <c r="AI33">
        <v>145884179</v>
      </c>
      <c r="AJ33">
        <v>32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ROW(Source!A39)</f>
        <v>39</v>
      </c>
      <c r="B34">
        <v>145884186</v>
      </c>
      <c r="C34">
        <v>145884177</v>
      </c>
      <c r="D34">
        <v>140923145</v>
      </c>
      <c r="E34">
        <v>1</v>
      </c>
      <c r="F34">
        <v>1</v>
      </c>
      <c r="G34">
        <v>1</v>
      </c>
      <c r="H34">
        <v>2</v>
      </c>
      <c r="I34" t="s">
        <v>663</v>
      </c>
      <c r="J34" t="s">
        <v>664</v>
      </c>
      <c r="K34" t="s">
        <v>665</v>
      </c>
      <c r="L34">
        <v>1367</v>
      </c>
      <c r="N34">
        <v>1011</v>
      </c>
      <c r="O34" t="s">
        <v>666</v>
      </c>
      <c r="P34" t="s">
        <v>666</v>
      </c>
      <c r="Q34">
        <v>1</v>
      </c>
      <c r="X34">
        <v>0.01</v>
      </c>
      <c r="Y34">
        <v>0</v>
      </c>
      <c r="Z34">
        <v>31.26</v>
      </c>
      <c r="AA34">
        <v>13.5</v>
      </c>
      <c r="AB34">
        <v>0</v>
      </c>
      <c r="AC34">
        <v>0</v>
      </c>
      <c r="AD34">
        <v>1</v>
      </c>
      <c r="AE34">
        <v>0</v>
      </c>
      <c r="AF34" t="s">
        <v>17</v>
      </c>
      <c r="AG34">
        <v>1.2500000000000001E-2</v>
      </c>
      <c r="AH34">
        <v>2</v>
      </c>
      <c r="AI34">
        <v>145884180</v>
      </c>
      <c r="AJ34">
        <v>33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ROW(Source!A39)</f>
        <v>39</v>
      </c>
      <c r="B35">
        <v>145884187</v>
      </c>
      <c r="C35">
        <v>145884177</v>
      </c>
      <c r="D35">
        <v>140923885</v>
      </c>
      <c r="E35">
        <v>1</v>
      </c>
      <c r="F35">
        <v>1</v>
      </c>
      <c r="G35">
        <v>1</v>
      </c>
      <c r="H35">
        <v>2</v>
      </c>
      <c r="I35" t="s">
        <v>681</v>
      </c>
      <c r="J35" t="s">
        <v>682</v>
      </c>
      <c r="K35" t="s">
        <v>683</v>
      </c>
      <c r="L35">
        <v>1367</v>
      </c>
      <c r="N35">
        <v>1011</v>
      </c>
      <c r="O35" t="s">
        <v>666</v>
      </c>
      <c r="P35" t="s">
        <v>666</v>
      </c>
      <c r="Q35">
        <v>1</v>
      </c>
      <c r="X35">
        <v>0.01</v>
      </c>
      <c r="Y35">
        <v>0</v>
      </c>
      <c r="Z35">
        <v>65.709999999999994</v>
      </c>
      <c r="AA35">
        <v>11.6</v>
      </c>
      <c r="AB35">
        <v>0</v>
      </c>
      <c r="AC35">
        <v>0</v>
      </c>
      <c r="AD35">
        <v>1</v>
      </c>
      <c r="AE35">
        <v>0</v>
      </c>
      <c r="AF35" t="s">
        <v>17</v>
      </c>
      <c r="AG35">
        <v>1.2500000000000001E-2</v>
      </c>
      <c r="AH35">
        <v>2</v>
      </c>
      <c r="AI35">
        <v>145884181</v>
      </c>
      <c r="AJ35">
        <v>34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ROW(Source!A39)</f>
        <v>39</v>
      </c>
      <c r="B36">
        <v>145884188</v>
      </c>
      <c r="C36">
        <v>145884177</v>
      </c>
      <c r="D36">
        <v>140776226</v>
      </c>
      <c r="E36">
        <v>1</v>
      </c>
      <c r="F36">
        <v>1</v>
      </c>
      <c r="G36">
        <v>1</v>
      </c>
      <c r="H36">
        <v>3</v>
      </c>
      <c r="I36" t="s">
        <v>684</v>
      </c>
      <c r="J36" t="s">
        <v>685</v>
      </c>
      <c r="K36" t="s">
        <v>686</v>
      </c>
      <c r="L36">
        <v>1346</v>
      </c>
      <c r="N36">
        <v>1009</v>
      </c>
      <c r="O36" t="s">
        <v>91</v>
      </c>
      <c r="P36" t="s">
        <v>91</v>
      </c>
      <c r="Q36">
        <v>1</v>
      </c>
      <c r="X36">
        <v>0.1</v>
      </c>
      <c r="Y36">
        <v>1.82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0.1</v>
      </c>
      <c r="AH36">
        <v>2</v>
      </c>
      <c r="AI36">
        <v>145884182</v>
      </c>
      <c r="AJ36">
        <v>35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ROW(Source!A39)</f>
        <v>39</v>
      </c>
      <c r="B37">
        <v>145884189</v>
      </c>
      <c r="C37">
        <v>145884177</v>
      </c>
      <c r="D37">
        <v>140763261</v>
      </c>
      <c r="E37">
        <v>70</v>
      </c>
      <c r="F37">
        <v>1</v>
      </c>
      <c r="G37">
        <v>1</v>
      </c>
      <c r="H37">
        <v>3</v>
      </c>
      <c r="I37" t="s">
        <v>889</v>
      </c>
      <c r="J37" t="s">
        <v>3</v>
      </c>
      <c r="K37" t="s">
        <v>890</v>
      </c>
      <c r="L37">
        <v>1348</v>
      </c>
      <c r="N37">
        <v>1009</v>
      </c>
      <c r="O37" t="s">
        <v>123</v>
      </c>
      <c r="P37" t="s">
        <v>123</v>
      </c>
      <c r="Q37">
        <v>1000</v>
      </c>
      <c r="X37">
        <v>1.03E-2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t="s">
        <v>3</v>
      </c>
      <c r="AG37">
        <v>1.03E-2</v>
      </c>
      <c r="AH37">
        <v>3</v>
      </c>
      <c r="AI37">
        <v>-1</v>
      </c>
      <c r="AJ37" t="s">
        <v>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ROW(Source!A41)</f>
        <v>41</v>
      </c>
      <c r="B38">
        <v>145884193</v>
      </c>
      <c r="C38">
        <v>145884045</v>
      </c>
      <c r="D38">
        <v>140759988</v>
      </c>
      <c r="E38">
        <v>70</v>
      </c>
      <c r="F38">
        <v>1</v>
      </c>
      <c r="G38">
        <v>1</v>
      </c>
      <c r="H38">
        <v>1</v>
      </c>
      <c r="I38" t="s">
        <v>689</v>
      </c>
      <c r="J38" t="s">
        <v>3</v>
      </c>
      <c r="K38" t="s">
        <v>690</v>
      </c>
      <c r="L38">
        <v>1191</v>
      </c>
      <c r="N38">
        <v>1013</v>
      </c>
      <c r="O38" t="s">
        <v>660</v>
      </c>
      <c r="P38" t="s">
        <v>660</v>
      </c>
      <c r="Q38">
        <v>1</v>
      </c>
      <c r="X38">
        <v>226.6</v>
      </c>
      <c r="Y38">
        <v>0</v>
      </c>
      <c r="Z38">
        <v>0</v>
      </c>
      <c r="AA38">
        <v>0</v>
      </c>
      <c r="AB38">
        <v>8.86</v>
      </c>
      <c r="AC38">
        <v>0</v>
      </c>
      <c r="AD38">
        <v>1</v>
      </c>
      <c r="AE38">
        <v>1</v>
      </c>
      <c r="AF38" t="s">
        <v>3</v>
      </c>
      <c r="AG38">
        <v>226.6</v>
      </c>
      <c r="AH38">
        <v>2</v>
      </c>
      <c r="AI38">
        <v>145884193</v>
      </c>
      <c r="AJ38">
        <v>36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ROW(Source!A41)</f>
        <v>41</v>
      </c>
      <c r="B39">
        <v>145884194</v>
      </c>
      <c r="C39">
        <v>145884045</v>
      </c>
      <c r="D39">
        <v>140760225</v>
      </c>
      <c r="E39">
        <v>70</v>
      </c>
      <c r="F39">
        <v>1</v>
      </c>
      <c r="G39">
        <v>1</v>
      </c>
      <c r="H39">
        <v>1</v>
      </c>
      <c r="I39" t="s">
        <v>661</v>
      </c>
      <c r="J39" t="s">
        <v>3</v>
      </c>
      <c r="K39" t="s">
        <v>662</v>
      </c>
      <c r="L39">
        <v>1191</v>
      </c>
      <c r="N39">
        <v>1013</v>
      </c>
      <c r="O39" t="s">
        <v>660</v>
      </c>
      <c r="P39" t="s">
        <v>660</v>
      </c>
      <c r="Q39">
        <v>1</v>
      </c>
      <c r="X39">
        <v>0.67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2</v>
      </c>
      <c r="AF39" t="s">
        <v>3</v>
      </c>
      <c r="AG39">
        <v>0.67</v>
      </c>
      <c r="AH39">
        <v>2</v>
      </c>
      <c r="AI39">
        <v>145884194</v>
      </c>
      <c r="AJ39">
        <v>37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ROW(Source!A41)</f>
        <v>41</v>
      </c>
      <c r="B40">
        <v>145884195</v>
      </c>
      <c r="C40">
        <v>145884045</v>
      </c>
      <c r="D40">
        <v>140923145</v>
      </c>
      <c r="E40">
        <v>1</v>
      </c>
      <c r="F40">
        <v>1</v>
      </c>
      <c r="G40">
        <v>1</v>
      </c>
      <c r="H40">
        <v>2</v>
      </c>
      <c r="I40" t="s">
        <v>663</v>
      </c>
      <c r="J40" t="s">
        <v>664</v>
      </c>
      <c r="K40" t="s">
        <v>665</v>
      </c>
      <c r="L40">
        <v>1367</v>
      </c>
      <c r="N40">
        <v>1011</v>
      </c>
      <c r="O40" t="s">
        <v>666</v>
      </c>
      <c r="P40" t="s">
        <v>666</v>
      </c>
      <c r="Q40">
        <v>1</v>
      </c>
      <c r="X40">
        <v>0.67</v>
      </c>
      <c r="Y40">
        <v>0</v>
      </c>
      <c r="Z40">
        <v>31.26</v>
      </c>
      <c r="AA40">
        <v>13.5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0.67</v>
      </c>
      <c r="AH40">
        <v>2</v>
      </c>
      <c r="AI40">
        <v>145884195</v>
      </c>
      <c r="AJ40">
        <v>38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ROW(Source!A41)</f>
        <v>41</v>
      </c>
      <c r="B41">
        <v>145884196</v>
      </c>
      <c r="C41">
        <v>145884045</v>
      </c>
      <c r="D41">
        <v>140772680</v>
      </c>
      <c r="E41">
        <v>1</v>
      </c>
      <c r="F41">
        <v>1</v>
      </c>
      <c r="G41">
        <v>1</v>
      </c>
      <c r="H41">
        <v>3</v>
      </c>
      <c r="I41" t="s">
        <v>691</v>
      </c>
      <c r="J41" t="s">
        <v>692</v>
      </c>
      <c r="K41" t="s">
        <v>693</v>
      </c>
      <c r="L41">
        <v>1339</v>
      </c>
      <c r="N41">
        <v>1007</v>
      </c>
      <c r="O41" t="s">
        <v>127</v>
      </c>
      <c r="P41" t="s">
        <v>127</v>
      </c>
      <c r="Q41">
        <v>1</v>
      </c>
      <c r="X41">
        <v>0.35</v>
      </c>
      <c r="Y41">
        <v>2.44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0.35</v>
      </c>
      <c r="AH41">
        <v>2</v>
      </c>
      <c r="AI41">
        <v>145884196</v>
      </c>
      <c r="AJ41">
        <v>39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ROW(Source!A41)</f>
        <v>41</v>
      </c>
      <c r="B42">
        <v>145884197</v>
      </c>
      <c r="C42">
        <v>145884045</v>
      </c>
      <c r="D42">
        <v>140778126</v>
      </c>
      <c r="E42">
        <v>1</v>
      </c>
      <c r="F42">
        <v>1</v>
      </c>
      <c r="G42">
        <v>1</v>
      </c>
      <c r="H42">
        <v>3</v>
      </c>
      <c r="I42" t="s">
        <v>125</v>
      </c>
      <c r="J42" t="s">
        <v>128</v>
      </c>
      <c r="K42" t="s">
        <v>126</v>
      </c>
      <c r="L42">
        <v>1339</v>
      </c>
      <c r="N42">
        <v>1007</v>
      </c>
      <c r="O42" t="s">
        <v>127</v>
      </c>
      <c r="P42" t="s">
        <v>127</v>
      </c>
      <c r="Q42">
        <v>1</v>
      </c>
      <c r="X42">
        <v>2.2000000000000002</v>
      </c>
      <c r="Y42">
        <v>517.91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2.2000000000000002</v>
      </c>
      <c r="AH42">
        <v>2</v>
      </c>
      <c r="AI42">
        <v>145884197</v>
      </c>
      <c r="AJ42">
        <v>40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ROW(Source!A41)</f>
        <v>41</v>
      </c>
      <c r="B43">
        <v>145884198</v>
      </c>
      <c r="C43">
        <v>145884045</v>
      </c>
      <c r="D43">
        <v>140765020</v>
      </c>
      <c r="E43">
        <v>70</v>
      </c>
      <c r="F43">
        <v>1</v>
      </c>
      <c r="G43">
        <v>1</v>
      </c>
      <c r="H43">
        <v>3</v>
      </c>
      <c r="I43" t="s">
        <v>121</v>
      </c>
      <c r="J43" t="s">
        <v>3</v>
      </c>
      <c r="K43" t="s">
        <v>122</v>
      </c>
      <c r="L43">
        <v>1348</v>
      </c>
      <c r="N43">
        <v>1009</v>
      </c>
      <c r="O43" t="s">
        <v>123</v>
      </c>
      <c r="P43" t="s">
        <v>123</v>
      </c>
      <c r="Q43">
        <v>1000</v>
      </c>
      <c r="X43">
        <v>3.38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</v>
      </c>
      <c r="AG43">
        <v>3.38</v>
      </c>
      <c r="AH43">
        <v>2</v>
      </c>
      <c r="AI43">
        <v>145884198</v>
      </c>
      <c r="AJ43">
        <v>41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ROW(Source!A44)</f>
        <v>44</v>
      </c>
      <c r="B44">
        <v>145885451</v>
      </c>
      <c r="C44">
        <v>145885447</v>
      </c>
      <c r="D44">
        <v>140755423</v>
      </c>
      <c r="E44">
        <v>70</v>
      </c>
      <c r="F44">
        <v>1</v>
      </c>
      <c r="G44">
        <v>1</v>
      </c>
      <c r="H44">
        <v>1</v>
      </c>
      <c r="I44" t="s">
        <v>669</v>
      </c>
      <c r="J44" t="s">
        <v>3</v>
      </c>
      <c r="K44" t="s">
        <v>670</v>
      </c>
      <c r="L44">
        <v>1191</v>
      </c>
      <c r="N44">
        <v>1013</v>
      </c>
      <c r="O44" t="s">
        <v>660</v>
      </c>
      <c r="P44" t="s">
        <v>660</v>
      </c>
      <c r="Q44">
        <v>1</v>
      </c>
      <c r="X44">
        <v>2.75</v>
      </c>
      <c r="Y44">
        <v>0</v>
      </c>
      <c r="Z44">
        <v>0</v>
      </c>
      <c r="AA44">
        <v>0</v>
      </c>
      <c r="AB44">
        <v>7.8</v>
      </c>
      <c r="AC44">
        <v>0</v>
      </c>
      <c r="AD44">
        <v>1</v>
      </c>
      <c r="AE44">
        <v>1</v>
      </c>
      <c r="AF44" t="s">
        <v>3</v>
      </c>
      <c r="AG44">
        <v>2.75</v>
      </c>
      <c r="AH44">
        <v>2</v>
      </c>
      <c r="AI44">
        <v>145885448</v>
      </c>
      <c r="AJ44">
        <v>42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ROW(Source!A44)</f>
        <v>44</v>
      </c>
      <c r="B45">
        <v>145885452</v>
      </c>
      <c r="C45">
        <v>145885447</v>
      </c>
      <c r="D45">
        <v>140755491</v>
      </c>
      <c r="E45">
        <v>70</v>
      </c>
      <c r="F45">
        <v>1</v>
      </c>
      <c r="G45">
        <v>1</v>
      </c>
      <c r="H45">
        <v>1</v>
      </c>
      <c r="I45" t="s">
        <v>661</v>
      </c>
      <c r="J45" t="s">
        <v>3</v>
      </c>
      <c r="K45" t="s">
        <v>662</v>
      </c>
      <c r="L45">
        <v>1191</v>
      </c>
      <c r="N45">
        <v>1013</v>
      </c>
      <c r="O45" t="s">
        <v>660</v>
      </c>
      <c r="P45" t="s">
        <v>660</v>
      </c>
      <c r="Q45">
        <v>1</v>
      </c>
      <c r="X45">
        <v>0.69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3</v>
      </c>
      <c r="AG45">
        <v>0.69</v>
      </c>
      <c r="AH45">
        <v>2</v>
      </c>
      <c r="AI45">
        <v>145885449</v>
      </c>
      <c r="AJ45">
        <v>43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ROW(Source!A44)</f>
        <v>44</v>
      </c>
      <c r="B46">
        <v>145885453</v>
      </c>
      <c r="C46">
        <v>145885447</v>
      </c>
      <c r="D46">
        <v>140923268</v>
      </c>
      <c r="E46">
        <v>1</v>
      </c>
      <c r="F46">
        <v>1</v>
      </c>
      <c r="G46">
        <v>1</v>
      </c>
      <c r="H46">
        <v>2</v>
      </c>
      <c r="I46" t="s">
        <v>694</v>
      </c>
      <c r="J46" t="s">
        <v>695</v>
      </c>
      <c r="K46" t="s">
        <v>696</v>
      </c>
      <c r="L46">
        <v>1367</v>
      </c>
      <c r="N46">
        <v>1011</v>
      </c>
      <c r="O46" t="s">
        <v>666</v>
      </c>
      <c r="P46" t="s">
        <v>666</v>
      </c>
      <c r="Q46">
        <v>1</v>
      </c>
      <c r="X46">
        <v>0.69</v>
      </c>
      <c r="Y46">
        <v>0</v>
      </c>
      <c r="Z46">
        <v>12.39</v>
      </c>
      <c r="AA46">
        <v>10.06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0.69</v>
      </c>
      <c r="AH46">
        <v>2</v>
      </c>
      <c r="AI46">
        <v>145885450</v>
      </c>
      <c r="AJ46">
        <v>44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ROW(Source!A46)</f>
        <v>46</v>
      </c>
      <c r="B47">
        <v>145869761</v>
      </c>
      <c r="C47">
        <v>145834976</v>
      </c>
      <c r="D47">
        <v>140759985</v>
      </c>
      <c r="E47">
        <v>70</v>
      </c>
      <c r="F47">
        <v>1</v>
      </c>
      <c r="G47">
        <v>1</v>
      </c>
      <c r="H47">
        <v>1</v>
      </c>
      <c r="I47" t="s">
        <v>679</v>
      </c>
      <c r="J47" t="s">
        <v>3</v>
      </c>
      <c r="K47" t="s">
        <v>680</v>
      </c>
      <c r="L47">
        <v>1191</v>
      </c>
      <c r="N47">
        <v>1013</v>
      </c>
      <c r="O47" t="s">
        <v>660</v>
      </c>
      <c r="P47" t="s">
        <v>660</v>
      </c>
      <c r="Q47">
        <v>1</v>
      </c>
      <c r="X47">
        <v>43.56</v>
      </c>
      <c r="Y47">
        <v>0</v>
      </c>
      <c r="Z47">
        <v>0</v>
      </c>
      <c r="AA47">
        <v>0</v>
      </c>
      <c r="AB47">
        <v>8.74</v>
      </c>
      <c r="AC47">
        <v>0</v>
      </c>
      <c r="AD47">
        <v>1</v>
      </c>
      <c r="AE47">
        <v>1</v>
      </c>
      <c r="AF47" t="s">
        <v>18</v>
      </c>
      <c r="AG47">
        <v>50.094000000000001</v>
      </c>
      <c r="AH47">
        <v>2</v>
      </c>
      <c r="AI47">
        <v>145869761</v>
      </c>
      <c r="AJ47">
        <v>45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ROW(Source!A46)</f>
        <v>46</v>
      </c>
      <c r="B48">
        <v>145869762</v>
      </c>
      <c r="C48">
        <v>145834976</v>
      </c>
      <c r="D48">
        <v>140760225</v>
      </c>
      <c r="E48">
        <v>70</v>
      </c>
      <c r="F48">
        <v>1</v>
      </c>
      <c r="G48">
        <v>1</v>
      </c>
      <c r="H48">
        <v>1</v>
      </c>
      <c r="I48" t="s">
        <v>661</v>
      </c>
      <c r="J48" t="s">
        <v>3</v>
      </c>
      <c r="K48" t="s">
        <v>662</v>
      </c>
      <c r="L48">
        <v>1191</v>
      </c>
      <c r="N48">
        <v>1013</v>
      </c>
      <c r="O48" t="s">
        <v>660</v>
      </c>
      <c r="P48" t="s">
        <v>660</v>
      </c>
      <c r="Q48">
        <v>1</v>
      </c>
      <c r="X48">
        <v>0.17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17</v>
      </c>
      <c r="AG48">
        <v>0.21250000000000002</v>
      </c>
      <c r="AH48">
        <v>2</v>
      </c>
      <c r="AI48">
        <v>145869762</v>
      </c>
      <c r="AJ48">
        <v>46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ROW(Source!A46)</f>
        <v>46</v>
      </c>
      <c r="B49">
        <v>145869763</v>
      </c>
      <c r="C49">
        <v>145834976</v>
      </c>
      <c r="D49">
        <v>140923143</v>
      </c>
      <c r="E49">
        <v>1</v>
      </c>
      <c r="F49">
        <v>1</v>
      </c>
      <c r="G49">
        <v>1</v>
      </c>
      <c r="H49">
        <v>2</v>
      </c>
      <c r="I49" t="s">
        <v>697</v>
      </c>
      <c r="J49" t="s">
        <v>698</v>
      </c>
      <c r="K49" t="s">
        <v>699</v>
      </c>
      <c r="L49">
        <v>1367</v>
      </c>
      <c r="N49">
        <v>1011</v>
      </c>
      <c r="O49" t="s">
        <v>666</v>
      </c>
      <c r="P49" t="s">
        <v>666</v>
      </c>
      <c r="Q49">
        <v>1</v>
      </c>
      <c r="X49">
        <v>0.02</v>
      </c>
      <c r="Y49">
        <v>0</v>
      </c>
      <c r="Z49">
        <v>27.66</v>
      </c>
      <c r="AA49">
        <v>11.6</v>
      </c>
      <c r="AB49">
        <v>0</v>
      </c>
      <c r="AC49">
        <v>0</v>
      </c>
      <c r="AD49">
        <v>1</v>
      </c>
      <c r="AE49">
        <v>0</v>
      </c>
      <c r="AF49" t="s">
        <v>17</v>
      </c>
      <c r="AG49">
        <v>2.5000000000000001E-2</v>
      </c>
      <c r="AH49">
        <v>2</v>
      </c>
      <c r="AI49">
        <v>145869763</v>
      </c>
      <c r="AJ49">
        <v>47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ROW(Source!A46)</f>
        <v>46</v>
      </c>
      <c r="B50">
        <v>145869764</v>
      </c>
      <c r="C50">
        <v>145834976</v>
      </c>
      <c r="D50">
        <v>140923885</v>
      </c>
      <c r="E50">
        <v>1</v>
      </c>
      <c r="F50">
        <v>1</v>
      </c>
      <c r="G50">
        <v>1</v>
      </c>
      <c r="H50">
        <v>2</v>
      </c>
      <c r="I50" t="s">
        <v>681</v>
      </c>
      <c r="J50" t="s">
        <v>682</v>
      </c>
      <c r="K50" t="s">
        <v>683</v>
      </c>
      <c r="L50">
        <v>1367</v>
      </c>
      <c r="N50">
        <v>1011</v>
      </c>
      <c r="O50" t="s">
        <v>666</v>
      </c>
      <c r="P50" t="s">
        <v>666</v>
      </c>
      <c r="Q50">
        <v>1</v>
      </c>
      <c r="X50">
        <v>0.15</v>
      </c>
      <c r="Y50">
        <v>0</v>
      </c>
      <c r="Z50">
        <v>65.709999999999994</v>
      </c>
      <c r="AA50">
        <v>11.6</v>
      </c>
      <c r="AB50">
        <v>0</v>
      </c>
      <c r="AC50">
        <v>0</v>
      </c>
      <c r="AD50">
        <v>1</v>
      </c>
      <c r="AE50">
        <v>0</v>
      </c>
      <c r="AF50" t="s">
        <v>17</v>
      </c>
      <c r="AG50">
        <v>0.1875</v>
      </c>
      <c r="AH50">
        <v>2</v>
      </c>
      <c r="AI50">
        <v>145869764</v>
      </c>
      <c r="AJ50">
        <v>48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ROW(Source!A46)</f>
        <v>46</v>
      </c>
      <c r="B51">
        <v>145869765</v>
      </c>
      <c r="C51">
        <v>145834976</v>
      </c>
      <c r="D51">
        <v>140775863</v>
      </c>
      <c r="E51">
        <v>1</v>
      </c>
      <c r="F51">
        <v>1</v>
      </c>
      <c r="G51">
        <v>1</v>
      </c>
      <c r="H51">
        <v>3</v>
      </c>
      <c r="I51" t="s">
        <v>700</v>
      </c>
      <c r="J51" t="s">
        <v>701</v>
      </c>
      <c r="K51" t="s">
        <v>702</v>
      </c>
      <c r="L51">
        <v>1327</v>
      </c>
      <c r="N51">
        <v>1005</v>
      </c>
      <c r="O51" t="s">
        <v>76</v>
      </c>
      <c r="P51" t="s">
        <v>76</v>
      </c>
      <c r="Q51">
        <v>1</v>
      </c>
      <c r="X51">
        <v>0.84</v>
      </c>
      <c r="Y51">
        <v>72.319999999999993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0.84</v>
      </c>
      <c r="AH51">
        <v>2</v>
      </c>
      <c r="AI51">
        <v>145869765</v>
      </c>
      <c r="AJ51">
        <v>49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ROW(Source!A46)</f>
        <v>46</v>
      </c>
      <c r="B52">
        <v>145869766</v>
      </c>
      <c r="C52">
        <v>145834976</v>
      </c>
      <c r="D52">
        <v>140776226</v>
      </c>
      <c r="E52">
        <v>1</v>
      </c>
      <c r="F52">
        <v>1</v>
      </c>
      <c r="G52">
        <v>1</v>
      </c>
      <c r="H52">
        <v>3</v>
      </c>
      <c r="I52" t="s">
        <v>684</v>
      </c>
      <c r="J52" t="s">
        <v>685</v>
      </c>
      <c r="K52" t="s">
        <v>686</v>
      </c>
      <c r="L52">
        <v>1346</v>
      </c>
      <c r="N52">
        <v>1009</v>
      </c>
      <c r="O52" t="s">
        <v>91</v>
      </c>
      <c r="P52" t="s">
        <v>91</v>
      </c>
      <c r="Q52">
        <v>1</v>
      </c>
      <c r="X52">
        <v>0.31</v>
      </c>
      <c r="Y52">
        <v>1.82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0.31</v>
      </c>
      <c r="AH52">
        <v>2</v>
      </c>
      <c r="AI52">
        <v>145869766</v>
      </c>
      <c r="AJ52">
        <v>50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ROW(Source!A46)</f>
        <v>46</v>
      </c>
      <c r="B53">
        <v>145869767</v>
      </c>
      <c r="C53">
        <v>145834976</v>
      </c>
      <c r="D53">
        <v>140763266</v>
      </c>
      <c r="E53">
        <v>70</v>
      </c>
      <c r="F53">
        <v>1</v>
      </c>
      <c r="G53">
        <v>1</v>
      </c>
      <c r="H53">
        <v>3</v>
      </c>
      <c r="I53" t="s">
        <v>891</v>
      </c>
      <c r="J53" t="s">
        <v>3</v>
      </c>
      <c r="K53" t="s">
        <v>892</v>
      </c>
      <c r="L53">
        <v>1348</v>
      </c>
      <c r="N53">
        <v>1009</v>
      </c>
      <c r="O53" t="s">
        <v>123</v>
      </c>
      <c r="P53" t="s">
        <v>123</v>
      </c>
      <c r="Q53">
        <v>1000</v>
      </c>
      <c r="X53">
        <v>0.03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 t="s">
        <v>3</v>
      </c>
      <c r="AG53">
        <v>0.03</v>
      </c>
      <c r="AH53">
        <v>3</v>
      </c>
      <c r="AI53">
        <v>-1</v>
      </c>
      <c r="AJ53" t="s">
        <v>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ROW(Source!A46)</f>
        <v>46</v>
      </c>
      <c r="B54">
        <v>145869768</v>
      </c>
      <c r="C54">
        <v>145834976</v>
      </c>
      <c r="D54">
        <v>140763282</v>
      </c>
      <c r="E54">
        <v>70</v>
      </c>
      <c r="F54">
        <v>1</v>
      </c>
      <c r="G54">
        <v>1</v>
      </c>
      <c r="H54">
        <v>3</v>
      </c>
      <c r="I54" t="s">
        <v>893</v>
      </c>
      <c r="J54" t="s">
        <v>3</v>
      </c>
      <c r="K54" t="s">
        <v>890</v>
      </c>
      <c r="L54">
        <v>1348</v>
      </c>
      <c r="N54">
        <v>1009</v>
      </c>
      <c r="O54" t="s">
        <v>123</v>
      </c>
      <c r="P54" t="s">
        <v>123</v>
      </c>
      <c r="Q54">
        <v>1000</v>
      </c>
      <c r="X54">
        <v>0.02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 t="s">
        <v>3</v>
      </c>
      <c r="AG54">
        <v>0.02</v>
      </c>
      <c r="AH54">
        <v>3</v>
      </c>
      <c r="AI54">
        <v>-1</v>
      </c>
      <c r="AJ54" t="s">
        <v>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ROW(Source!A46)</f>
        <v>46</v>
      </c>
      <c r="B55">
        <v>145869769</v>
      </c>
      <c r="C55">
        <v>145834976</v>
      </c>
      <c r="D55">
        <v>140805249</v>
      </c>
      <c r="E55">
        <v>1</v>
      </c>
      <c r="F55">
        <v>1</v>
      </c>
      <c r="G55">
        <v>1</v>
      </c>
      <c r="H55">
        <v>3</v>
      </c>
      <c r="I55" t="s">
        <v>146</v>
      </c>
      <c r="J55" t="s">
        <v>148</v>
      </c>
      <c r="K55" t="s">
        <v>147</v>
      </c>
      <c r="L55">
        <v>1348</v>
      </c>
      <c r="N55">
        <v>1009</v>
      </c>
      <c r="O55" t="s">
        <v>123</v>
      </c>
      <c r="P55" t="s">
        <v>123</v>
      </c>
      <c r="Q55">
        <v>1000</v>
      </c>
      <c r="X55">
        <v>5.0999999999999997E-2</v>
      </c>
      <c r="Y55">
        <v>11397.1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5.0999999999999997E-2</v>
      </c>
      <c r="AH55">
        <v>2</v>
      </c>
      <c r="AI55">
        <v>145869769</v>
      </c>
      <c r="AJ55">
        <v>51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ROW(Source!A51)</f>
        <v>51</v>
      </c>
      <c r="B56">
        <v>145869777</v>
      </c>
      <c r="C56">
        <v>145869776</v>
      </c>
      <c r="D56">
        <v>140759985</v>
      </c>
      <c r="E56">
        <v>70</v>
      </c>
      <c r="F56">
        <v>1</v>
      </c>
      <c r="G56">
        <v>1</v>
      </c>
      <c r="H56">
        <v>1</v>
      </c>
      <c r="I56" t="s">
        <v>679</v>
      </c>
      <c r="J56" t="s">
        <v>3</v>
      </c>
      <c r="K56" t="s">
        <v>680</v>
      </c>
      <c r="L56">
        <v>1191</v>
      </c>
      <c r="N56">
        <v>1013</v>
      </c>
      <c r="O56" t="s">
        <v>660</v>
      </c>
      <c r="P56" t="s">
        <v>660</v>
      </c>
      <c r="Q56">
        <v>1</v>
      </c>
      <c r="X56">
        <v>63</v>
      </c>
      <c r="Y56">
        <v>0</v>
      </c>
      <c r="Z56">
        <v>0</v>
      </c>
      <c r="AA56">
        <v>0</v>
      </c>
      <c r="AB56">
        <v>8.74</v>
      </c>
      <c r="AC56">
        <v>0</v>
      </c>
      <c r="AD56">
        <v>1</v>
      </c>
      <c r="AE56">
        <v>1</v>
      </c>
      <c r="AF56" t="s">
        <v>18</v>
      </c>
      <c r="AG56">
        <v>72.449999999999989</v>
      </c>
      <c r="AH56">
        <v>2</v>
      </c>
      <c r="AI56">
        <v>145869777</v>
      </c>
      <c r="AJ56">
        <v>52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ROW(Source!A51)</f>
        <v>51</v>
      </c>
      <c r="B57">
        <v>145869778</v>
      </c>
      <c r="C57">
        <v>145869776</v>
      </c>
      <c r="D57">
        <v>140760225</v>
      </c>
      <c r="E57">
        <v>70</v>
      </c>
      <c r="F57">
        <v>1</v>
      </c>
      <c r="G57">
        <v>1</v>
      </c>
      <c r="H57">
        <v>1</v>
      </c>
      <c r="I57" t="s">
        <v>661</v>
      </c>
      <c r="J57" t="s">
        <v>3</v>
      </c>
      <c r="K57" t="s">
        <v>662</v>
      </c>
      <c r="L57">
        <v>1191</v>
      </c>
      <c r="N57">
        <v>1013</v>
      </c>
      <c r="O57" t="s">
        <v>660</v>
      </c>
      <c r="P57" t="s">
        <v>660</v>
      </c>
      <c r="Q57">
        <v>1</v>
      </c>
      <c r="X57">
        <v>0.18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2</v>
      </c>
      <c r="AF57" t="s">
        <v>17</v>
      </c>
      <c r="AG57">
        <v>0.22499999999999998</v>
      </c>
      <c r="AH57">
        <v>2</v>
      </c>
      <c r="AI57">
        <v>145869778</v>
      </c>
      <c r="AJ57">
        <v>53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ROW(Source!A51)</f>
        <v>51</v>
      </c>
      <c r="B58">
        <v>145869779</v>
      </c>
      <c r="C58">
        <v>145869776</v>
      </c>
      <c r="D58">
        <v>140923143</v>
      </c>
      <c r="E58">
        <v>1</v>
      </c>
      <c r="F58">
        <v>1</v>
      </c>
      <c r="G58">
        <v>1</v>
      </c>
      <c r="H58">
        <v>2</v>
      </c>
      <c r="I58" t="s">
        <v>697</v>
      </c>
      <c r="J58" t="s">
        <v>698</v>
      </c>
      <c r="K58" t="s">
        <v>699</v>
      </c>
      <c r="L58">
        <v>1367</v>
      </c>
      <c r="N58">
        <v>1011</v>
      </c>
      <c r="O58" t="s">
        <v>666</v>
      </c>
      <c r="P58" t="s">
        <v>666</v>
      </c>
      <c r="Q58">
        <v>1</v>
      </c>
      <c r="X58">
        <v>0.02</v>
      </c>
      <c r="Y58">
        <v>0</v>
      </c>
      <c r="Z58">
        <v>27.66</v>
      </c>
      <c r="AA58">
        <v>11.6</v>
      </c>
      <c r="AB58">
        <v>0</v>
      </c>
      <c r="AC58">
        <v>0</v>
      </c>
      <c r="AD58">
        <v>1</v>
      </c>
      <c r="AE58">
        <v>0</v>
      </c>
      <c r="AF58" t="s">
        <v>17</v>
      </c>
      <c r="AG58">
        <v>2.5000000000000001E-2</v>
      </c>
      <c r="AH58">
        <v>2</v>
      </c>
      <c r="AI58">
        <v>145869779</v>
      </c>
      <c r="AJ58">
        <v>54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ROW(Source!A51)</f>
        <v>51</v>
      </c>
      <c r="B59">
        <v>145869780</v>
      </c>
      <c r="C59">
        <v>145869776</v>
      </c>
      <c r="D59">
        <v>140923885</v>
      </c>
      <c r="E59">
        <v>1</v>
      </c>
      <c r="F59">
        <v>1</v>
      </c>
      <c r="G59">
        <v>1</v>
      </c>
      <c r="H59">
        <v>2</v>
      </c>
      <c r="I59" t="s">
        <v>681</v>
      </c>
      <c r="J59" t="s">
        <v>682</v>
      </c>
      <c r="K59" t="s">
        <v>683</v>
      </c>
      <c r="L59">
        <v>1367</v>
      </c>
      <c r="N59">
        <v>1011</v>
      </c>
      <c r="O59" t="s">
        <v>666</v>
      </c>
      <c r="P59" t="s">
        <v>666</v>
      </c>
      <c r="Q59">
        <v>1</v>
      </c>
      <c r="X59">
        <v>0.16</v>
      </c>
      <c r="Y59">
        <v>0</v>
      </c>
      <c r="Z59">
        <v>65.709999999999994</v>
      </c>
      <c r="AA59">
        <v>11.6</v>
      </c>
      <c r="AB59">
        <v>0</v>
      </c>
      <c r="AC59">
        <v>0</v>
      </c>
      <c r="AD59">
        <v>1</v>
      </c>
      <c r="AE59">
        <v>0</v>
      </c>
      <c r="AF59" t="s">
        <v>17</v>
      </c>
      <c r="AG59">
        <v>0.2</v>
      </c>
      <c r="AH59">
        <v>2</v>
      </c>
      <c r="AI59">
        <v>145869780</v>
      </c>
      <c r="AJ59">
        <v>55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ROW(Source!A51)</f>
        <v>51</v>
      </c>
      <c r="B60">
        <v>145869781</v>
      </c>
      <c r="C60">
        <v>145869776</v>
      </c>
      <c r="D60">
        <v>140775863</v>
      </c>
      <c r="E60">
        <v>1</v>
      </c>
      <c r="F60">
        <v>1</v>
      </c>
      <c r="G60">
        <v>1</v>
      </c>
      <c r="H60">
        <v>3</v>
      </c>
      <c r="I60" t="s">
        <v>700</v>
      </c>
      <c r="J60" t="s">
        <v>701</v>
      </c>
      <c r="K60" t="s">
        <v>702</v>
      </c>
      <c r="L60">
        <v>1327</v>
      </c>
      <c r="N60">
        <v>1005</v>
      </c>
      <c r="O60" t="s">
        <v>76</v>
      </c>
      <c r="P60" t="s">
        <v>76</v>
      </c>
      <c r="Q60">
        <v>1</v>
      </c>
      <c r="X60">
        <v>0.84</v>
      </c>
      <c r="Y60">
        <v>72.319999999999993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0.84</v>
      </c>
      <c r="AH60">
        <v>2</v>
      </c>
      <c r="AI60">
        <v>145869781</v>
      </c>
      <c r="AJ60">
        <v>56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ROW(Source!A51)</f>
        <v>51</v>
      </c>
      <c r="B61">
        <v>145869782</v>
      </c>
      <c r="C61">
        <v>145869776</v>
      </c>
      <c r="D61">
        <v>140776226</v>
      </c>
      <c r="E61">
        <v>1</v>
      </c>
      <c r="F61">
        <v>1</v>
      </c>
      <c r="G61">
        <v>1</v>
      </c>
      <c r="H61">
        <v>3</v>
      </c>
      <c r="I61" t="s">
        <v>684</v>
      </c>
      <c r="J61" t="s">
        <v>685</v>
      </c>
      <c r="K61" t="s">
        <v>686</v>
      </c>
      <c r="L61">
        <v>1346</v>
      </c>
      <c r="N61">
        <v>1009</v>
      </c>
      <c r="O61" t="s">
        <v>91</v>
      </c>
      <c r="P61" t="s">
        <v>91</v>
      </c>
      <c r="Q61">
        <v>1</v>
      </c>
      <c r="X61">
        <v>0.31</v>
      </c>
      <c r="Y61">
        <v>1.82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0.31</v>
      </c>
      <c r="AH61">
        <v>2</v>
      </c>
      <c r="AI61">
        <v>145869782</v>
      </c>
      <c r="AJ61">
        <v>57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ROW(Source!A51)</f>
        <v>51</v>
      </c>
      <c r="B62">
        <v>145869783</v>
      </c>
      <c r="C62">
        <v>145869776</v>
      </c>
      <c r="D62">
        <v>140763266</v>
      </c>
      <c r="E62">
        <v>70</v>
      </c>
      <c r="F62">
        <v>1</v>
      </c>
      <c r="G62">
        <v>1</v>
      </c>
      <c r="H62">
        <v>3</v>
      </c>
      <c r="I62" t="s">
        <v>891</v>
      </c>
      <c r="J62" t="s">
        <v>3</v>
      </c>
      <c r="K62" t="s">
        <v>892</v>
      </c>
      <c r="L62">
        <v>1348</v>
      </c>
      <c r="N62">
        <v>1009</v>
      </c>
      <c r="O62" t="s">
        <v>123</v>
      </c>
      <c r="P62" t="s">
        <v>123</v>
      </c>
      <c r="Q62">
        <v>1000</v>
      </c>
      <c r="X62">
        <v>3.3000000000000002E-2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 t="s">
        <v>3</v>
      </c>
      <c r="AG62">
        <v>3.3000000000000002E-2</v>
      </c>
      <c r="AH62">
        <v>3</v>
      </c>
      <c r="AI62">
        <v>-1</v>
      </c>
      <c r="AJ62" t="s">
        <v>3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ROW(Source!A51)</f>
        <v>51</v>
      </c>
      <c r="B63">
        <v>145869784</v>
      </c>
      <c r="C63">
        <v>145869776</v>
      </c>
      <c r="D63">
        <v>140763282</v>
      </c>
      <c r="E63">
        <v>70</v>
      </c>
      <c r="F63">
        <v>1</v>
      </c>
      <c r="G63">
        <v>1</v>
      </c>
      <c r="H63">
        <v>3</v>
      </c>
      <c r="I63" t="s">
        <v>893</v>
      </c>
      <c r="J63" t="s">
        <v>3</v>
      </c>
      <c r="K63" t="s">
        <v>890</v>
      </c>
      <c r="L63">
        <v>1348</v>
      </c>
      <c r="N63">
        <v>1009</v>
      </c>
      <c r="O63" t="s">
        <v>123</v>
      </c>
      <c r="P63" t="s">
        <v>123</v>
      </c>
      <c r="Q63">
        <v>1000</v>
      </c>
      <c r="X63">
        <v>2.1999999999999999E-2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t="s">
        <v>3</v>
      </c>
      <c r="AG63">
        <v>2.1999999999999999E-2</v>
      </c>
      <c r="AH63">
        <v>3</v>
      </c>
      <c r="AI63">
        <v>-1</v>
      </c>
      <c r="AJ63" t="s">
        <v>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ROW(Source!A51)</f>
        <v>51</v>
      </c>
      <c r="B64">
        <v>145869785</v>
      </c>
      <c r="C64">
        <v>145869776</v>
      </c>
      <c r="D64">
        <v>140805249</v>
      </c>
      <c r="E64">
        <v>1</v>
      </c>
      <c r="F64">
        <v>1</v>
      </c>
      <c r="G64">
        <v>1</v>
      </c>
      <c r="H64">
        <v>3</v>
      </c>
      <c r="I64" t="s">
        <v>146</v>
      </c>
      <c r="J64" t="s">
        <v>148</v>
      </c>
      <c r="K64" t="s">
        <v>147</v>
      </c>
      <c r="L64">
        <v>1348</v>
      </c>
      <c r="N64">
        <v>1009</v>
      </c>
      <c r="O64" t="s">
        <v>123</v>
      </c>
      <c r="P64" t="s">
        <v>123</v>
      </c>
      <c r="Q64">
        <v>1000</v>
      </c>
      <c r="X64">
        <v>5.5E-2</v>
      </c>
      <c r="Y64">
        <v>11397.1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5.5E-2</v>
      </c>
      <c r="AH64">
        <v>3</v>
      </c>
      <c r="AI64">
        <v>-1</v>
      </c>
      <c r="AJ64" t="s">
        <v>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ROW(Source!A54)</f>
        <v>54</v>
      </c>
      <c r="B65">
        <v>145870115</v>
      </c>
      <c r="C65">
        <v>145870114</v>
      </c>
      <c r="D65">
        <v>140759988</v>
      </c>
      <c r="E65">
        <v>70</v>
      </c>
      <c r="F65">
        <v>1</v>
      </c>
      <c r="G65">
        <v>1</v>
      </c>
      <c r="H65">
        <v>1</v>
      </c>
      <c r="I65" t="s">
        <v>689</v>
      </c>
      <c r="J65" t="s">
        <v>3</v>
      </c>
      <c r="K65" t="s">
        <v>690</v>
      </c>
      <c r="L65">
        <v>1191</v>
      </c>
      <c r="N65">
        <v>1013</v>
      </c>
      <c r="O65" t="s">
        <v>660</v>
      </c>
      <c r="P65" t="s">
        <v>660</v>
      </c>
      <c r="Q65">
        <v>1</v>
      </c>
      <c r="X65">
        <v>199.01</v>
      </c>
      <c r="Y65">
        <v>0</v>
      </c>
      <c r="Z65">
        <v>0</v>
      </c>
      <c r="AA65">
        <v>0</v>
      </c>
      <c r="AB65">
        <v>8.86</v>
      </c>
      <c r="AC65">
        <v>0</v>
      </c>
      <c r="AD65">
        <v>1</v>
      </c>
      <c r="AE65">
        <v>1</v>
      </c>
      <c r="AF65" t="s">
        <v>18</v>
      </c>
      <c r="AG65">
        <v>228.86149999999998</v>
      </c>
      <c r="AH65">
        <v>2</v>
      </c>
      <c r="AI65">
        <v>145870115</v>
      </c>
      <c r="AJ65">
        <v>58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ROW(Source!A54)</f>
        <v>54</v>
      </c>
      <c r="B66">
        <v>145870116</v>
      </c>
      <c r="C66">
        <v>145870114</v>
      </c>
      <c r="D66">
        <v>140760225</v>
      </c>
      <c r="E66">
        <v>70</v>
      </c>
      <c r="F66">
        <v>1</v>
      </c>
      <c r="G66">
        <v>1</v>
      </c>
      <c r="H66">
        <v>1</v>
      </c>
      <c r="I66" t="s">
        <v>661</v>
      </c>
      <c r="J66" t="s">
        <v>3</v>
      </c>
      <c r="K66" t="s">
        <v>662</v>
      </c>
      <c r="L66">
        <v>1191</v>
      </c>
      <c r="N66">
        <v>1013</v>
      </c>
      <c r="O66" t="s">
        <v>660</v>
      </c>
      <c r="P66" t="s">
        <v>660</v>
      </c>
      <c r="Q66">
        <v>1</v>
      </c>
      <c r="X66">
        <v>4.33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2</v>
      </c>
      <c r="AF66" t="s">
        <v>17</v>
      </c>
      <c r="AG66">
        <v>5.4124999999999996</v>
      </c>
      <c r="AH66">
        <v>2</v>
      </c>
      <c r="AI66">
        <v>145870116</v>
      </c>
      <c r="AJ66">
        <v>59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ROW(Source!A54)</f>
        <v>54</v>
      </c>
      <c r="B67">
        <v>145870117</v>
      </c>
      <c r="C67">
        <v>145870114</v>
      </c>
      <c r="D67">
        <v>140923145</v>
      </c>
      <c r="E67">
        <v>1</v>
      </c>
      <c r="F67">
        <v>1</v>
      </c>
      <c r="G67">
        <v>1</v>
      </c>
      <c r="H67">
        <v>2</v>
      </c>
      <c r="I67" t="s">
        <v>663</v>
      </c>
      <c r="J67" t="s">
        <v>664</v>
      </c>
      <c r="K67" t="s">
        <v>665</v>
      </c>
      <c r="L67">
        <v>1367</v>
      </c>
      <c r="N67">
        <v>1011</v>
      </c>
      <c r="O67" t="s">
        <v>666</v>
      </c>
      <c r="P67" t="s">
        <v>666</v>
      </c>
      <c r="Q67">
        <v>1</v>
      </c>
      <c r="X67">
        <v>1.05</v>
      </c>
      <c r="Y67">
        <v>0</v>
      </c>
      <c r="Z67">
        <v>31.26</v>
      </c>
      <c r="AA67">
        <v>13.5</v>
      </c>
      <c r="AB67">
        <v>0</v>
      </c>
      <c r="AC67">
        <v>0</v>
      </c>
      <c r="AD67">
        <v>1</v>
      </c>
      <c r="AE67">
        <v>0</v>
      </c>
      <c r="AF67" t="s">
        <v>17</v>
      </c>
      <c r="AG67">
        <v>1.3125</v>
      </c>
      <c r="AH67">
        <v>2</v>
      </c>
      <c r="AI67">
        <v>145870117</v>
      </c>
      <c r="AJ67">
        <v>60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ROW(Source!A54)</f>
        <v>54</v>
      </c>
      <c r="B68">
        <v>145870118</v>
      </c>
      <c r="C68">
        <v>145870114</v>
      </c>
      <c r="D68">
        <v>140923885</v>
      </c>
      <c r="E68">
        <v>1</v>
      </c>
      <c r="F68">
        <v>1</v>
      </c>
      <c r="G68">
        <v>1</v>
      </c>
      <c r="H68">
        <v>2</v>
      </c>
      <c r="I68" t="s">
        <v>681</v>
      </c>
      <c r="J68" t="s">
        <v>682</v>
      </c>
      <c r="K68" t="s">
        <v>683</v>
      </c>
      <c r="L68">
        <v>1367</v>
      </c>
      <c r="N68">
        <v>1011</v>
      </c>
      <c r="O68" t="s">
        <v>666</v>
      </c>
      <c r="P68" t="s">
        <v>666</v>
      </c>
      <c r="Q68">
        <v>1</v>
      </c>
      <c r="X68">
        <v>3.28</v>
      </c>
      <c r="Y68">
        <v>0</v>
      </c>
      <c r="Z68">
        <v>65.709999999999994</v>
      </c>
      <c r="AA68">
        <v>11.6</v>
      </c>
      <c r="AB68">
        <v>0</v>
      </c>
      <c r="AC68">
        <v>0</v>
      </c>
      <c r="AD68">
        <v>1</v>
      </c>
      <c r="AE68">
        <v>0</v>
      </c>
      <c r="AF68" t="s">
        <v>17</v>
      </c>
      <c r="AG68">
        <v>4.0999999999999996</v>
      </c>
      <c r="AH68">
        <v>2</v>
      </c>
      <c r="AI68">
        <v>145870118</v>
      </c>
      <c r="AJ68">
        <v>61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ROW(Source!A54)</f>
        <v>54</v>
      </c>
      <c r="B69">
        <v>145870119</v>
      </c>
      <c r="C69">
        <v>145870114</v>
      </c>
      <c r="D69">
        <v>140772930</v>
      </c>
      <c r="E69">
        <v>1</v>
      </c>
      <c r="F69">
        <v>1</v>
      </c>
      <c r="G69">
        <v>1</v>
      </c>
      <c r="H69">
        <v>3</v>
      </c>
      <c r="I69" t="s">
        <v>703</v>
      </c>
      <c r="J69" t="s">
        <v>704</v>
      </c>
      <c r="K69" t="s">
        <v>705</v>
      </c>
      <c r="L69">
        <v>1301</v>
      </c>
      <c r="N69">
        <v>1003</v>
      </c>
      <c r="O69" t="s">
        <v>190</v>
      </c>
      <c r="P69" t="s">
        <v>190</v>
      </c>
      <c r="Q69">
        <v>1</v>
      </c>
      <c r="X69">
        <v>402</v>
      </c>
      <c r="Y69">
        <v>6.38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402</v>
      </c>
      <c r="AH69">
        <v>2</v>
      </c>
      <c r="AI69">
        <v>145870119</v>
      </c>
      <c r="AJ69">
        <v>62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ROW(Source!A54)</f>
        <v>54</v>
      </c>
      <c r="B70">
        <v>145870120</v>
      </c>
      <c r="C70">
        <v>145870114</v>
      </c>
      <c r="D70">
        <v>140772931</v>
      </c>
      <c r="E70">
        <v>1</v>
      </c>
      <c r="F70">
        <v>1</v>
      </c>
      <c r="G70">
        <v>1</v>
      </c>
      <c r="H70">
        <v>3</v>
      </c>
      <c r="I70" t="s">
        <v>706</v>
      </c>
      <c r="J70" t="s">
        <v>707</v>
      </c>
      <c r="K70" t="s">
        <v>708</v>
      </c>
      <c r="L70">
        <v>1301</v>
      </c>
      <c r="N70">
        <v>1003</v>
      </c>
      <c r="O70" t="s">
        <v>190</v>
      </c>
      <c r="P70" t="s">
        <v>190</v>
      </c>
      <c r="Q70">
        <v>1</v>
      </c>
      <c r="X70">
        <v>43</v>
      </c>
      <c r="Y70">
        <v>7.95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43</v>
      </c>
      <c r="AH70">
        <v>2</v>
      </c>
      <c r="AI70">
        <v>145870120</v>
      </c>
      <c r="AJ70">
        <v>63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ROW(Source!A54)</f>
        <v>54</v>
      </c>
      <c r="B71">
        <v>145870121</v>
      </c>
      <c r="C71">
        <v>145870114</v>
      </c>
      <c r="D71">
        <v>140773017</v>
      </c>
      <c r="E71">
        <v>1</v>
      </c>
      <c r="F71">
        <v>1</v>
      </c>
      <c r="G71">
        <v>1</v>
      </c>
      <c r="H71">
        <v>3</v>
      </c>
      <c r="I71" t="s">
        <v>709</v>
      </c>
      <c r="J71" t="s">
        <v>710</v>
      </c>
      <c r="K71" t="s">
        <v>711</v>
      </c>
      <c r="L71">
        <v>1302</v>
      </c>
      <c r="N71">
        <v>1003</v>
      </c>
      <c r="O71" t="s">
        <v>712</v>
      </c>
      <c r="P71" t="s">
        <v>712</v>
      </c>
      <c r="Q71">
        <v>10</v>
      </c>
      <c r="X71">
        <v>29.3</v>
      </c>
      <c r="Y71">
        <v>64.099999999999994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29.3</v>
      </c>
      <c r="AH71">
        <v>2</v>
      </c>
      <c r="AI71">
        <v>145870121</v>
      </c>
      <c r="AJ71">
        <v>64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ROW(Source!A54)</f>
        <v>54</v>
      </c>
      <c r="B72">
        <v>145870122</v>
      </c>
      <c r="C72">
        <v>145870114</v>
      </c>
      <c r="D72">
        <v>140775142</v>
      </c>
      <c r="E72">
        <v>1</v>
      </c>
      <c r="F72">
        <v>1</v>
      </c>
      <c r="G72">
        <v>1</v>
      </c>
      <c r="H72">
        <v>3</v>
      </c>
      <c r="I72" t="s">
        <v>713</v>
      </c>
      <c r="J72" t="s">
        <v>714</v>
      </c>
      <c r="K72" t="s">
        <v>715</v>
      </c>
      <c r="L72">
        <v>1455</v>
      </c>
      <c r="N72">
        <v>1013</v>
      </c>
      <c r="O72" t="s">
        <v>716</v>
      </c>
      <c r="P72" t="s">
        <v>716</v>
      </c>
      <c r="Q72">
        <v>1</v>
      </c>
      <c r="X72">
        <v>65.2</v>
      </c>
      <c r="Y72">
        <v>7.03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65.2</v>
      </c>
      <c r="AH72">
        <v>2</v>
      </c>
      <c r="AI72">
        <v>145870122</v>
      </c>
      <c r="AJ72">
        <v>65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ROW(Source!A54)</f>
        <v>54</v>
      </c>
      <c r="B73">
        <v>145870123</v>
      </c>
      <c r="C73">
        <v>145870114</v>
      </c>
      <c r="D73">
        <v>140762764</v>
      </c>
      <c r="E73">
        <v>70</v>
      </c>
      <c r="F73">
        <v>1</v>
      </c>
      <c r="G73">
        <v>1</v>
      </c>
      <c r="H73">
        <v>3</v>
      </c>
      <c r="I73" t="s">
        <v>894</v>
      </c>
      <c r="J73" t="s">
        <v>3</v>
      </c>
      <c r="K73" t="s">
        <v>895</v>
      </c>
      <c r="L73">
        <v>1327</v>
      </c>
      <c r="N73">
        <v>1005</v>
      </c>
      <c r="O73" t="s">
        <v>76</v>
      </c>
      <c r="P73" t="s">
        <v>76</v>
      </c>
      <c r="Q73">
        <v>1</v>
      </c>
      <c r="X73">
        <v>100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 t="s">
        <v>3</v>
      </c>
      <c r="AG73">
        <v>100</v>
      </c>
      <c r="AH73">
        <v>3</v>
      </c>
      <c r="AI73">
        <v>-1</v>
      </c>
      <c r="AJ73" t="s">
        <v>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ROW(Source!A54)</f>
        <v>54</v>
      </c>
      <c r="B74">
        <v>145870124</v>
      </c>
      <c r="C74">
        <v>145870114</v>
      </c>
      <c r="D74">
        <v>140798319</v>
      </c>
      <c r="E74">
        <v>1</v>
      </c>
      <c r="F74">
        <v>1</v>
      </c>
      <c r="G74">
        <v>1</v>
      </c>
      <c r="H74">
        <v>3</v>
      </c>
      <c r="I74" t="s">
        <v>717</v>
      </c>
      <c r="J74" t="s">
        <v>718</v>
      </c>
      <c r="K74" t="s">
        <v>719</v>
      </c>
      <c r="L74">
        <v>1425</v>
      </c>
      <c r="N74">
        <v>1013</v>
      </c>
      <c r="O74" t="s">
        <v>26</v>
      </c>
      <c r="P74" t="s">
        <v>26</v>
      </c>
      <c r="Q74">
        <v>1</v>
      </c>
      <c r="X74">
        <v>8</v>
      </c>
      <c r="Y74">
        <v>50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8</v>
      </c>
      <c r="AH74">
        <v>2</v>
      </c>
      <c r="AI74">
        <v>145870124</v>
      </c>
      <c r="AJ74">
        <v>66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ROW(Source!A54)</f>
        <v>54</v>
      </c>
      <c r="B75">
        <v>145870125</v>
      </c>
      <c r="C75">
        <v>145870114</v>
      </c>
      <c r="D75">
        <v>140804861</v>
      </c>
      <c r="E75">
        <v>1</v>
      </c>
      <c r="F75">
        <v>1</v>
      </c>
      <c r="G75">
        <v>1</v>
      </c>
      <c r="H75">
        <v>3</v>
      </c>
      <c r="I75" t="s">
        <v>720</v>
      </c>
      <c r="J75" t="s">
        <v>721</v>
      </c>
      <c r="K75" t="s">
        <v>722</v>
      </c>
      <c r="L75">
        <v>1296</v>
      </c>
      <c r="N75">
        <v>1002</v>
      </c>
      <c r="O75" t="s">
        <v>723</v>
      </c>
      <c r="P75" t="s">
        <v>723</v>
      </c>
      <c r="Q75">
        <v>1</v>
      </c>
      <c r="X75">
        <v>92.63</v>
      </c>
      <c r="Y75">
        <v>46.86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92.63</v>
      </c>
      <c r="AH75">
        <v>2</v>
      </c>
      <c r="AI75">
        <v>145870125</v>
      </c>
      <c r="AJ75">
        <v>67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ROW(Source!A56)</f>
        <v>56</v>
      </c>
      <c r="B76">
        <v>145870223</v>
      </c>
      <c r="C76">
        <v>145870165</v>
      </c>
      <c r="D76">
        <v>140759979</v>
      </c>
      <c r="E76">
        <v>70</v>
      </c>
      <c r="F76">
        <v>1</v>
      </c>
      <c r="G76">
        <v>1</v>
      </c>
      <c r="H76">
        <v>1</v>
      </c>
      <c r="I76" t="s">
        <v>724</v>
      </c>
      <c r="J76" t="s">
        <v>3</v>
      </c>
      <c r="K76" t="s">
        <v>725</v>
      </c>
      <c r="L76">
        <v>1191</v>
      </c>
      <c r="N76">
        <v>1013</v>
      </c>
      <c r="O76" t="s">
        <v>660</v>
      </c>
      <c r="P76" t="s">
        <v>660</v>
      </c>
      <c r="Q76">
        <v>1</v>
      </c>
      <c r="X76">
        <v>32.200000000000003</v>
      </c>
      <c r="Y76">
        <v>0</v>
      </c>
      <c r="Z76">
        <v>0</v>
      </c>
      <c r="AA76">
        <v>0</v>
      </c>
      <c r="AB76">
        <v>8.5299999999999994</v>
      </c>
      <c r="AC76">
        <v>0</v>
      </c>
      <c r="AD76">
        <v>1</v>
      </c>
      <c r="AE76">
        <v>1</v>
      </c>
      <c r="AF76" t="s">
        <v>18</v>
      </c>
      <c r="AG76">
        <v>37.03</v>
      </c>
      <c r="AH76">
        <v>2</v>
      </c>
      <c r="AI76">
        <v>145870223</v>
      </c>
      <c r="AJ76">
        <v>68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ROW(Source!A56)</f>
        <v>56</v>
      </c>
      <c r="B77">
        <v>145870224</v>
      </c>
      <c r="C77">
        <v>145870165</v>
      </c>
      <c r="D77">
        <v>140760225</v>
      </c>
      <c r="E77">
        <v>70</v>
      </c>
      <c r="F77">
        <v>1</v>
      </c>
      <c r="G77">
        <v>1</v>
      </c>
      <c r="H77">
        <v>1</v>
      </c>
      <c r="I77" t="s">
        <v>661</v>
      </c>
      <c r="J77" t="s">
        <v>3</v>
      </c>
      <c r="K77" t="s">
        <v>662</v>
      </c>
      <c r="L77">
        <v>1191</v>
      </c>
      <c r="N77">
        <v>1013</v>
      </c>
      <c r="O77" t="s">
        <v>660</v>
      </c>
      <c r="P77" t="s">
        <v>660</v>
      </c>
      <c r="Q77">
        <v>1</v>
      </c>
      <c r="X77">
        <v>0.44</v>
      </c>
      <c r="Y77">
        <v>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2</v>
      </c>
      <c r="AF77" t="s">
        <v>17</v>
      </c>
      <c r="AG77">
        <v>0.55000000000000004</v>
      </c>
      <c r="AH77">
        <v>2</v>
      </c>
      <c r="AI77">
        <v>145870224</v>
      </c>
      <c r="AJ77">
        <v>69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ROW(Source!A56)</f>
        <v>56</v>
      </c>
      <c r="B78">
        <v>145870225</v>
      </c>
      <c r="C78">
        <v>145870165</v>
      </c>
      <c r="D78">
        <v>140923145</v>
      </c>
      <c r="E78">
        <v>1</v>
      </c>
      <c r="F78">
        <v>1</v>
      </c>
      <c r="G78">
        <v>1</v>
      </c>
      <c r="H78">
        <v>2</v>
      </c>
      <c r="I78" t="s">
        <v>663</v>
      </c>
      <c r="J78" t="s">
        <v>664</v>
      </c>
      <c r="K78" t="s">
        <v>665</v>
      </c>
      <c r="L78">
        <v>1367</v>
      </c>
      <c r="N78">
        <v>1011</v>
      </c>
      <c r="O78" t="s">
        <v>666</v>
      </c>
      <c r="P78" t="s">
        <v>666</v>
      </c>
      <c r="Q78">
        <v>1</v>
      </c>
      <c r="X78">
        <v>0.18</v>
      </c>
      <c r="Y78">
        <v>0</v>
      </c>
      <c r="Z78">
        <v>31.26</v>
      </c>
      <c r="AA78">
        <v>13.5</v>
      </c>
      <c r="AB78">
        <v>0</v>
      </c>
      <c r="AC78">
        <v>0</v>
      </c>
      <c r="AD78">
        <v>1</v>
      </c>
      <c r="AE78">
        <v>0</v>
      </c>
      <c r="AF78" t="s">
        <v>17</v>
      </c>
      <c r="AG78">
        <v>0.22499999999999998</v>
      </c>
      <c r="AH78">
        <v>2</v>
      </c>
      <c r="AI78">
        <v>145870225</v>
      </c>
      <c r="AJ78">
        <v>70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ROW(Source!A56)</f>
        <v>56</v>
      </c>
      <c r="B79">
        <v>145870226</v>
      </c>
      <c r="C79">
        <v>145870165</v>
      </c>
      <c r="D79">
        <v>140923885</v>
      </c>
      <c r="E79">
        <v>1</v>
      </c>
      <c r="F79">
        <v>1</v>
      </c>
      <c r="G79">
        <v>1</v>
      </c>
      <c r="H79">
        <v>2</v>
      </c>
      <c r="I79" t="s">
        <v>681</v>
      </c>
      <c r="J79" t="s">
        <v>682</v>
      </c>
      <c r="K79" t="s">
        <v>683</v>
      </c>
      <c r="L79">
        <v>1367</v>
      </c>
      <c r="N79">
        <v>1011</v>
      </c>
      <c r="O79" t="s">
        <v>666</v>
      </c>
      <c r="P79" t="s">
        <v>666</v>
      </c>
      <c r="Q79">
        <v>1</v>
      </c>
      <c r="X79">
        <v>0.26</v>
      </c>
      <c r="Y79">
        <v>0</v>
      </c>
      <c r="Z79">
        <v>65.709999999999994</v>
      </c>
      <c r="AA79">
        <v>11.6</v>
      </c>
      <c r="AB79">
        <v>0</v>
      </c>
      <c r="AC79">
        <v>0</v>
      </c>
      <c r="AD79">
        <v>1</v>
      </c>
      <c r="AE79">
        <v>0</v>
      </c>
      <c r="AF79" t="s">
        <v>17</v>
      </c>
      <c r="AG79">
        <v>0.32500000000000001</v>
      </c>
      <c r="AH79">
        <v>2</v>
      </c>
      <c r="AI79">
        <v>145870226</v>
      </c>
      <c r="AJ79">
        <v>71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ROW(Source!A56)</f>
        <v>56</v>
      </c>
      <c r="B80">
        <v>145870227</v>
      </c>
      <c r="C80">
        <v>145870165</v>
      </c>
      <c r="D80">
        <v>140796040</v>
      </c>
      <c r="E80">
        <v>1</v>
      </c>
      <c r="F80">
        <v>1</v>
      </c>
      <c r="G80">
        <v>1</v>
      </c>
      <c r="H80">
        <v>3</v>
      </c>
      <c r="I80" t="s">
        <v>181</v>
      </c>
      <c r="J80" t="s">
        <v>183</v>
      </c>
      <c r="K80" t="s">
        <v>182</v>
      </c>
      <c r="L80">
        <v>1339</v>
      </c>
      <c r="N80">
        <v>1007</v>
      </c>
      <c r="O80" t="s">
        <v>127</v>
      </c>
      <c r="P80" t="s">
        <v>127</v>
      </c>
      <c r="Q80">
        <v>1</v>
      </c>
      <c r="X80">
        <v>0.82</v>
      </c>
      <c r="Y80">
        <v>1970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0.82</v>
      </c>
      <c r="AH80">
        <v>2</v>
      </c>
      <c r="AI80">
        <v>145870227</v>
      </c>
      <c r="AJ80">
        <v>72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ROW(Source!A56)</f>
        <v>56</v>
      </c>
      <c r="B81">
        <v>145870228</v>
      </c>
      <c r="C81">
        <v>145870165</v>
      </c>
      <c r="D81">
        <v>140798954</v>
      </c>
      <c r="E81">
        <v>1</v>
      </c>
      <c r="F81">
        <v>1</v>
      </c>
      <c r="G81">
        <v>1</v>
      </c>
      <c r="H81">
        <v>3</v>
      </c>
      <c r="I81" t="s">
        <v>185</v>
      </c>
      <c r="J81" t="s">
        <v>187</v>
      </c>
      <c r="K81" t="s">
        <v>186</v>
      </c>
      <c r="L81">
        <v>1327</v>
      </c>
      <c r="N81">
        <v>1005</v>
      </c>
      <c r="O81" t="s">
        <v>76</v>
      </c>
      <c r="P81" t="s">
        <v>76</v>
      </c>
      <c r="Q81">
        <v>1</v>
      </c>
      <c r="X81">
        <v>21</v>
      </c>
      <c r="Y81">
        <v>7.46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21</v>
      </c>
      <c r="AH81">
        <v>2</v>
      </c>
      <c r="AI81">
        <v>145870228</v>
      </c>
      <c r="AJ81">
        <v>73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ROW(Source!A60)</f>
        <v>60</v>
      </c>
      <c r="B82">
        <v>145870233</v>
      </c>
      <c r="C82">
        <v>145870232</v>
      </c>
      <c r="D82">
        <v>140759956</v>
      </c>
      <c r="E82">
        <v>70</v>
      </c>
      <c r="F82">
        <v>1</v>
      </c>
      <c r="G82">
        <v>1</v>
      </c>
      <c r="H82">
        <v>1</v>
      </c>
      <c r="I82" t="s">
        <v>726</v>
      </c>
      <c r="J82" t="s">
        <v>3</v>
      </c>
      <c r="K82" t="s">
        <v>727</v>
      </c>
      <c r="L82">
        <v>1191</v>
      </c>
      <c r="N82">
        <v>1013</v>
      </c>
      <c r="O82" t="s">
        <v>660</v>
      </c>
      <c r="P82" t="s">
        <v>660</v>
      </c>
      <c r="Q82">
        <v>1</v>
      </c>
      <c r="X82">
        <v>31.79</v>
      </c>
      <c r="Y82">
        <v>0</v>
      </c>
      <c r="Z82">
        <v>0</v>
      </c>
      <c r="AA82">
        <v>0</v>
      </c>
      <c r="AB82">
        <v>8.17</v>
      </c>
      <c r="AC82">
        <v>0</v>
      </c>
      <c r="AD82">
        <v>1</v>
      </c>
      <c r="AE82">
        <v>1</v>
      </c>
      <c r="AF82" t="s">
        <v>18</v>
      </c>
      <c r="AG82">
        <v>36.558499999999995</v>
      </c>
      <c r="AH82">
        <v>2</v>
      </c>
      <c r="AI82">
        <v>145870233</v>
      </c>
      <c r="AJ82">
        <v>74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ROW(Source!A60)</f>
        <v>60</v>
      </c>
      <c r="B83">
        <v>145870234</v>
      </c>
      <c r="C83">
        <v>145870232</v>
      </c>
      <c r="D83">
        <v>140760225</v>
      </c>
      <c r="E83">
        <v>70</v>
      </c>
      <c r="F83">
        <v>1</v>
      </c>
      <c r="G83">
        <v>1</v>
      </c>
      <c r="H83">
        <v>1</v>
      </c>
      <c r="I83" t="s">
        <v>661</v>
      </c>
      <c r="J83" t="s">
        <v>3</v>
      </c>
      <c r="K83" t="s">
        <v>662</v>
      </c>
      <c r="L83">
        <v>1191</v>
      </c>
      <c r="N83">
        <v>1013</v>
      </c>
      <c r="O83" t="s">
        <v>660</v>
      </c>
      <c r="P83" t="s">
        <v>660</v>
      </c>
      <c r="Q83">
        <v>1</v>
      </c>
      <c r="X83">
        <v>7.18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2</v>
      </c>
      <c r="AF83" t="s">
        <v>17</v>
      </c>
      <c r="AG83">
        <v>8.9749999999999996</v>
      </c>
      <c r="AH83">
        <v>2</v>
      </c>
      <c r="AI83">
        <v>145870234</v>
      </c>
      <c r="AJ83">
        <v>75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ROW(Source!A60)</f>
        <v>60</v>
      </c>
      <c r="B84">
        <v>145870235</v>
      </c>
      <c r="C84">
        <v>145870232</v>
      </c>
      <c r="D84">
        <v>140923145</v>
      </c>
      <c r="E84">
        <v>1</v>
      </c>
      <c r="F84">
        <v>1</v>
      </c>
      <c r="G84">
        <v>1</v>
      </c>
      <c r="H84">
        <v>2</v>
      </c>
      <c r="I84" t="s">
        <v>663</v>
      </c>
      <c r="J84" t="s">
        <v>664</v>
      </c>
      <c r="K84" t="s">
        <v>665</v>
      </c>
      <c r="L84">
        <v>1367</v>
      </c>
      <c r="N84">
        <v>1011</v>
      </c>
      <c r="O84" t="s">
        <v>666</v>
      </c>
      <c r="P84" t="s">
        <v>666</v>
      </c>
      <c r="Q84">
        <v>1</v>
      </c>
      <c r="X84">
        <v>0.13</v>
      </c>
      <c r="Y84">
        <v>0</v>
      </c>
      <c r="Z84">
        <v>31.26</v>
      </c>
      <c r="AA84">
        <v>13.5</v>
      </c>
      <c r="AB84">
        <v>0</v>
      </c>
      <c r="AC84">
        <v>0</v>
      </c>
      <c r="AD84">
        <v>1</v>
      </c>
      <c r="AE84">
        <v>0</v>
      </c>
      <c r="AF84" t="s">
        <v>17</v>
      </c>
      <c r="AG84">
        <v>0.16250000000000001</v>
      </c>
      <c r="AH84">
        <v>2</v>
      </c>
      <c r="AI84">
        <v>145870235</v>
      </c>
      <c r="AJ84">
        <v>76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ROW(Source!A60)</f>
        <v>60</v>
      </c>
      <c r="B85">
        <v>145870236</v>
      </c>
      <c r="C85">
        <v>145870232</v>
      </c>
      <c r="D85">
        <v>140923885</v>
      </c>
      <c r="E85">
        <v>1</v>
      </c>
      <c r="F85">
        <v>1</v>
      </c>
      <c r="G85">
        <v>1</v>
      </c>
      <c r="H85">
        <v>2</v>
      </c>
      <c r="I85" t="s">
        <v>681</v>
      </c>
      <c r="J85" t="s">
        <v>682</v>
      </c>
      <c r="K85" t="s">
        <v>683</v>
      </c>
      <c r="L85">
        <v>1367</v>
      </c>
      <c r="N85">
        <v>1011</v>
      </c>
      <c r="O85" t="s">
        <v>666</v>
      </c>
      <c r="P85" t="s">
        <v>666</v>
      </c>
      <c r="Q85">
        <v>1</v>
      </c>
      <c r="X85">
        <v>0.35</v>
      </c>
      <c r="Y85">
        <v>0</v>
      </c>
      <c r="Z85">
        <v>65.709999999999994</v>
      </c>
      <c r="AA85">
        <v>11.6</v>
      </c>
      <c r="AB85">
        <v>0</v>
      </c>
      <c r="AC85">
        <v>0</v>
      </c>
      <c r="AD85">
        <v>1</v>
      </c>
      <c r="AE85">
        <v>0</v>
      </c>
      <c r="AF85" t="s">
        <v>17</v>
      </c>
      <c r="AG85">
        <v>0.4375</v>
      </c>
      <c r="AH85">
        <v>2</v>
      </c>
      <c r="AI85">
        <v>145870236</v>
      </c>
      <c r="AJ85">
        <v>77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ROW(Source!A60)</f>
        <v>60</v>
      </c>
      <c r="B86">
        <v>145870237</v>
      </c>
      <c r="C86">
        <v>145870232</v>
      </c>
      <c r="D86">
        <v>140924112</v>
      </c>
      <c r="E86">
        <v>1</v>
      </c>
      <c r="F86">
        <v>1</v>
      </c>
      <c r="G86">
        <v>1</v>
      </c>
      <c r="H86">
        <v>2</v>
      </c>
      <c r="I86" t="s">
        <v>728</v>
      </c>
      <c r="J86" t="s">
        <v>729</v>
      </c>
      <c r="K86" t="s">
        <v>730</v>
      </c>
      <c r="L86">
        <v>1367</v>
      </c>
      <c r="N86">
        <v>1011</v>
      </c>
      <c r="O86" t="s">
        <v>666</v>
      </c>
      <c r="P86" t="s">
        <v>666</v>
      </c>
      <c r="Q86">
        <v>1</v>
      </c>
      <c r="X86">
        <v>6.7</v>
      </c>
      <c r="Y86">
        <v>0</v>
      </c>
      <c r="Z86">
        <v>90</v>
      </c>
      <c r="AA86">
        <v>10.06</v>
      </c>
      <c r="AB86">
        <v>0</v>
      </c>
      <c r="AC86">
        <v>0</v>
      </c>
      <c r="AD86">
        <v>1</v>
      </c>
      <c r="AE86">
        <v>0</v>
      </c>
      <c r="AF86" t="s">
        <v>17</v>
      </c>
      <c r="AG86">
        <v>8.375</v>
      </c>
      <c r="AH86">
        <v>2</v>
      </c>
      <c r="AI86">
        <v>145870237</v>
      </c>
      <c r="AJ86">
        <v>78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ROW(Source!A60)</f>
        <v>60</v>
      </c>
      <c r="B87">
        <v>145870238</v>
      </c>
      <c r="C87">
        <v>145870232</v>
      </c>
      <c r="D87">
        <v>140775526</v>
      </c>
      <c r="E87">
        <v>1</v>
      </c>
      <c r="F87">
        <v>1</v>
      </c>
      <c r="G87">
        <v>1</v>
      </c>
      <c r="H87">
        <v>3</v>
      </c>
      <c r="I87" t="s">
        <v>731</v>
      </c>
      <c r="J87" t="s">
        <v>732</v>
      </c>
      <c r="K87" t="s">
        <v>733</v>
      </c>
      <c r="L87">
        <v>1348</v>
      </c>
      <c r="N87">
        <v>1009</v>
      </c>
      <c r="O87" t="s">
        <v>123</v>
      </c>
      <c r="P87" t="s">
        <v>123</v>
      </c>
      <c r="Q87">
        <v>1000</v>
      </c>
      <c r="X87">
        <v>1.8E-3</v>
      </c>
      <c r="Y87">
        <v>16974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1.8E-3</v>
      </c>
      <c r="AH87">
        <v>2</v>
      </c>
      <c r="AI87">
        <v>145870238</v>
      </c>
      <c r="AJ87">
        <v>79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ROW(Source!A60)</f>
        <v>60</v>
      </c>
      <c r="B88">
        <v>145870239</v>
      </c>
      <c r="C88">
        <v>145870232</v>
      </c>
      <c r="D88">
        <v>140797562</v>
      </c>
      <c r="E88">
        <v>1</v>
      </c>
      <c r="F88">
        <v>1</v>
      </c>
      <c r="G88">
        <v>1</v>
      </c>
      <c r="H88">
        <v>3</v>
      </c>
      <c r="I88" t="s">
        <v>197</v>
      </c>
      <c r="J88" t="s">
        <v>199</v>
      </c>
      <c r="K88" t="s">
        <v>198</v>
      </c>
      <c r="L88">
        <v>1339</v>
      </c>
      <c r="N88">
        <v>1007</v>
      </c>
      <c r="O88" t="s">
        <v>127</v>
      </c>
      <c r="P88" t="s">
        <v>127</v>
      </c>
      <c r="Q88">
        <v>1</v>
      </c>
      <c r="X88">
        <v>1.24</v>
      </c>
      <c r="Y88">
        <v>4319.09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1.24</v>
      </c>
      <c r="AH88">
        <v>2</v>
      </c>
      <c r="AI88">
        <v>145870239</v>
      </c>
      <c r="AJ88">
        <v>80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ROW(Source!A63)</f>
        <v>63</v>
      </c>
      <c r="B89">
        <v>145870242</v>
      </c>
      <c r="C89">
        <v>145870241</v>
      </c>
      <c r="D89">
        <v>140759966</v>
      </c>
      <c r="E89">
        <v>70</v>
      </c>
      <c r="F89">
        <v>1</v>
      </c>
      <c r="G89">
        <v>1</v>
      </c>
      <c r="H89">
        <v>1</v>
      </c>
      <c r="I89" t="s">
        <v>734</v>
      </c>
      <c r="J89" t="s">
        <v>3</v>
      </c>
      <c r="K89" t="s">
        <v>735</v>
      </c>
      <c r="L89">
        <v>1191</v>
      </c>
      <c r="N89">
        <v>1013</v>
      </c>
      <c r="O89" t="s">
        <v>660</v>
      </c>
      <c r="P89" t="s">
        <v>660</v>
      </c>
      <c r="Q89">
        <v>1</v>
      </c>
      <c r="X89">
        <v>31.41</v>
      </c>
      <c r="Y89">
        <v>0</v>
      </c>
      <c r="Z89">
        <v>0</v>
      </c>
      <c r="AA89">
        <v>0</v>
      </c>
      <c r="AB89">
        <v>8.31</v>
      </c>
      <c r="AC89">
        <v>0</v>
      </c>
      <c r="AD89">
        <v>1</v>
      </c>
      <c r="AE89">
        <v>1</v>
      </c>
      <c r="AF89" t="s">
        <v>18</v>
      </c>
      <c r="AG89">
        <v>36.121499999999997</v>
      </c>
      <c r="AH89">
        <v>2</v>
      </c>
      <c r="AI89">
        <v>145870242</v>
      </c>
      <c r="AJ89">
        <v>81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ROW(Source!A63)</f>
        <v>63</v>
      </c>
      <c r="B90">
        <v>145870243</v>
      </c>
      <c r="C90">
        <v>145870241</v>
      </c>
      <c r="D90">
        <v>140760225</v>
      </c>
      <c r="E90">
        <v>70</v>
      </c>
      <c r="F90">
        <v>1</v>
      </c>
      <c r="G90">
        <v>1</v>
      </c>
      <c r="H90">
        <v>1</v>
      </c>
      <c r="I90" t="s">
        <v>661</v>
      </c>
      <c r="J90" t="s">
        <v>3</v>
      </c>
      <c r="K90" t="s">
        <v>662</v>
      </c>
      <c r="L90">
        <v>1191</v>
      </c>
      <c r="N90">
        <v>1013</v>
      </c>
      <c r="O90" t="s">
        <v>660</v>
      </c>
      <c r="P90" t="s">
        <v>660</v>
      </c>
      <c r="Q90">
        <v>1</v>
      </c>
      <c r="X90">
        <v>0.82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2</v>
      </c>
      <c r="AF90" t="s">
        <v>17</v>
      </c>
      <c r="AG90">
        <v>1.0249999999999999</v>
      </c>
      <c r="AH90">
        <v>2</v>
      </c>
      <c r="AI90">
        <v>145870243</v>
      </c>
      <c r="AJ90">
        <v>82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ROW(Source!A63)</f>
        <v>63</v>
      </c>
      <c r="B91">
        <v>145870244</v>
      </c>
      <c r="C91">
        <v>145870241</v>
      </c>
      <c r="D91">
        <v>140923145</v>
      </c>
      <c r="E91">
        <v>1</v>
      </c>
      <c r="F91">
        <v>1</v>
      </c>
      <c r="G91">
        <v>1</v>
      </c>
      <c r="H91">
        <v>2</v>
      </c>
      <c r="I91" t="s">
        <v>663</v>
      </c>
      <c r="J91" t="s">
        <v>664</v>
      </c>
      <c r="K91" t="s">
        <v>665</v>
      </c>
      <c r="L91">
        <v>1367</v>
      </c>
      <c r="N91">
        <v>1011</v>
      </c>
      <c r="O91" t="s">
        <v>666</v>
      </c>
      <c r="P91" t="s">
        <v>666</v>
      </c>
      <c r="Q91">
        <v>1</v>
      </c>
      <c r="X91">
        <v>0.34</v>
      </c>
      <c r="Y91">
        <v>0</v>
      </c>
      <c r="Z91">
        <v>31.26</v>
      </c>
      <c r="AA91">
        <v>13.5</v>
      </c>
      <c r="AB91">
        <v>0</v>
      </c>
      <c r="AC91">
        <v>0</v>
      </c>
      <c r="AD91">
        <v>1</v>
      </c>
      <c r="AE91">
        <v>0</v>
      </c>
      <c r="AF91" t="s">
        <v>17</v>
      </c>
      <c r="AG91">
        <v>0.42500000000000004</v>
      </c>
      <c r="AH91">
        <v>2</v>
      </c>
      <c r="AI91">
        <v>145870244</v>
      </c>
      <c r="AJ91">
        <v>83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ROW(Source!A63)</f>
        <v>63</v>
      </c>
      <c r="B92">
        <v>145870245</v>
      </c>
      <c r="C92">
        <v>145870241</v>
      </c>
      <c r="D92">
        <v>140923885</v>
      </c>
      <c r="E92">
        <v>1</v>
      </c>
      <c r="F92">
        <v>1</v>
      </c>
      <c r="G92">
        <v>1</v>
      </c>
      <c r="H92">
        <v>2</v>
      </c>
      <c r="I92" t="s">
        <v>681</v>
      </c>
      <c r="J92" t="s">
        <v>682</v>
      </c>
      <c r="K92" t="s">
        <v>683</v>
      </c>
      <c r="L92">
        <v>1367</v>
      </c>
      <c r="N92">
        <v>1011</v>
      </c>
      <c r="O92" t="s">
        <v>666</v>
      </c>
      <c r="P92" t="s">
        <v>666</v>
      </c>
      <c r="Q92">
        <v>1</v>
      </c>
      <c r="X92">
        <v>0.48</v>
      </c>
      <c r="Y92">
        <v>0</v>
      </c>
      <c r="Z92">
        <v>65.709999999999994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17</v>
      </c>
      <c r="AG92">
        <v>0.6</v>
      </c>
      <c r="AH92">
        <v>2</v>
      </c>
      <c r="AI92">
        <v>145870245</v>
      </c>
      <c r="AJ92">
        <v>84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ROW(Source!A63)</f>
        <v>63</v>
      </c>
      <c r="B93">
        <v>145870246</v>
      </c>
      <c r="C93">
        <v>145870241</v>
      </c>
      <c r="D93">
        <v>140760350</v>
      </c>
      <c r="E93">
        <v>70</v>
      </c>
      <c r="F93">
        <v>1</v>
      </c>
      <c r="G93">
        <v>1</v>
      </c>
      <c r="H93">
        <v>3</v>
      </c>
      <c r="I93" t="s">
        <v>896</v>
      </c>
      <c r="J93" t="s">
        <v>3</v>
      </c>
      <c r="K93" t="s">
        <v>897</v>
      </c>
      <c r="L93">
        <v>1327</v>
      </c>
      <c r="N93">
        <v>1005</v>
      </c>
      <c r="O93" t="s">
        <v>76</v>
      </c>
      <c r="P93" t="s">
        <v>76</v>
      </c>
      <c r="Q93">
        <v>1</v>
      </c>
      <c r="X93">
        <v>102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 t="s">
        <v>3</v>
      </c>
      <c r="AG93">
        <v>102</v>
      </c>
      <c r="AH93">
        <v>3</v>
      </c>
      <c r="AI93">
        <v>-1</v>
      </c>
      <c r="AJ93" t="s">
        <v>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ROW(Source!A63)</f>
        <v>63</v>
      </c>
      <c r="B94">
        <v>145870247</v>
      </c>
      <c r="C94">
        <v>145870241</v>
      </c>
      <c r="D94">
        <v>140772692</v>
      </c>
      <c r="E94">
        <v>1</v>
      </c>
      <c r="F94">
        <v>1</v>
      </c>
      <c r="G94">
        <v>1</v>
      </c>
      <c r="H94">
        <v>3</v>
      </c>
      <c r="I94" t="s">
        <v>736</v>
      </c>
      <c r="J94" t="s">
        <v>737</v>
      </c>
      <c r="K94" t="s">
        <v>738</v>
      </c>
      <c r="L94">
        <v>1383</v>
      </c>
      <c r="N94">
        <v>1013</v>
      </c>
      <c r="O94" t="s">
        <v>739</v>
      </c>
      <c r="P94" t="s">
        <v>739</v>
      </c>
      <c r="Q94">
        <v>1</v>
      </c>
      <c r="X94">
        <v>2.65</v>
      </c>
      <c r="Y94">
        <v>0.4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2.65</v>
      </c>
      <c r="AH94">
        <v>2</v>
      </c>
      <c r="AI94">
        <v>145870247</v>
      </c>
      <c r="AJ94">
        <v>85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ROW(Source!A63)</f>
        <v>63</v>
      </c>
      <c r="B95">
        <v>145870248</v>
      </c>
      <c r="C95">
        <v>145870241</v>
      </c>
      <c r="D95">
        <v>140773063</v>
      </c>
      <c r="E95">
        <v>1</v>
      </c>
      <c r="F95">
        <v>1</v>
      </c>
      <c r="G95">
        <v>1</v>
      </c>
      <c r="H95">
        <v>3</v>
      </c>
      <c r="I95" t="s">
        <v>740</v>
      </c>
      <c r="J95" t="s">
        <v>741</v>
      </c>
      <c r="K95" t="s">
        <v>742</v>
      </c>
      <c r="L95">
        <v>1308</v>
      </c>
      <c r="N95">
        <v>1003</v>
      </c>
      <c r="O95" t="s">
        <v>71</v>
      </c>
      <c r="P95" t="s">
        <v>71</v>
      </c>
      <c r="Q95">
        <v>100</v>
      </c>
      <c r="X95">
        <v>0.68</v>
      </c>
      <c r="Y95">
        <v>99.4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0.68</v>
      </c>
      <c r="AH95">
        <v>2</v>
      </c>
      <c r="AI95">
        <v>145870248</v>
      </c>
      <c r="AJ95">
        <v>86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ROW(Source!A65)</f>
        <v>65</v>
      </c>
      <c r="B96">
        <v>145870272</v>
      </c>
      <c r="C96">
        <v>145870271</v>
      </c>
      <c r="D96">
        <v>140760008</v>
      </c>
      <c r="E96">
        <v>70</v>
      </c>
      <c r="F96">
        <v>1</v>
      </c>
      <c r="G96">
        <v>1</v>
      </c>
      <c r="H96">
        <v>1</v>
      </c>
      <c r="I96" t="s">
        <v>743</v>
      </c>
      <c r="J96" t="s">
        <v>3</v>
      </c>
      <c r="K96" t="s">
        <v>744</v>
      </c>
      <c r="L96">
        <v>1191</v>
      </c>
      <c r="N96">
        <v>1013</v>
      </c>
      <c r="O96" t="s">
        <v>660</v>
      </c>
      <c r="P96" t="s">
        <v>660</v>
      </c>
      <c r="Q96">
        <v>1</v>
      </c>
      <c r="X96">
        <v>6.68</v>
      </c>
      <c r="Y96">
        <v>0</v>
      </c>
      <c r="Z96">
        <v>0</v>
      </c>
      <c r="AA96">
        <v>0</v>
      </c>
      <c r="AB96">
        <v>9.18</v>
      </c>
      <c r="AC96">
        <v>0</v>
      </c>
      <c r="AD96">
        <v>1</v>
      </c>
      <c r="AE96">
        <v>1</v>
      </c>
      <c r="AF96" t="s">
        <v>18</v>
      </c>
      <c r="AG96">
        <v>7.6819999999999995</v>
      </c>
      <c r="AH96">
        <v>2</v>
      </c>
      <c r="AI96">
        <v>145870272</v>
      </c>
      <c r="AJ96">
        <v>87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ROW(Source!A65)</f>
        <v>65</v>
      </c>
      <c r="B97">
        <v>145870273</v>
      </c>
      <c r="C97">
        <v>145870271</v>
      </c>
      <c r="D97">
        <v>140760225</v>
      </c>
      <c r="E97">
        <v>70</v>
      </c>
      <c r="F97">
        <v>1</v>
      </c>
      <c r="G97">
        <v>1</v>
      </c>
      <c r="H97">
        <v>1</v>
      </c>
      <c r="I97" t="s">
        <v>661</v>
      </c>
      <c r="J97" t="s">
        <v>3</v>
      </c>
      <c r="K97" t="s">
        <v>662</v>
      </c>
      <c r="L97">
        <v>1191</v>
      </c>
      <c r="N97">
        <v>1013</v>
      </c>
      <c r="O97" t="s">
        <v>660</v>
      </c>
      <c r="P97" t="s">
        <v>660</v>
      </c>
      <c r="Q97">
        <v>1</v>
      </c>
      <c r="X97">
        <v>0.04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2</v>
      </c>
      <c r="AF97" t="s">
        <v>17</v>
      </c>
      <c r="AG97">
        <v>0.05</v>
      </c>
      <c r="AH97">
        <v>2</v>
      </c>
      <c r="AI97">
        <v>145870273</v>
      </c>
      <c r="AJ97">
        <v>88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ROW(Source!A65)</f>
        <v>65</v>
      </c>
      <c r="B98">
        <v>145870274</v>
      </c>
      <c r="C98">
        <v>145870271</v>
      </c>
      <c r="D98">
        <v>140923145</v>
      </c>
      <c r="E98">
        <v>1</v>
      </c>
      <c r="F98">
        <v>1</v>
      </c>
      <c r="G98">
        <v>1</v>
      </c>
      <c r="H98">
        <v>2</v>
      </c>
      <c r="I98" t="s">
        <v>663</v>
      </c>
      <c r="J98" t="s">
        <v>664</v>
      </c>
      <c r="K98" t="s">
        <v>665</v>
      </c>
      <c r="L98">
        <v>1367</v>
      </c>
      <c r="N98">
        <v>1011</v>
      </c>
      <c r="O98" t="s">
        <v>666</v>
      </c>
      <c r="P98" t="s">
        <v>666</v>
      </c>
      <c r="Q98">
        <v>1</v>
      </c>
      <c r="X98">
        <v>5.0000000000000001E-3</v>
      </c>
      <c r="Y98">
        <v>0</v>
      </c>
      <c r="Z98">
        <v>31.26</v>
      </c>
      <c r="AA98">
        <v>13.5</v>
      </c>
      <c r="AB98">
        <v>0</v>
      </c>
      <c r="AC98">
        <v>0</v>
      </c>
      <c r="AD98">
        <v>1</v>
      </c>
      <c r="AE98">
        <v>0</v>
      </c>
      <c r="AF98" t="s">
        <v>17</v>
      </c>
      <c r="AG98">
        <v>6.2500000000000003E-3</v>
      </c>
      <c r="AH98">
        <v>2</v>
      </c>
      <c r="AI98">
        <v>145870274</v>
      </c>
      <c r="AJ98">
        <v>89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ROW(Source!A65)</f>
        <v>65</v>
      </c>
      <c r="B99">
        <v>145870275</v>
      </c>
      <c r="C99">
        <v>145870271</v>
      </c>
      <c r="D99">
        <v>140923885</v>
      </c>
      <c r="E99">
        <v>1</v>
      </c>
      <c r="F99">
        <v>1</v>
      </c>
      <c r="G99">
        <v>1</v>
      </c>
      <c r="H99">
        <v>2</v>
      </c>
      <c r="I99" t="s">
        <v>681</v>
      </c>
      <c r="J99" t="s">
        <v>682</v>
      </c>
      <c r="K99" t="s">
        <v>683</v>
      </c>
      <c r="L99">
        <v>1367</v>
      </c>
      <c r="N99">
        <v>1011</v>
      </c>
      <c r="O99" t="s">
        <v>666</v>
      </c>
      <c r="P99" t="s">
        <v>666</v>
      </c>
      <c r="Q99">
        <v>1</v>
      </c>
      <c r="X99">
        <v>0.03</v>
      </c>
      <c r="Y99">
        <v>0</v>
      </c>
      <c r="Z99">
        <v>65.709999999999994</v>
      </c>
      <c r="AA99">
        <v>11.6</v>
      </c>
      <c r="AB99">
        <v>0</v>
      </c>
      <c r="AC99">
        <v>0</v>
      </c>
      <c r="AD99">
        <v>1</v>
      </c>
      <c r="AE99">
        <v>0</v>
      </c>
      <c r="AF99" t="s">
        <v>17</v>
      </c>
      <c r="AG99">
        <v>3.7499999999999999E-2</v>
      </c>
      <c r="AH99">
        <v>2</v>
      </c>
      <c r="AI99">
        <v>145870275</v>
      </c>
      <c r="AJ99">
        <v>90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ROW(Source!A65)</f>
        <v>65</v>
      </c>
      <c r="B100">
        <v>145870276</v>
      </c>
      <c r="C100">
        <v>145870271</v>
      </c>
      <c r="D100">
        <v>140775049</v>
      </c>
      <c r="E100">
        <v>1</v>
      </c>
      <c r="F100">
        <v>1</v>
      </c>
      <c r="G100">
        <v>1</v>
      </c>
      <c r="H100">
        <v>3</v>
      </c>
      <c r="I100" t="s">
        <v>745</v>
      </c>
      <c r="J100" t="s">
        <v>746</v>
      </c>
      <c r="K100" t="s">
        <v>747</v>
      </c>
      <c r="L100">
        <v>1425</v>
      </c>
      <c r="N100">
        <v>1013</v>
      </c>
      <c r="O100" t="s">
        <v>26</v>
      </c>
      <c r="P100" t="s">
        <v>26</v>
      </c>
      <c r="Q100">
        <v>1</v>
      </c>
      <c r="X100">
        <v>2.63</v>
      </c>
      <c r="Y100">
        <v>12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2.63</v>
      </c>
      <c r="AH100">
        <v>2</v>
      </c>
      <c r="AI100">
        <v>145870276</v>
      </c>
      <c r="AJ100">
        <v>91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ROW(Source!A65)</f>
        <v>65</v>
      </c>
      <c r="B101">
        <v>145870277</v>
      </c>
      <c r="C101">
        <v>145870271</v>
      </c>
      <c r="D101">
        <v>140775152</v>
      </c>
      <c r="E101">
        <v>1</v>
      </c>
      <c r="F101">
        <v>1</v>
      </c>
      <c r="G101">
        <v>1</v>
      </c>
      <c r="H101">
        <v>3</v>
      </c>
      <c r="I101" t="s">
        <v>748</v>
      </c>
      <c r="J101" t="s">
        <v>749</v>
      </c>
      <c r="K101" t="s">
        <v>750</v>
      </c>
      <c r="L101">
        <v>1407</v>
      </c>
      <c r="N101">
        <v>1013</v>
      </c>
      <c r="O101" t="s">
        <v>751</v>
      </c>
      <c r="P101" t="s">
        <v>751</v>
      </c>
      <c r="Q101">
        <v>1</v>
      </c>
      <c r="X101">
        <v>0.26300000000000001</v>
      </c>
      <c r="Y101">
        <v>160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0.26300000000000001</v>
      </c>
      <c r="AH101">
        <v>2</v>
      </c>
      <c r="AI101">
        <v>145870277</v>
      </c>
      <c r="AJ101">
        <v>92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ROW(Source!A65)</f>
        <v>65</v>
      </c>
      <c r="B102">
        <v>145870278</v>
      </c>
      <c r="C102">
        <v>145870271</v>
      </c>
      <c r="D102">
        <v>140762780</v>
      </c>
      <c r="E102">
        <v>70</v>
      </c>
      <c r="F102">
        <v>1</v>
      </c>
      <c r="G102">
        <v>1</v>
      </c>
      <c r="H102">
        <v>3</v>
      </c>
      <c r="I102" t="s">
        <v>898</v>
      </c>
      <c r="J102" t="s">
        <v>3</v>
      </c>
      <c r="K102" t="s">
        <v>899</v>
      </c>
      <c r="L102">
        <v>1301</v>
      </c>
      <c r="N102">
        <v>1003</v>
      </c>
      <c r="O102" t="s">
        <v>190</v>
      </c>
      <c r="P102" t="s">
        <v>190</v>
      </c>
      <c r="Q102">
        <v>1</v>
      </c>
      <c r="X102">
        <v>101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 t="s">
        <v>3</v>
      </c>
      <c r="AG102">
        <v>101</v>
      </c>
      <c r="AH102">
        <v>3</v>
      </c>
      <c r="AI102">
        <v>-1</v>
      </c>
      <c r="AJ102" t="s">
        <v>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ROW(Source!A65)</f>
        <v>65</v>
      </c>
      <c r="B103">
        <v>145870279</v>
      </c>
      <c r="C103">
        <v>145870271</v>
      </c>
      <c r="D103">
        <v>140798306</v>
      </c>
      <c r="E103">
        <v>1</v>
      </c>
      <c r="F103">
        <v>1</v>
      </c>
      <c r="G103">
        <v>1</v>
      </c>
      <c r="H103">
        <v>3</v>
      </c>
      <c r="I103" t="s">
        <v>215</v>
      </c>
      <c r="J103" t="s">
        <v>217</v>
      </c>
      <c r="K103" t="s">
        <v>216</v>
      </c>
      <c r="L103">
        <v>1425</v>
      </c>
      <c r="N103">
        <v>1013</v>
      </c>
      <c r="O103" t="s">
        <v>26</v>
      </c>
      <c r="P103" t="s">
        <v>26</v>
      </c>
      <c r="Q103">
        <v>1</v>
      </c>
      <c r="X103">
        <v>0.08</v>
      </c>
      <c r="Y103">
        <v>63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0.08</v>
      </c>
      <c r="AH103">
        <v>2</v>
      </c>
      <c r="AI103">
        <v>145870279</v>
      </c>
      <c r="AJ103">
        <v>93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ROW(Source!A65)</f>
        <v>65</v>
      </c>
      <c r="B104">
        <v>145870280</v>
      </c>
      <c r="C104">
        <v>145870271</v>
      </c>
      <c r="D104">
        <v>140798308</v>
      </c>
      <c r="E104">
        <v>1</v>
      </c>
      <c r="F104">
        <v>1</v>
      </c>
      <c r="G104">
        <v>1</v>
      </c>
      <c r="H104">
        <v>3</v>
      </c>
      <c r="I104" t="s">
        <v>219</v>
      </c>
      <c r="J104" t="s">
        <v>221</v>
      </c>
      <c r="K104" t="s">
        <v>220</v>
      </c>
      <c r="L104">
        <v>1425</v>
      </c>
      <c r="N104">
        <v>1013</v>
      </c>
      <c r="O104" t="s">
        <v>26</v>
      </c>
      <c r="P104" t="s">
        <v>26</v>
      </c>
      <c r="Q104">
        <v>1</v>
      </c>
      <c r="X104">
        <v>0.08</v>
      </c>
      <c r="Y104">
        <v>63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0.08</v>
      </c>
      <c r="AH104">
        <v>2</v>
      </c>
      <c r="AI104">
        <v>145870280</v>
      </c>
      <c r="AJ104">
        <v>94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ROW(Source!A65)</f>
        <v>65</v>
      </c>
      <c r="B105">
        <v>145870281</v>
      </c>
      <c r="C105">
        <v>145870271</v>
      </c>
      <c r="D105">
        <v>140798310</v>
      </c>
      <c r="E105">
        <v>1</v>
      </c>
      <c r="F105">
        <v>1</v>
      </c>
      <c r="G105">
        <v>1</v>
      </c>
      <c r="H105">
        <v>3</v>
      </c>
      <c r="I105" t="s">
        <v>223</v>
      </c>
      <c r="J105" t="s">
        <v>225</v>
      </c>
      <c r="K105" t="s">
        <v>224</v>
      </c>
      <c r="L105">
        <v>1425</v>
      </c>
      <c r="N105">
        <v>1013</v>
      </c>
      <c r="O105" t="s">
        <v>26</v>
      </c>
      <c r="P105" t="s">
        <v>26</v>
      </c>
      <c r="Q105">
        <v>1</v>
      </c>
      <c r="X105">
        <v>0.4</v>
      </c>
      <c r="Y105">
        <v>128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0.4</v>
      </c>
      <c r="AH105">
        <v>2</v>
      </c>
      <c r="AI105">
        <v>145870281</v>
      </c>
      <c r="AJ105">
        <v>95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ROW(Source!A65)</f>
        <v>65</v>
      </c>
      <c r="B106">
        <v>145870282</v>
      </c>
      <c r="C106">
        <v>145870271</v>
      </c>
      <c r="D106">
        <v>140798312</v>
      </c>
      <c r="E106">
        <v>1</v>
      </c>
      <c r="F106">
        <v>1</v>
      </c>
      <c r="G106">
        <v>1</v>
      </c>
      <c r="H106">
        <v>3</v>
      </c>
      <c r="I106" t="s">
        <v>227</v>
      </c>
      <c r="J106" t="s">
        <v>229</v>
      </c>
      <c r="K106" t="s">
        <v>228</v>
      </c>
      <c r="L106">
        <v>1425</v>
      </c>
      <c r="N106">
        <v>1013</v>
      </c>
      <c r="O106" t="s">
        <v>26</v>
      </c>
      <c r="P106" t="s">
        <v>26</v>
      </c>
      <c r="Q106">
        <v>1</v>
      </c>
      <c r="X106">
        <v>7.0000000000000007E-2</v>
      </c>
      <c r="Y106">
        <v>128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7.0000000000000007E-2</v>
      </c>
      <c r="AH106">
        <v>2</v>
      </c>
      <c r="AI106">
        <v>145870282</v>
      </c>
      <c r="AJ106">
        <v>96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ROW(Source!A65)</f>
        <v>65</v>
      </c>
      <c r="B107">
        <v>145870283</v>
      </c>
      <c r="C107">
        <v>145870271</v>
      </c>
      <c r="D107">
        <v>140798314</v>
      </c>
      <c r="E107">
        <v>1</v>
      </c>
      <c r="F107">
        <v>1</v>
      </c>
      <c r="G107">
        <v>1</v>
      </c>
      <c r="H107">
        <v>3</v>
      </c>
      <c r="I107" t="s">
        <v>231</v>
      </c>
      <c r="J107" t="s">
        <v>233</v>
      </c>
      <c r="K107" t="s">
        <v>232</v>
      </c>
      <c r="L107">
        <v>1425</v>
      </c>
      <c r="N107">
        <v>1013</v>
      </c>
      <c r="O107" t="s">
        <v>26</v>
      </c>
      <c r="P107" t="s">
        <v>26</v>
      </c>
      <c r="Q107">
        <v>1</v>
      </c>
      <c r="X107">
        <v>7.0000000000000007E-2</v>
      </c>
      <c r="Y107">
        <v>128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7.0000000000000007E-2</v>
      </c>
      <c r="AH107">
        <v>2</v>
      </c>
      <c r="AI107">
        <v>145870283</v>
      </c>
      <c r="AJ107">
        <v>97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ROW(Source!A72)</f>
        <v>72</v>
      </c>
      <c r="B108">
        <v>145870564</v>
      </c>
      <c r="C108">
        <v>145870563</v>
      </c>
      <c r="D108">
        <v>140760022</v>
      </c>
      <c r="E108">
        <v>70</v>
      </c>
      <c r="F108">
        <v>1</v>
      </c>
      <c r="G108">
        <v>1</v>
      </c>
      <c r="H108">
        <v>1</v>
      </c>
      <c r="I108" t="s">
        <v>752</v>
      </c>
      <c r="J108" t="s">
        <v>3</v>
      </c>
      <c r="K108" t="s">
        <v>753</v>
      </c>
      <c r="L108">
        <v>1191</v>
      </c>
      <c r="N108">
        <v>1013</v>
      </c>
      <c r="O108" t="s">
        <v>660</v>
      </c>
      <c r="P108" t="s">
        <v>660</v>
      </c>
      <c r="Q108">
        <v>1</v>
      </c>
      <c r="X108">
        <v>102.46</v>
      </c>
      <c r="Y108">
        <v>0</v>
      </c>
      <c r="Z108">
        <v>0</v>
      </c>
      <c r="AA108">
        <v>0</v>
      </c>
      <c r="AB108">
        <v>9.4</v>
      </c>
      <c r="AC108">
        <v>0</v>
      </c>
      <c r="AD108">
        <v>1</v>
      </c>
      <c r="AE108">
        <v>1</v>
      </c>
      <c r="AF108" t="s">
        <v>18</v>
      </c>
      <c r="AG108">
        <v>117.82899999999998</v>
      </c>
      <c r="AH108">
        <v>2</v>
      </c>
      <c r="AI108">
        <v>145870564</v>
      </c>
      <c r="AJ108">
        <v>98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ROW(Source!A72)</f>
        <v>72</v>
      </c>
      <c r="B109">
        <v>145870565</v>
      </c>
      <c r="C109">
        <v>145870563</v>
      </c>
      <c r="D109">
        <v>140760225</v>
      </c>
      <c r="E109">
        <v>70</v>
      </c>
      <c r="F109">
        <v>1</v>
      </c>
      <c r="G109">
        <v>1</v>
      </c>
      <c r="H109">
        <v>1</v>
      </c>
      <c r="I109" t="s">
        <v>661</v>
      </c>
      <c r="J109" t="s">
        <v>3</v>
      </c>
      <c r="K109" t="s">
        <v>662</v>
      </c>
      <c r="L109">
        <v>1191</v>
      </c>
      <c r="N109">
        <v>1013</v>
      </c>
      <c r="O109" t="s">
        <v>660</v>
      </c>
      <c r="P109" t="s">
        <v>660</v>
      </c>
      <c r="Q109">
        <v>1</v>
      </c>
      <c r="X109">
        <v>5.34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2</v>
      </c>
      <c r="AF109" t="s">
        <v>17</v>
      </c>
      <c r="AG109">
        <v>6.6749999999999998</v>
      </c>
      <c r="AH109">
        <v>2</v>
      </c>
      <c r="AI109">
        <v>145870565</v>
      </c>
      <c r="AJ109">
        <v>99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ROW(Source!A72)</f>
        <v>72</v>
      </c>
      <c r="B110">
        <v>145870566</v>
      </c>
      <c r="C110">
        <v>145870563</v>
      </c>
      <c r="D110">
        <v>140923145</v>
      </c>
      <c r="E110">
        <v>1</v>
      </c>
      <c r="F110">
        <v>1</v>
      </c>
      <c r="G110">
        <v>1</v>
      </c>
      <c r="H110">
        <v>2</v>
      </c>
      <c r="I110" t="s">
        <v>663</v>
      </c>
      <c r="J110" t="s">
        <v>664</v>
      </c>
      <c r="K110" t="s">
        <v>665</v>
      </c>
      <c r="L110">
        <v>1367</v>
      </c>
      <c r="N110">
        <v>1011</v>
      </c>
      <c r="O110" t="s">
        <v>666</v>
      </c>
      <c r="P110" t="s">
        <v>666</v>
      </c>
      <c r="Q110">
        <v>1</v>
      </c>
      <c r="X110">
        <v>0.76</v>
      </c>
      <c r="Y110">
        <v>0</v>
      </c>
      <c r="Z110">
        <v>31.26</v>
      </c>
      <c r="AA110">
        <v>13.5</v>
      </c>
      <c r="AB110">
        <v>0</v>
      </c>
      <c r="AC110">
        <v>0</v>
      </c>
      <c r="AD110">
        <v>1</v>
      </c>
      <c r="AE110">
        <v>0</v>
      </c>
      <c r="AF110" t="s">
        <v>17</v>
      </c>
      <c r="AG110">
        <v>0.95</v>
      </c>
      <c r="AH110">
        <v>2</v>
      </c>
      <c r="AI110">
        <v>145870566</v>
      </c>
      <c r="AJ110">
        <v>100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ROW(Source!A72)</f>
        <v>72</v>
      </c>
      <c r="B111">
        <v>145870567</v>
      </c>
      <c r="C111">
        <v>145870563</v>
      </c>
      <c r="D111">
        <v>140923885</v>
      </c>
      <c r="E111">
        <v>1</v>
      </c>
      <c r="F111">
        <v>1</v>
      </c>
      <c r="G111">
        <v>1</v>
      </c>
      <c r="H111">
        <v>2</v>
      </c>
      <c r="I111" t="s">
        <v>681</v>
      </c>
      <c r="J111" t="s">
        <v>682</v>
      </c>
      <c r="K111" t="s">
        <v>683</v>
      </c>
      <c r="L111">
        <v>1367</v>
      </c>
      <c r="N111">
        <v>1011</v>
      </c>
      <c r="O111" t="s">
        <v>666</v>
      </c>
      <c r="P111" t="s">
        <v>666</v>
      </c>
      <c r="Q111">
        <v>1</v>
      </c>
      <c r="X111">
        <v>4.58</v>
      </c>
      <c r="Y111">
        <v>0</v>
      </c>
      <c r="Z111">
        <v>65.709999999999994</v>
      </c>
      <c r="AA111">
        <v>11.6</v>
      </c>
      <c r="AB111">
        <v>0</v>
      </c>
      <c r="AC111">
        <v>0</v>
      </c>
      <c r="AD111">
        <v>1</v>
      </c>
      <c r="AE111">
        <v>0</v>
      </c>
      <c r="AF111" t="s">
        <v>17</v>
      </c>
      <c r="AG111">
        <v>5.7249999999999996</v>
      </c>
      <c r="AH111">
        <v>2</v>
      </c>
      <c r="AI111">
        <v>145870567</v>
      </c>
      <c r="AJ111">
        <v>101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ROW(Source!A72)</f>
        <v>72</v>
      </c>
      <c r="B112">
        <v>145870568</v>
      </c>
      <c r="C112">
        <v>145870563</v>
      </c>
      <c r="D112">
        <v>140772542</v>
      </c>
      <c r="E112">
        <v>1</v>
      </c>
      <c r="F112">
        <v>1</v>
      </c>
      <c r="G112">
        <v>1</v>
      </c>
      <c r="H112">
        <v>3</v>
      </c>
      <c r="I112" t="s">
        <v>242</v>
      </c>
      <c r="J112" t="s">
        <v>244</v>
      </c>
      <c r="K112" t="s">
        <v>243</v>
      </c>
      <c r="L112">
        <v>1327</v>
      </c>
      <c r="N112">
        <v>1005</v>
      </c>
      <c r="O112" t="s">
        <v>76</v>
      </c>
      <c r="P112" t="s">
        <v>76</v>
      </c>
      <c r="Q112">
        <v>1</v>
      </c>
      <c r="X112">
        <v>103</v>
      </c>
      <c r="Y112">
        <v>51.8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103</v>
      </c>
      <c r="AH112">
        <v>2</v>
      </c>
      <c r="AI112">
        <v>145870568</v>
      </c>
      <c r="AJ112">
        <v>102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ROW(Source!A75)</f>
        <v>75</v>
      </c>
      <c r="B113">
        <v>145870572</v>
      </c>
      <c r="C113">
        <v>145870571</v>
      </c>
      <c r="D113">
        <v>140760043</v>
      </c>
      <c r="E113">
        <v>70</v>
      </c>
      <c r="F113">
        <v>1</v>
      </c>
      <c r="G113">
        <v>1</v>
      </c>
      <c r="H113">
        <v>1</v>
      </c>
      <c r="I113" t="s">
        <v>754</v>
      </c>
      <c r="J113" t="s">
        <v>3</v>
      </c>
      <c r="K113" t="s">
        <v>755</v>
      </c>
      <c r="L113">
        <v>1191</v>
      </c>
      <c r="N113">
        <v>1013</v>
      </c>
      <c r="O113" t="s">
        <v>660</v>
      </c>
      <c r="P113" t="s">
        <v>660</v>
      </c>
      <c r="Q113">
        <v>1</v>
      </c>
      <c r="X113">
        <v>94.4</v>
      </c>
      <c r="Y113">
        <v>0</v>
      </c>
      <c r="Z113">
        <v>0</v>
      </c>
      <c r="AA113">
        <v>0</v>
      </c>
      <c r="AB113">
        <v>9.92</v>
      </c>
      <c r="AC113">
        <v>0</v>
      </c>
      <c r="AD113">
        <v>1</v>
      </c>
      <c r="AE113">
        <v>1</v>
      </c>
      <c r="AF113" t="s">
        <v>3</v>
      </c>
      <c r="AG113">
        <v>94.4</v>
      </c>
      <c r="AH113">
        <v>2</v>
      </c>
      <c r="AI113">
        <v>145870572</v>
      </c>
      <c r="AJ113">
        <v>103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ROW(Source!A75)</f>
        <v>75</v>
      </c>
      <c r="B114">
        <v>145870573</v>
      </c>
      <c r="C114">
        <v>145870571</v>
      </c>
      <c r="D114">
        <v>140760225</v>
      </c>
      <c r="E114">
        <v>70</v>
      </c>
      <c r="F114">
        <v>1</v>
      </c>
      <c r="G114">
        <v>1</v>
      </c>
      <c r="H114">
        <v>1</v>
      </c>
      <c r="I114" t="s">
        <v>661</v>
      </c>
      <c r="J114" t="s">
        <v>3</v>
      </c>
      <c r="K114" t="s">
        <v>662</v>
      </c>
      <c r="L114">
        <v>1191</v>
      </c>
      <c r="N114">
        <v>1013</v>
      </c>
      <c r="O114" t="s">
        <v>660</v>
      </c>
      <c r="P114" t="s">
        <v>660</v>
      </c>
      <c r="Q114">
        <v>1</v>
      </c>
      <c r="X114">
        <v>0.4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2</v>
      </c>
      <c r="AF114" t="s">
        <v>3</v>
      </c>
      <c r="AG114">
        <v>0.4</v>
      </c>
      <c r="AH114">
        <v>2</v>
      </c>
      <c r="AI114">
        <v>145870573</v>
      </c>
      <c r="AJ114">
        <v>104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ROW(Source!A75)</f>
        <v>75</v>
      </c>
      <c r="B115">
        <v>145870574</v>
      </c>
      <c r="C115">
        <v>145870571</v>
      </c>
      <c r="D115">
        <v>140922951</v>
      </c>
      <c r="E115">
        <v>1</v>
      </c>
      <c r="F115">
        <v>1</v>
      </c>
      <c r="G115">
        <v>1</v>
      </c>
      <c r="H115">
        <v>2</v>
      </c>
      <c r="I115" t="s">
        <v>756</v>
      </c>
      <c r="J115" t="s">
        <v>757</v>
      </c>
      <c r="K115" t="s">
        <v>758</v>
      </c>
      <c r="L115">
        <v>1367</v>
      </c>
      <c r="N115">
        <v>1011</v>
      </c>
      <c r="O115" t="s">
        <v>666</v>
      </c>
      <c r="P115" t="s">
        <v>666</v>
      </c>
      <c r="Q115">
        <v>1</v>
      </c>
      <c r="X115">
        <v>0.2</v>
      </c>
      <c r="Y115">
        <v>0</v>
      </c>
      <c r="Z115">
        <v>115.4</v>
      </c>
      <c r="AA115">
        <v>13.5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0.2</v>
      </c>
      <c r="AH115">
        <v>2</v>
      </c>
      <c r="AI115">
        <v>145870574</v>
      </c>
      <c r="AJ115">
        <v>105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ROW(Source!A75)</f>
        <v>75</v>
      </c>
      <c r="B116">
        <v>145870575</v>
      </c>
      <c r="C116">
        <v>145870571</v>
      </c>
      <c r="D116">
        <v>140923885</v>
      </c>
      <c r="E116">
        <v>1</v>
      </c>
      <c r="F116">
        <v>1</v>
      </c>
      <c r="G116">
        <v>1</v>
      </c>
      <c r="H116">
        <v>2</v>
      </c>
      <c r="I116" t="s">
        <v>681</v>
      </c>
      <c r="J116" t="s">
        <v>682</v>
      </c>
      <c r="K116" t="s">
        <v>683</v>
      </c>
      <c r="L116">
        <v>1367</v>
      </c>
      <c r="N116">
        <v>1011</v>
      </c>
      <c r="O116" t="s">
        <v>666</v>
      </c>
      <c r="P116" t="s">
        <v>666</v>
      </c>
      <c r="Q116">
        <v>1</v>
      </c>
      <c r="X116">
        <v>0.2</v>
      </c>
      <c r="Y116">
        <v>0</v>
      </c>
      <c r="Z116">
        <v>65.709999999999994</v>
      </c>
      <c r="AA116">
        <v>11.6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0.2</v>
      </c>
      <c r="AH116">
        <v>2</v>
      </c>
      <c r="AI116">
        <v>145870575</v>
      </c>
      <c r="AJ116">
        <v>106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ROW(Source!A75)</f>
        <v>75</v>
      </c>
      <c r="B117">
        <v>145870576</v>
      </c>
      <c r="C117">
        <v>145870571</v>
      </c>
      <c r="D117">
        <v>140821498</v>
      </c>
      <c r="E117">
        <v>1</v>
      </c>
      <c r="F117">
        <v>1</v>
      </c>
      <c r="G117">
        <v>1</v>
      </c>
      <c r="H117">
        <v>3</v>
      </c>
      <c r="I117" t="s">
        <v>759</v>
      </c>
      <c r="J117" t="s">
        <v>760</v>
      </c>
      <c r="K117" t="s">
        <v>761</v>
      </c>
      <c r="L117">
        <v>1425</v>
      </c>
      <c r="N117">
        <v>1013</v>
      </c>
      <c r="O117" t="s">
        <v>26</v>
      </c>
      <c r="P117" t="s">
        <v>26</v>
      </c>
      <c r="Q117">
        <v>1</v>
      </c>
      <c r="X117">
        <v>1.02</v>
      </c>
      <c r="Y117">
        <v>100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1.02</v>
      </c>
      <c r="AH117">
        <v>2</v>
      </c>
      <c r="AI117">
        <v>145870576</v>
      </c>
      <c r="AJ117">
        <v>107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ROW(Source!A75)</f>
        <v>75</v>
      </c>
      <c r="B118">
        <v>145870577</v>
      </c>
      <c r="C118">
        <v>145870571</v>
      </c>
      <c r="D118">
        <v>140765022</v>
      </c>
      <c r="E118">
        <v>70</v>
      </c>
      <c r="F118">
        <v>1</v>
      </c>
      <c r="G118">
        <v>1</v>
      </c>
      <c r="H118">
        <v>3</v>
      </c>
      <c r="I118" t="s">
        <v>762</v>
      </c>
      <c r="J118" t="s">
        <v>3</v>
      </c>
      <c r="K118" t="s">
        <v>763</v>
      </c>
      <c r="L118">
        <v>1374</v>
      </c>
      <c r="N118">
        <v>1013</v>
      </c>
      <c r="O118" t="s">
        <v>764</v>
      </c>
      <c r="P118" t="s">
        <v>764</v>
      </c>
      <c r="Q118">
        <v>1</v>
      </c>
      <c r="X118">
        <v>18.73</v>
      </c>
      <c r="Y118">
        <v>1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18.73</v>
      </c>
      <c r="AH118">
        <v>2</v>
      </c>
      <c r="AI118">
        <v>145870577</v>
      </c>
      <c r="AJ118">
        <v>108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ROW(Source!A77)</f>
        <v>77</v>
      </c>
      <c r="B119">
        <v>145870579</v>
      </c>
      <c r="C119">
        <v>145870578</v>
      </c>
      <c r="D119">
        <v>140760008</v>
      </c>
      <c r="E119">
        <v>70</v>
      </c>
      <c r="F119">
        <v>1</v>
      </c>
      <c r="G119">
        <v>1</v>
      </c>
      <c r="H119">
        <v>1</v>
      </c>
      <c r="I119" t="s">
        <v>743</v>
      </c>
      <c r="J119" t="s">
        <v>3</v>
      </c>
      <c r="K119" t="s">
        <v>744</v>
      </c>
      <c r="L119">
        <v>1191</v>
      </c>
      <c r="N119">
        <v>1013</v>
      </c>
      <c r="O119" t="s">
        <v>660</v>
      </c>
      <c r="P119" t="s">
        <v>660</v>
      </c>
      <c r="Q119">
        <v>1</v>
      </c>
      <c r="X119">
        <v>15.2</v>
      </c>
      <c r="Y119">
        <v>0</v>
      </c>
      <c r="Z119">
        <v>0</v>
      </c>
      <c r="AA119">
        <v>0</v>
      </c>
      <c r="AB119">
        <v>9.18</v>
      </c>
      <c r="AC119">
        <v>0</v>
      </c>
      <c r="AD119">
        <v>1</v>
      </c>
      <c r="AE119">
        <v>1</v>
      </c>
      <c r="AF119" t="s">
        <v>3</v>
      </c>
      <c r="AG119">
        <v>15.2</v>
      </c>
      <c r="AH119">
        <v>2</v>
      </c>
      <c r="AI119">
        <v>145870579</v>
      </c>
      <c r="AJ119">
        <v>109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ROW(Source!A77)</f>
        <v>77</v>
      </c>
      <c r="B120">
        <v>145870580</v>
      </c>
      <c r="C120">
        <v>145870578</v>
      </c>
      <c r="D120">
        <v>140775228</v>
      </c>
      <c r="E120">
        <v>1</v>
      </c>
      <c r="F120">
        <v>1</v>
      </c>
      <c r="G120">
        <v>1</v>
      </c>
      <c r="H120">
        <v>3</v>
      </c>
      <c r="I120" t="s">
        <v>765</v>
      </c>
      <c r="J120" t="s">
        <v>766</v>
      </c>
      <c r="K120" t="s">
        <v>767</v>
      </c>
      <c r="L120">
        <v>1425</v>
      </c>
      <c r="N120">
        <v>1013</v>
      </c>
      <c r="O120" t="s">
        <v>26</v>
      </c>
      <c r="P120" t="s">
        <v>26</v>
      </c>
      <c r="Q120">
        <v>1</v>
      </c>
      <c r="X120">
        <v>1.75</v>
      </c>
      <c r="Y120">
        <v>8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1.75</v>
      </c>
      <c r="AH120">
        <v>2</v>
      </c>
      <c r="AI120">
        <v>145870580</v>
      </c>
      <c r="AJ120">
        <v>110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ROW(Source!A77)</f>
        <v>77</v>
      </c>
      <c r="B121">
        <v>145870581</v>
      </c>
      <c r="C121">
        <v>145870578</v>
      </c>
      <c r="D121">
        <v>140765022</v>
      </c>
      <c r="E121">
        <v>70</v>
      </c>
      <c r="F121">
        <v>1</v>
      </c>
      <c r="G121">
        <v>1</v>
      </c>
      <c r="H121">
        <v>3</v>
      </c>
      <c r="I121" t="s">
        <v>762</v>
      </c>
      <c r="J121" t="s">
        <v>3</v>
      </c>
      <c r="K121" t="s">
        <v>763</v>
      </c>
      <c r="L121">
        <v>1374</v>
      </c>
      <c r="N121">
        <v>1013</v>
      </c>
      <c r="O121" t="s">
        <v>764</v>
      </c>
      <c r="P121" t="s">
        <v>764</v>
      </c>
      <c r="Q121">
        <v>1</v>
      </c>
      <c r="X121">
        <v>2.79</v>
      </c>
      <c r="Y121">
        <v>1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2.79</v>
      </c>
      <c r="AH121">
        <v>2</v>
      </c>
      <c r="AI121">
        <v>145870581</v>
      </c>
      <c r="AJ121">
        <v>111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ROW(Source!A79)</f>
        <v>79</v>
      </c>
      <c r="B122">
        <v>145870583</v>
      </c>
      <c r="C122">
        <v>145870582</v>
      </c>
      <c r="D122">
        <v>140760022</v>
      </c>
      <c r="E122">
        <v>70</v>
      </c>
      <c r="F122">
        <v>1</v>
      </c>
      <c r="G122">
        <v>1</v>
      </c>
      <c r="H122">
        <v>1</v>
      </c>
      <c r="I122" t="s">
        <v>752</v>
      </c>
      <c r="J122" t="s">
        <v>3</v>
      </c>
      <c r="K122" t="s">
        <v>753</v>
      </c>
      <c r="L122">
        <v>1191</v>
      </c>
      <c r="N122">
        <v>1013</v>
      </c>
      <c r="O122" t="s">
        <v>660</v>
      </c>
      <c r="P122" t="s">
        <v>660</v>
      </c>
      <c r="Q122">
        <v>1</v>
      </c>
      <c r="X122">
        <v>5.39</v>
      </c>
      <c r="Y122">
        <v>0</v>
      </c>
      <c r="Z122">
        <v>0</v>
      </c>
      <c r="AA122">
        <v>0</v>
      </c>
      <c r="AB122">
        <v>9.4</v>
      </c>
      <c r="AC122">
        <v>0</v>
      </c>
      <c r="AD122">
        <v>1</v>
      </c>
      <c r="AE122">
        <v>1</v>
      </c>
      <c r="AF122" t="s">
        <v>3</v>
      </c>
      <c r="AG122">
        <v>5.39</v>
      </c>
      <c r="AH122">
        <v>2</v>
      </c>
      <c r="AI122">
        <v>145870583</v>
      </c>
      <c r="AJ122">
        <v>112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ROW(Source!A79)</f>
        <v>79</v>
      </c>
      <c r="B123">
        <v>145870584</v>
      </c>
      <c r="C123">
        <v>145870582</v>
      </c>
      <c r="D123">
        <v>140760225</v>
      </c>
      <c r="E123">
        <v>70</v>
      </c>
      <c r="F123">
        <v>1</v>
      </c>
      <c r="G123">
        <v>1</v>
      </c>
      <c r="H123">
        <v>1</v>
      </c>
      <c r="I123" t="s">
        <v>661</v>
      </c>
      <c r="J123" t="s">
        <v>3</v>
      </c>
      <c r="K123" t="s">
        <v>662</v>
      </c>
      <c r="L123">
        <v>1191</v>
      </c>
      <c r="N123">
        <v>1013</v>
      </c>
      <c r="O123" t="s">
        <v>660</v>
      </c>
      <c r="P123" t="s">
        <v>660</v>
      </c>
      <c r="Q123">
        <v>1</v>
      </c>
      <c r="X123">
        <v>0.04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2</v>
      </c>
      <c r="AF123" t="s">
        <v>3</v>
      </c>
      <c r="AG123">
        <v>0.04</v>
      </c>
      <c r="AH123">
        <v>2</v>
      </c>
      <c r="AI123">
        <v>145870584</v>
      </c>
      <c r="AJ123">
        <v>113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ROW(Source!A79)</f>
        <v>79</v>
      </c>
      <c r="B124">
        <v>145870585</v>
      </c>
      <c r="C124">
        <v>145870582</v>
      </c>
      <c r="D124">
        <v>140922951</v>
      </c>
      <c r="E124">
        <v>1</v>
      </c>
      <c r="F124">
        <v>1</v>
      </c>
      <c r="G124">
        <v>1</v>
      </c>
      <c r="H124">
        <v>2</v>
      </c>
      <c r="I124" t="s">
        <v>756</v>
      </c>
      <c r="J124" t="s">
        <v>757</v>
      </c>
      <c r="K124" t="s">
        <v>758</v>
      </c>
      <c r="L124">
        <v>1367</v>
      </c>
      <c r="N124">
        <v>1011</v>
      </c>
      <c r="O124" t="s">
        <v>666</v>
      </c>
      <c r="P124" t="s">
        <v>666</v>
      </c>
      <c r="Q124">
        <v>1</v>
      </c>
      <c r="X124">
        <v>0.02</v>
      </c>
      <c r="Y124">
        <v>0</v>
      </c>
      <c r="Z124">
        <v>115.4</v>
      </c>
      <c r="AA124">
        <v>13.5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0.02</v>
      </c>
      <c r="AH124">
        <v>2</v>
      </c>
      <c r="AI124">
        <v>145870585</v>
      </c>
      <c r="AJ124">
        <v>114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ROW(Source!A79)</f>
        <v>79</v>
      </c>
      <c r="B125">
        <v>145870586</v>
      </c>
      <c r="C125">
        <v>145870582</v>
      </c>
      <c r="D125">
        <v>140923885</v>
      </c>
      <c r="E125">
        <v>1</v>
      </c>
      <c r="F125">
        <v>1</v>
      </c>
      <c r="G125">
        <v>1</v>
      </c>
      <c r="H125">
        <v>2</v>
      </c>
      <c r="I125" t="s">
        <v>681</v>
      </c>
      <c r="J125" t="s">
        <v>682</v>
      </c>
      <c r="K125" t="s">
        <v>683</v>
      </c>
      <c r="L125">
        <v>1367</v>
      </c>
      <c r="N125">
        <v>1011</v>
      </c>
      <c r="O125" t="s">
        <v>666</v>
      </c>
      <c r="P125" t="s">
        <v>666</v>
      </c>
      <c r="Q125">
        <v>1</v>
      </c>
      <c r="X125">
        <v>0.02</v>
      </c>
      <c r="Y125">
        <v>0</v>
      </c>
      <c r="Z125">
        <v>65.709999999999994</v>
      </c>
      <c r="AA125">
        <v>11.6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0.02</v>
      </c>
      <c r="AH125">
        <v>2</v>
      </c>
      <c r="AI125">
        <v>145870586</v>
      </c>
      <c r="AJ125">
        <v>115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ROW(Source!A79)</f>
        <v>79</v>
      </c>
      <c r="B126">
        <v>145870587</v>
      </c>
      <c r="C126">
        <v>145870582</v>
      </c>
      <c r="D126">
        <v>140772963</v>
      </c>
      <c r="E126">
        <v>1</v>
      </c>
      <c r="F126">
        <v>1</v>
      </c>
      <c r="G126">
        <v>1</v>
      </c>
      <c r="H126">
        <v>3</v>
      </c>
      <c r="I126" t="s">
        <v>768</v>
      </c>
      <c r="J126" t="s">
        <v>769</v>
      </c>
      <c r="K126" t="s">
        <v>770</v>
      </c>
      <c r="L126">
        <v>1346</v>
      </c>
      <c r="N126">
        <v>1009</v>
      </c>
      <c r="O126" t="s">
        <v>91</v>
      </c>
      <c r="P126" t="s">
        <v>91</v>
      </c>
      <c r="Q126">
        <v>1</v>
      </c>
      <c r="X126">
        <v>0.16</v>
      </c>
      <c r="Y126">
        <v>30.4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0.16</v>
      </c>
      <c r="AH126">
        <v>2</v>
      </c>
      <c r="AI126">
        <v>145870587</v>
      </c>
      <c r="AJ126">
        <v>116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ROW(Source!A79)</f>
        <v>79</v>
      </c>
      <c r="B127">
        <v>145870588</v>
      </c>
      <c r="C127">
        <v>145870582</v>
      </c>
      <c r="D127">
        <v>140773239</v>
      </c>
      <c r="E127">
        <v>1</v>
      </c>
      <c r="F127">
        <v>1</v>
      </c>
      <c r="G127">
        <v>1</v>
      </c>
      <c r="H127">
        <v>3</v>
      </c>
      <c r="I127" t="s">
        <v>771</v>
      </c>
      <c r="J127" t="s">
        <v>772</v>
      </c>
      <c r="K127" t="s">
        <v>773</v>
      </c>
      <c r="L127">
        <v>1348</v>
      </c>
      <c r="N127">
        <v>1009</v>
      </c>
      <c r="O127" t="s">
        <v>123</v>
      </c>
      <c r="P127" t="s">
        <v>123</v>
      </c>
      <c r="Q127">
        <v>1000</v>
      </c>
      <c r="X127">
        <v>5.9999999999999995E-4</v>
      </c>
      <c r="Y127">
        <v>1820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5.9999999999999995E-4</v>
      </c>
      <c r="AH127">
        <v>2</v>
      </c>
      <c r="AI127">
        <v>145870588</v>
      </c>
      <c r="AJ127">
        <v>117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ROW(Source!A79)</f>
        <v>79</v>
      </c>
      <c r="B128">
        <v>145870589</v>
      </c>
      <c r="C128">
        <v>145870582</v>
      </c>
      <c r="D128">
        <v>140804400</v>
      </c>
      <c r="E128">
        <v>1</v>
      </c>
      <c r="F128">
        <v>1</v>
      </c>
      <c r="G128">
        <v>1</v>
      </c>
      <c r="H128">
        <v>3</v>
      </c>
      <c r="I128" t="s">
        <v>774</v>
      </c>
      <c r="J128" t="s">
        <v>775</v>
      </c>
      <c r="K128" t="s">
        <v>776</v>
      </c>
      <c r="L128">
        <v>1346</v>
      </c>
      <c r="N128">
        <v>1009</v>
      </c>
      <c r="O128" t="s">
        <v>91</v>
      </c>
      <c r="P128" t="s">
        <v>91</v>
      </c>
      <c r="Q128">
        <v>1</v>
      </c>
      <c r="X128">
        <v>0.02</v>
      </c>
      <c r="Y128">
        <v>28.6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0.02</v>
      </c>
      <c r="AH128">
        <v>2</v>
      </c>
      <c r="AI128">
        <v>145870589</v>
      </c>
      <c r="AJ128">
        <v>118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ROW(Source!A79)</f>
        <v>79</v>
      </c>
      <c r="B129">
        <v>145870590</v>
      </c>
      <c r="C129">
        <v>145870582</v>
      </c>
      <c r="D129">
        <v>140817843</v>
      </c>
      <c r="E129">
        <v>1</v>
      </c>
      <c r="F129">
        <v>1</v>
      </c>
      <c r="G129">
        <v>1</v>
      </c>
      <c r="H129">
        <v>3</v>
      </c>
      <c r="I129" t="s">
        <v>777</v>
      </c>
      <c r="J129" t="s">
        <v>778</v>
      </c>
      <c r="K129" t="s">
        <v>779</v>
      </c>
      <c r="L129">
        <v>1425</v>
      </c>
      <c r="N129">
        <v>1013</v>
      </c>
      <c r="O129" t="s">
        <v>26</v>
      </c>
      <c r="P129" t="s">
        <v>26</v>
      </c>
      <c r="Q129">
        <v>1</v>
      </c>
      <c r="X129">
        <v>0.05</v>
      </c>
      <c r="Y129">
        <v>110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0.05</v>
      </c>
      <c r="AH129">
        <v>2</v>
      </c>
      <c r="AI129">
        <v>145870590</v>
      </c>
      <c r="AJ129">
        <v>119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ROW(Source!A79)</f>
        <v>79</v>
      </c>
      <c r="B130">
        <v>145870591</v>
      </c>
      <c r="C130">
        <v>145870582</v>
      </c>
      <c r="D130">
        <v>140817892</v>
      </c>
      <c r="E130">
        <v>1</v>
      </c>
      <c r="F130">
        <v>1</v>
      </c>
      <c r="G130">
        <v>1</v>
      </c>
      <c r="H130">
        <v>3</v>
      </c>
      <c r="I130" t="s">
        <v>780</v>
      </c>
      <c r="J130" t="s">
        <v>781</v>
      </c>
      <c r="K130" t="s">
        <v>782</v>
      </c>
      <c r="L130">
        <v>1407</v>
      </c>
      <c r="N130">
        <v>1013</v>
      </c>
      <c r="O130" t="s">
        <v>751</v>
      </c>
      <c r="P130" t="s">
        <v>751</v>
      </c>
      <c r="Q130">
        <v>1</v>
      </c>
      <c r="X130">
        <v>1.2200000000000001E-2</v>
      </c>
      <c r="Y130">
        <v>119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1.2200000000000001E-2</v>
      </c>
      <c r="AH130">
        <v>2</v>
      </c>
      <c r="AI130">
        <v>145870591</v>
      </c>
      <c r="AJ130">
        <v>120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ROW(Source!A79)</f>
        <v>79</v>
      </c>
      <c r="B131">
        <v>145870592</v>
      </c>
      <c r="C131">
        <v>145870582</v>
      </c>
      <c r="D131">
        <v>140765022</v>
      </c>
      <c r="E131">
        <v>70</v>
      </c>
      <c r="F131">
        <v>1</v>
      </c>
      <c r="G131">
        <v>1</v>
      </c>
      <c r="H131">
        <v>3</v>
      </c>
      <c r="I131" t="s">
        <v>762</v>
      </c>
      <c r="J131" t="s">
        <v>3</v>
      </c>
      <c r="K131" t="s">
        <v>763</v>
      </c>
      <c r="L131">
        <v>1374</v>
      </c>
      <c r="N131">
        <v>1013</v>
      </c>
      <c r="O131" t="s">
        <v>764</v>
      </c>
      <c r="P131" t="s">
        <v>764</v>
      </c>
      <c r="Q131">
        <v>1</v>
      </c>
      <c r="X131">
        <v>1.01</v>
      </c>
      <c r="Y131">
        <v>1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1.01</v>
      </c>
      <c r="AH131">
        <v>2</v>
      </c>
      <c r="AI131">
        <v>145870592</v>
      </c>
      <c r="AJ131">
        <v>121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ROW(Source!A81)</f>
        <v>81</v>
      </c>
      <c r="B132">
        <v>145870594</v>
      </c>
      <c r="C132">
        <v>145870593</v>
      </c>
      <c r="D132">
        <v>140760022</v>
      </c>
      <c r="E132">
        <v>70</v>
      </c>
      <c r="F132">
        <v>1</v>
      </c>
      <c r="G132">
        <v>1</v>
      </c>
      <c r="H132">
        <v>1</v>
      </c>
      <c r="I132" t="s">
        <v>752</v>
      </c>
      <c r="J132" t="s">
        <v>3</v>
      </c>
      <c r="K132" t="s">
        <v>753</v>
      </c>
      <c r="L132">
        <v>1191</v>
      </c>
      <c r="N132">
        <v>1013</v>
      </c>
      <c r="O132" t="s">
        <v>660</v>
      </c>
      <c r="P132" t="s">
        <v>660</v>
      </c>
      <c r="Q132">
        <v>1</v>
      </c>
      <c r="X132">
        <v>2.82</v>
      </c>
      <c r="Y132">
        <v>0</v>
      </c>
      <c r="Z132">
        <v>0</v>
      </c>
      <c r="AA132">
        <v>0</v>
      </c>
      <c r="AB132">
        <v>9.4</v>
      </c>
      <c r="AC132">
        <v>0</v>
      </c>
      <c r="AD132">
        <v>1</v>
      </c>
      <c r="AE132">
        <v>1</v>
      </c>
      <c r="AF132" t="s">
        <v>3</v>
      </c>
      <c r="AG132">
        <v>2.82</v>
      </c>
      <c r="AH132">
        <v>2</v>
      </c>
      <c r="AI132">
        <v>145870594</v>
      </c>
      <c r="AJ132">
        <v>122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ROW(Source!A81)</f>
        <v>81</v>
      </c>
      <c r="B133">
        <v>145870595</v>
      </c>
      <c r="C133">
        <v>145870593</v>
      </c>
      <c r="D133">
        <v>140760225</v>
      </c>
      <c r="E133">
        <v>70</v>
      </c>
      <c r="F133">
        <v>1</v>
      </c>
      <c r="G133">
        <v>1</v>
      </c>
      <c r="H133">
        <v>1</v>
      </c>
      <c r="I133" t="s">
        <v>661</v>
      </c>
      <c r="J133" t="s">
        <v>3</v>
      </c>
      <c r="K133" t="s">
        <v>662</v>
      </c>
      <c r="L133">
        <v>1191</v>
      </c>
      <c r="N133">
        <v>1013</v>
      </c>
      <c r="O133" t="s">
        <v>660</v>
      </c>
      <c r="P133" t="s">
        <v>660</v>
      </c>
      <c r="Q133">
        <v>1</v>
      </c>
      <c r="X133">
        <v>0.02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2</v>
      </c>
      <c r="AF133" t="s">
        <v>3</v>
      </c>
      <c r="AG133">
        <v>0.02</v>
      </c>
      <c r="AH133">
        <v>2</v>
      </c>
      <c r="AI133">
        <v>145870595</v>
      </c>
      <c r="AJ133">
        <v>123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ROW(Source!A81)</f>
        <v>81</v>
      </c>
      <c r="B134">
        <v>145870596</v>
      </c>
      <c r="C134">
        <v>145870593</v>
      </c>
      <c r="D134">
        <v>140922951</v>
      </c>
      <c r="E134">
        <v>1</v>
      </c>
      <c r="F134">
        <v>1</v>
      </c>
      <c r="G134">
        <v>1</v>
      </c>
      <c r="H134">
        <v>2</v>
      </c>
      <c r="I134" t="s">
        <v>756</v>
      </c>
      <c r="J134" t="s">
        <v>757</v>
      </c>
      <c r="K134" t="s">
        <v>758</v>
      </c>
      <c r="L134">
        <v>1367</v>
      </c>
      <c r="N134">
        <v>1011</v>
      </c>
      <c r="O134" t="s">
        <v>666</v>
      </c>
      <c r="P134" t="s">
        <v>666</v>
      </c>
      <c r="Q134">
        <v>1</v>
      </c>
      <c r="X134">
        <v>0.01</v>
      </c>
      <c r="Y134">
        <v>0</v>
      </c>
      <c r="Z134">
        <v>115.4</v>
      </c>
      <c r="AA134">
        <v>13.5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0.01</v>
      </c>
      <c r="AH134">
        <v>2</v>
      </c>
      <c r="AI134">
        <v>145870596</v>
      </c>
      <c r="AJ134">
        <v>124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ROW(Source!A81)</f>
        <v>81</v>
      </c>
      <c r="B135">
        <v>145870597</v>
      </c>
      <c r="C135">
        <v>145870593</v>
      </c>
      <c r="D135">
        <v>140923885</v>
      </c>
      <c r="E135">
        <v>1</v>
      </c>
      <c r="F135">
        <v>1</v>
      </c>
      <c r="G135">
        <v>1</v>
      </c>
      <c r="H135">
        <v>2</v>
      </c>
      <c r="I135" t="s">
        <v>681</v>
      </c>
      <c r="J135" t="s">
        <v>682</v>
      </c>
      <c r="K135" t="s">
        <v>683</v>
      </c>
      <c r="L135">
        <v>1367</v>
      </c>
      <c r="N135">
        <v>1011</v>
      </c>
      <c r="O135" t="s">
        <v>666</v>
      </c>
      <c r="P135" t="s">
        <v>666</v>
      </c>
      <c r="Q135">
        <v>1</v>
      </c>
      <c r="X135">
        <v>0.01</v>
      </c>
      <c r="Y135">
        <v>0</v>
      </c>
      <c r="Z135">
        <v>65.709999999999994</v>
      </c>
      <c r="AA135">
        <v>11.6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0.01</v>
      </c>
      <c r="AH135">
        <v>2</v>
      </c>
      <c r="AI135">
        <v>145870597</v>
      </c>
      <c r="AJ135">
        <v>125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ROW(Source!A81)</f>
        <v>81</v>
      </c>
      <c r="B136">
        <v>145870598</v>
      </c>
      <c r="C136">
        <v>145870593</v>
      </c>
      <c r="D136">
        <v>140772963</v>
      </c>
      <c r="E136">
        <v>1</v>
      </c>
      <c r="F136">
        <v>1</v>
      </c>
      <c r="G136">
        <v>1</v>
      </c>
      <c r="H136">
        <v>3</v>
      </c>
      <c r="I136" t="s">
        <v>768</v>
      </c>
      <c r="J136" t="s">
        <v>769</v>
      </c>
      <c r="K136" t="s">
        <v>770</v>
      </c>
      <c r="L136">
        <v>1346</v>
      </c>
      <c r="N136">
        <v>1009</v>
      </c>
      <c r="O136" t="s">
        <v>91</v>
      </c>
      <c r="P136" t="s">
        <v>91</v>
      </c>
      <c r="Q136">
        <v>1</v>
      </c>
      <c r="X136">
        <v>0.16</v>
      </c>
      <c r="Y136">
        <v>30.4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0.16</v>
      </c>
      <c r="AH136">
        <v>2</v>
      </c>
      <c r="AI136">
        <v>145870598</v>
      </c>
      <c r="AJ136">
        <v>126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ROW(Source!A81)</f>
        <v>81</v>
      </c>
      <c r="B137">
        <v>145870599</v>
      </c>
      <c r="C137">
        <v>145870593</v>
      </c>
      <c r="D137">
        <v>140772981</v>
      </c>
      <c r="E137">
        <v>1</v>
      </c>
      <c r="F137">
        <v>1</v>
      </c>
      <c r="G137">
        <v>1</v>
      </c>
      <c r="H137">
        <v>3</v>
      </c>
      <c r="I137" t="s">
        <v>783</v>
      </c>
      <c r="J137" t="s">
        <v>784</v>
      </c>
      <c r="K137" t="s">
        <v>785</v>
      </c>
      <c r="L137">
        <v>1302</v>
      </c>
      <c r="N137">
        <v>1003</v>
      </c>
      <c r="O137" t="s">
        <v>712</v>
      </c>
      <c r="P137" t="s">
        <v>712</v>
      </c>
      <c r="Q137">
        <v>10</v>
      </c>
      <c r="X137">
        <v>0.5</v>
      </c>
      <c r="Y137">
        <v>6.9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0.5</v>
      </c>
      <c r="AH137">
        <v>2</v>
      </c>
      <c r="AI137">
        <v>145870599</v>
      </c>
      <c r="AJ137">
        <v>127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ROW(Source!A81)</f>
        <v>81</v>
      </c>
      <c r="B138">
        <v>145870600</v>
      </c>
      <c r="C138">
        <v>145870593</v>
      </c>
      <c r="D138">
        <v>140804400</v>
      </c>
      <c r="E138">
        <v>1</v>
      </c>
      <c r="F138">
        <v>1</v>
      </c>
      <c r="G138">
        <v>1</v>
      </c>
      <c r="H138">
        <v>3</v>
      </c>
      <c r="I138" t="s">
        <v>774</v>
      </c>
      <c r="J138" t="s">
        <v>775</v>
      </c>
      <c r="K138" t="s">
        <v>776</v>
      </c>
      <c r="L138">
        <v>1346</v>
      </c>
      <c r="N138">
        <v>1009</v>
      </c>
      <c r="O138" t="s">
        <v>91</v>
      </c>
      <c r="P138" t="s">
        <v>91</v>
      </c>
      <c r="Q138">
        <v>1</v>
      </c>
      <c r="X138">
        <v>0.05</v>
      </c>
      <c r="Y138">
        <v>28.6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0.05</v>
      </c>
      <c r="AH138">
        <v>2</v>
      </c>
      <c r="AI138">
        <v>145870600</v>
      </c>
      <c r="AJ138">
        <v>128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ROW(Source!A81)</f>
        <v>81</v>
      </c>
      <c r="B139">
        <v>145870601</v>
      </c>
      <c r="C139">
        <v>145870593</v>
      </c>
      <c r="D139">
        <v>140765022</v>
      </c>
      <c r="E139">
        <v>70</v>
      </c>
      <c r="F139">
        <v>1</v>
      </c>
      <c r="G139">
        <v>1</v>
      </c>
      <c r="H139">
        <v>3</v>
      </c>
      <c r="I139" t="s">
        <v>762</v>
      </c>
      <c r="J139" t="s">
        <v>3</v>
      </c>
      <c r="K139" t="s">
        <v>763</v>
      </c>
      <c r="L139">
        <v>1374</v>
      </c>
      <c r="N139">
        <v>1013</v>
      </c>
      <c r="O139" t="s">
        <v>764</v>
      </c>
      <c r="P139" t="s">
        <v>764</v>
      </c>
      <c r="Q139">
        <v>1</v>
      </c>
      <c r="X139">
        <v>0.53</v>
      </c>
      <c r="Y139">
        <v>1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0.53</v>
      </c>
      <c r="AH139">
        <v>2</v>
      </c>
      <c r="AI139">
        <v>145870601</v>
      </c>
      <c r="AJ139">
        <v>129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ROW(Source!A83)</f>
        <v>83</v>
      </c>
      <c r="B140">
        <v>145870783</v>
      </c>
      <c r="C140">
        <v>145870780</v>
      </c>
      <c r="D140">
        <v>140760027</v>
      </c>
      <c r="E140">
        <v>70</v>
      </c>
      <c r="F140">
        <v>1</v>
      </c>
      <c r="G140">
        <v>1</v>
      </c>
      <c r="H140">
        <v>1</v>
      </c>
      <c r="I140" t="s">
        <v>786</v>
      </c>
      <c r="J140" t="s">
        <v>3</v>
      </c>
      <c r="K140" t="s">
        <v>787</v>
      </c>
      <c r="L140">
        <v>1191</v>
      </c>
      <c r="N140">
        <v>1013</v>
      </c>
      <c r="O140" t="s">
        <v>660</v>
      </c>
      <c r="P140" t="s">
        <v>660</v>
      </c>
      <c r="Q140">
        <v>1</v>
      </c>
      <c r="X140">
        <v>16.29</v>
      </c>
      <c r="Y140">
        <v>0</v>
      </c>
      <c r="Z140">
        <v>0</v>
      </c>
      <c r="AA140">
        <v>0</v>
      </c>
      <c r="AB140">
        <v>9.51</v>
      </c>
      <c r="AC140">
        <v>0</v>
      </c>
      <c r="AD140">
        <v>1</v>
      </c>
      <c r="AE140">
        <v>1</v>
      </c>
      <c r="AF140" t="s">
        <v>3</v>
      </c>
      <c r="AG140">
        <v>16.29</v>
      </c>
      <c r="AH140">
        <v>2</v>
      </c>
      <c r="AI140">
        <v>145870783</v>
      </c>
      <c r="AJ140">
        <v>130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ROW(Source!A83)</f>
        <v>83</v>
      </c>
      <c r="B141">
        <v>145870784</v>
      </c>
      <c r="C141">
        <v>145870780</v>
      </c>
      <c r="D141">
        <v>140760225</v>
      </c>
      <c r="E141">
        <v>70</v>
      </c>
      <c r="F141">
        <v>1</v>
      </c>
      <c r="G141">
        <v>1</v>
      </c>
      <c r="H141">
        <v>1</v>
      </c>
      <c r="I141" t="s">
        <v>661</v>
      </c>
      <c r="J141" t="s">
        <v>3</v>
      </c>
      <c r="K141" t="s">
        <v>662</v>
      </c>
      <c r="L141">
        <v>1191</v>
      </c>
      <c r="N141">
        <v>1013</v>
      </c>
      <c r="O141" t="s">
        <v>660</v>
      </c>
      <c r="P141" t="s">
        <v>660</v>
      </c>
      <c r="Q141">
        <v>1</v>
      </c>
      <c r="X141">
        <v>0.01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2</v>
      </c>
      <c r="AF141" t="s">
        <v>3</v>
      </c>
      <c r="AG141">
        <v>0.01</v>
      </c>
      <c r="AH141">
        <v>2</v>
      </c>
      <c r="AI141">
        <v>145870784</v>
      </c>
      <c r="AJ141">
        <v>131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ROW(Source!A83)</f>
        <v>83</v>
      </c>
      <c r="B142">
        <v>145870785</v>
      </c>
      <c r="C142">
        <v>145870780</v>
      </c>
      <c r="D142">
        <v>140923145</v>
      </c>
      <c r="E142">
        <v>1</v>
      </c>
      <c r="F142">
        <v>1</v>
      </c>
      <c r="G142">
        <v>1</v>
      </c>
      <c r="H142">
        <v>2</v>
      </c>
      <c r="I142" t="s">
        <v>663</v>
      </c>
      <c r="J142" t="s">
        <v>664</v>
      </c>
      <c r="K142" t="s">
        <v>665</v>
      </c>
      <c r="L142">
        <v>1367</v>
      </c>
      <c r="N142">
        <v>1011</v>
      </c>
      <c r="O142" t="s">
        <v>666</v>
      </c>
      <c r="P142" t="s">
        <v>666</v>
      </c>
      <c r="Q142">
        <v>1</v>
      </c>
      <c r="X142">
        <v>0.01</v>
      </c>
      <c r="Y142">
        <v>0</v>
      </c>
      <c r="Z142">
        <v>31.26</v>
      </c>
      <c r="AA142">
        <v>13.5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0.01</v>
      </c>
      <c r="AH142">
        <v>2</v>
      </c>
      <c r="AI142">
        <v>145870785</v>
      </c>
      <c r="AJ142">
        <v>132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ROW(Source!A83)</f>
        <v>83</v>
      </c>
      <c r="B143">
        <v>145870786</v>
      </c>
      <c r="C143">
        <v>145870780</v>
      </c>
      <c r="D143">
        <v>140775153</v>
      </c>
      <c r="E143">
        <v>1</v>
      </c>
      <c r="F143">
        <v>1</v>
      </c>
      <c r="G143">
        <v>1</v>
      </c>
      <c r="H143">
        <v>3</v>
      </c>
      <c r="I143" t="s">
        <v>788</v>
      </c>
      <c r="J143" t="s">
        <v>789</v>
      </c>
      <c r="K143" t="s">
        <v>790</v>
      </c>
      <c r="L143">
        <v>1407</v>
      </c>
      <c r="N143">
        <v>1013</v>
      </c>
      <c r="O143" t="s">
        <v>751</v>
      </c>
      <c r="P143" t="s">
        <v>751</v>
      </c>
      <c r="Q143">
        <v>1</v>
      </c>
      <c r="X143">
        <v>0.2</v>
      </c>
      <c r="Y143">
        <v>180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0.2</v>
      </c>
      <c r="AH143">
        <v>2</v>
      </c>
      <c r="AI143">
        <v>145870786</v>
      </c>
      <c r="AJ143">
        <v>133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ROW(Source!A83)</f>
        <v>83</v>
      </c>
      <c r="B144">
        <v>145870787</v>
      </c>
      <c r="C144">
        <v>145870780</v>
      </c>
      <c r="D144">
        <v>140775527</v>
      </c>
      <c r="E144">
        <v>1</v>
      </c>
      <c r="F144">
        <v>1</v>
      </c>
      <c r="G144">
        <v>1</v>
      </c>
      <c r="H144">
        <v>3</v>
      </c>
      <c r="I144" t="s">
        <v>791</v>
      </c>
      <c r="J144" t="s">
        <v>792</v>
      </c>
      <c r="K144" t="s">
        <v>793</v>
      </c>
      <c r="L144">
        <v>1348</v>
      </c>
      <c r="N144">
        <v>1009</v>
      </c>
      <c r="O144" t="s">
        <v>123</v>
      </c>
      <c r="P144" t="s">
        <v>123</v>
      </c>
      <c r="Q144">
        <v>1000</v>
      </c>
      <c r="X144">
        <v>1E-3</v>
      </c>
      <c r="Y144">
        <v>12430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1E-3</v>
      </c>
      <c r="AH144">
        <v>2</v>
      </c>
      <c r="AI144">
        <v>145870787</v>
      </c>
      <c r="AJ144">
        <v>134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ROW(Source!A83)</f>
        <v>83</v>
      </c>
      <c r="B145">
        <v>145870788</v>
      </c>
      <c r="C145">
        <v>145870780</v>
      </c>
      <c r="D145">
        <v>140765022</v>
      </c>
      <c r="E145">
        <v>70</v>
      </c>
      <c r="F145">
        <v>1</v>
      </c>
      <c r="G145">
        <v>1</v>
      </c>
      <c r="H145">
        <v>3</v>
      </c>
      <c r="I145" t="s">
        <v>762</v>
      </c>
      <c r="J145" t="s">
        <v>3</v>
      </c>
      <c r="K145" t="s">
        <v>763</v>
      </c>
      <c r="L145">
        <v>1374</v>
      </c>
      <c r="N145">
        <v>1013</v>
      </c>
      <c r="O145" t="s">
        <v>764</v>
      </c>
      <c r="P145" t="s">
        <v>764</v>
      </c>
      <c r="Q145">
        <v>1</v>
      </c>
      <c r="X145">
        <v>3.1</v>
      </c>
      <c r="Y145">
        <v>1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3.1</v>
      </c>
      <c r="AH145">
        <v>2</v>
      </c>
      <c r="AI145">
        <v>145870788</v>
      </c>
      <c r="AJ145">
        <v>135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ROW(Source!A85)</f>
        <v>85</v>
      </c>
      <c r="B146">
        <v>145870603</v>
      </c>
      <c r="C146">
        <v>145870602</v>
      </c>
      <c r="D146">
        <v>140760043</v>
      </c>
      <c r="E146">
        <v>70</v>
      </c>
      <c r="F146">
        <v>1</v>
      </c>
      <c r="G146">
        <v>1</v>
      </c>
      <c r="H146">
        <v>1</v>
      </c>
      <c r="I146" t="s">
        <v>754</v>
      </c>
      <c r="J146" t="s">
        <v>3</v>
      </c>
      <c r="K146" t="s">
        <v>755</v>
      </c>
      <c r="L146">
        <v>1191</v>
      </c>
      <c r="N146">
        <v>1013</v>
      </c>
      <c r="O146" t="s">
        <v>660</v>
      </c>
      <c r="P146" t="s">
        <v>660</v>
      </c>
      <c r="Q146">
        <v>1</v>
      </c>
      <c r="X146">
        <v>34.56</v>
      </c>
      <c r="Y146">
        <v>0</v>
      </c>
      <c r="Z146">
        <v>0</v>
      </c>
      <c r="AA146">
        <v>0</v>
      </c>
      <c r="AB146">
        <v>9.92</v>
      </c>
      <c r="AC146">
        <v>0</v>
      </c>
      <c r="AD146">
        <v>1</v>
      </c>
      <c r="AE146">
        <v>1</v>
      </c>
      <c r="AF146" t="s">
        <v>3</v>
      </c>
      <c r="AG146">
        <v>34.56</v>
      </c>
      <c r="AH146">
        <v>2</v>
      </c>
      <c r="AI146">
        <v>145870603</v>
      </c>
      <c r="AJ146">
        <v>136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ROW(Source!A85)</f>
        <v>85</v>
      </c>
      <c r="B147">
        <v>145870604</v>
      </c>
      <c r="C147">
        <v>145870602</v>
      </c>
      <c r="D147">
        <v>140760225</v>
      </c>
      <c r="E147">
        <v>70</v>
      </c>
      <c r="F147">
        <v>1</v>
      </c>
      <c r="G147">
        <v>1</v>
      </c>
      <c r="H147">
        <v>1</v>
      </c>
      <c r="I147" t="s">
        <v>661</v>
      </c>
      <c r="J147" t="s">
        <v>3</v>
      </c>
      <c r="K147" t="s">
        <v>662</v>
      </c>
      <c r="L147">
        <v>1191</v>
      </c>
      <c r="N147">
        <v>1013</v>
      </c>
      <c r="O147" t="s">
        <v>660</v>
      </c>
      <c r="P147" t="s">
        <v>660</v>
      </c>
      <c r="Q147">
        <v>1</v>
      </c>
      <c r="X147">
        <v>0.05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2</v>
      </c>
      <c r="AF147" t="s">
        <v>3</v>
      </c>
      <c r="AG147">
        <v>0.05</v>
      </c>
      <c r="AH147">
        <v>2</v>
      </c>
      <c r="AI147">
        <v>145870604</v>
      </c>
      <c r="AJ147">
        <v>137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ROW(Source!A85)</f>
        <v>85</v>
      </c>
      <c r="B148">
        <v>145870605</v>
      </c>
      <c r="C148">
        <v>145870602</v>
      </c>
      <c r="D148">
        <v>140922951</v>
      </c>
      <c r="E148">
        <v>1</v>
      </c>
      <c r="F148">
        <v>1</v>
      </c>
      <c r="G148">
        <v>1</v>
      </c>
      <c r="H148">
        <v>2</v>
      </c>
      <c r="I148" t="s">
        <v>756</v>
      </c>
      <c r="J148" t="s">
        <v>757</v>
      </c>
      <c r="K148" t="s">
        <v>758</v>
      </c>
      <c r="L148">
        <v>1367</v>
      </c>
      <c r="N148">
        <v>1011</v>
      </c>
      <c r="O148" t="s">
        <v>666</v>
      </c>
      <c r="P148" t="s">
        <v>666</v>
      </c>
      <c r="Q148">
        <v>1</v>
      </c>
      <c r="X148">
        <v>0.03</v>
      </c>
      <c r="Y148">
        <v>0</v>
      </c>
      <c r="Z148">
        <v>115.4</v>
      </c>
      <c r="AA148">
        <v>13.5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0.03</v>
      </c>
      <c r="AH148">
        <v>2</v>
      </c>
      <c r="AI148">
        <v>145870605</v>
      </c>
      <c r="AJ148">
        <v>138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ROW(Source!A85)</f>
        <v>85</v>
      </c>
      <c r="B149">
        <v>145870606</v>
      </c>
      <c r="C149">
        <v>145870602</v>
      </c>
      <c r="D149">
        <v>140923885</v>
      </c>
      <c r="E149">
        <v>1</v>
      </c>
      <c r="F149">
        <v>1</v>
      </c>
      <c r="G149">
        <v>1</v>
      </c>
      <c r="H149">
        <v>2</v>
      </c>
      <c r="I149" t="s">
        <v>681</v>
      </c>
      <c r="J149" t="s">
        <v>682</v>
      </c>
      <c r="K149" t="s">
        <v>683</v>
      </c>
      <c r="L149">
        <v>1367</v>
      </c>
      <c r="N149">
        <v>1011</v>
      </c>
      <c r="O149" t="s">
        <v>666</v>
      </c>
      <c r="P149" t="s">
        <v>666</v>
      </c>
      <c r="Q149">
        <v>1</v>
      </c>
      <c r="X149">
        <v>0.02</v>
      </c>
      <c r="Y149">
        <v>0</v>
      </c>
      <c r="Z149">
        <v>65.709999999999994</v>
      </c>
      <c r="AA149">
        <v>11.6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0.02</v>
      </c>
      <c r="AH149">
        <v>2</v>
      </c>
      <c r="AI149">
        <v>145870606</v>
      </c>
      <c r="AJ149">
        <v>139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ROW(Source!A85)</f>
        <v>85</v>
      </c>
      <c r="B150">
        <v>145870607</v>
      </c>
      <c r="C150">
        <v>145870602</v>
      </c>
      <c r="D150">
        <v>140772963</v>
      </c>
      <c r="E150">
        <v>1</v>
      </c>
      <c r="F150">
        <v>1</v>
      </c>
      <c r="G150">
        <v>1</v>
      </c>
      <c r="H150">
        <v>3</v>
      </c>
      <c r="I150" t="s">
        <v>768</v>
      </c>
      <c r="J150" t="s">
        <v>769</v>
      </c>
      <c r="K150" t="s">
        <v>770</v>
      </c>
      <c r="L150">
        <v>1346</v>
      </c>
      <c r="N150">
        <v>1009</v>
      </c>
      <c r="O150" t="s">
        <v>91</v>
      </c>
      <c r="P150" t="s">
        <v>91</v>
      </c>
      <c r="Q150">
        <v>1</v>
      </c>
      <c r="X150">
        <v>0.11</v>
      </c>
      <c r="Y150">
        <v>30.4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0.11</v>
      </c>
      <c r="AH150">
        <v>2</v>
      </c>
      <c r="AI150">
        <v>145870607</v>
      </c>
      <c r="AJ150">
        <v>140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ROW(Source!A85)</f>
        <v>85</v>
      </c>
      <c r="B151">
        <v>145870608</v>
      </c>
      <c r="C151">
        <v>145870602</v>
      </c>
      <c r="D151">
        <v>140775151</v>
      </c>
      <c r="E151">
        <v>1</v>
      </c>
      <c r="F151">
        <v>1</v>
      </c>
      <c r="G151">
        <v>1</v>
      </c>
      <c r="H151">
        <v>3</v>
      </c>
      <c r="I151" t="s">
        <v>794</v>
      </c>
      <c r="J151" t="s">
        <v>795</v>
      </c>
      <c r="K151" t="s">
        <v>796</v>
      </c>
      <c r="L151">
        <v>1425</v>
      </c>
      <c r="N151">
        <v>1013</v>
      </c>
      <c r="O151" t="s">
        <v>26</v>
      </c>
      <c r="P151" t="s">
        <v>26</v>
      </c>
      <c r="Q151">
        <v>1</v>
      </c>
      <c r="X151">
        <v>1.02</v>
      </c>
      <c r="Y151">
        <v>86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1.02</v>
      </c>
      <c r="AH151">
        <v>2</v>
      </c>
      <c r="AI151">
        <v>145870608</v>
      </c>
      <c r="AJ151">
        <v>141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ROW(Source!A85)</f>
        <v>85</v>
      </c>
      <c r="B152">
        <v>145870609</v>
      </c>
      <c r="C152">
        <v>145870602</v>
      </c>
      <c r="D152">
        <v>140775523</v>
      </c>
      <c r="E152">
        <v>1</v>
      </c>
      <c r="F152">
        <v>1</v>
      </c>
      <c r="G152">
        <v>1</v>
      </c>
      <c r="H152">
        <v>3</v>
      </c>
      <c r="I152" t="s">
        <v>797</v>
      </c>
      <c r="J152" t="s">
        <v>798</v>
      </c>
      <c r="K152" t="s">
        <v>799</v>
      </c>
      <c r="L152">
        <v>1348</v>
      </c>
      <c r="N152">
        <v>1009</v>
      </c>
      <c r="O152" t="s">
        <v>123</v>
      </c>
      <c r="P152" t="s">
        <v>123</v>
      </c>
      <c r="Q152">
        <v>1000</v>
      </c>
      <c r="X152">
        <v>1.6000000000000001E-4</v>
      </c>
      <c r="Y152">
        <v>29800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1.6000000000000001E-4</v>
      </c>
      <c r="AH152">
        <v>2</v>
      </c>
      <c r="AI152">
        <v>145870609</v>
      </c>
      <c r="AJ152">
        <v>142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ROW(Source!A85)</f>
        <v>85</v>
      </c>
      <c r="B153">
        <v>145870610</v>
      </c>
      <c r="C153">
        <v>145870602</v>
      </c>
      <c r="D153">
        <v>140775527</v>
      </c>
      <c r="E153">
        <v>1</v>
      </c>
      <c r="F153">
        <v>1</v>
      </c>
      <c r="G153">
        <v>1</v>
      </c>
      <c r="H153">
        <v>3</v>
      </c>
      <c r="I153" t="s">
        <v>791</v>
      </c>
      <c r="J153" t="s">
        <v>792</v>
      </c>
      <c r="K153" t="s">
        <v>793</v>
      </c>
      <c r="L153">
        <v>1348</v>
      </c>
      <c r="N153">
        <v>1009</v>
      </c>
      <c r="O153" t="s">
        <v>123</v>
      </c>
      <c r="P153" t="s">
        <v>123</v>
      </c>
      <c r="Q153">
        <v>1000</v>
      </c>
      <c r="X153">
        <v>2.9999999999999997E-4</v>
      </c>
      <c r="Y153">
        <v>12430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2.9999999999999997E-4</v>
      </c>
      <c r="AH153">
        <v>2</v>
      </c>
      <c r="AI153">
        <v>145870610</v>
      </c>
      <c r="AJ153">
        <v>143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ROW(Source!A85)</f>
        <v>85</v>
      </c>
      <c r="B154">
        <v>145870611</v>
      </c>
      <c r="C154">
        <v>145870602</v>
      </c>
      <c r="D154">
        <v>140765022</v>
      </c>
      <c r="E154">
        <v>70</v>
      </c>
      <c r="F154">
        <v>1</v>
      </c>
      <c r="G154">
        <v>1</v>
      </c>
      <c r="H154">
        <v>3</v>
      </c>
      <c r="I154" t="s">
        <v>762</v>
      </c>
      <c r="J154" t="s">
        <v>3</v>
      </c>
      <c r="K154" t="s">
        <v>763</v>
      </c>
      <c r="L154">
        <v>1374</v>
      </c>
      <c r="N154">
        <v>1013</v>
      </c>
      <c r="O154" t="s">
        <v>764</v>
      </c>
      <c r="P154" t="s">
        <v>764</v>
      </c>
      <c r="Q154">
        <v>1</v>
      </c>
      <c r="X154">
        <v>6.86</v>
      </c>
      <c r="Y154">
        <v>1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6.86</v>
      </c>
      <c r="AH154">
        <v>2</v>
      </c>
      <c r="AI154">
        <v>145870611</v>
      </c>
      <c r="AJ154">
        <v>144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ROW(Source!A87)</f>
        <v>87</v>
      </c>
      <c r="B155">
        <v>145870613</v>
      </c>
      <c r="C155">
        <v>145870612</v>
      </c>
      <c r="D155">
        <v>140760043</v>
      </c>
      <c r="E155">
        <v>70</v>
      </c>
      <c r="F155">
        <v>1</v>
      </c>
      <c r="G155">
        <v>1</v>
      </c>
      <c r="H155">
        <v>1</v>
      </c>
      <c r="I155" t="s">
        <v>754</v>
      </c>
      <c r="J155" t="s">
        <v>3</v>
      </c>
      <c r="K155" t="s">
        <v>755</v>
      </c>
      <c r="L155">
        <v>1191</v>
      </c>
      <c r="N155">
        <v>1013</v>
      </c>
      <c r="O155" t="s">
        <v>660</v>
      </c>
      <c r="P155" t="s">
        <v>660</v>
      </c>
      <c r="Q155">
        <v>1</v>
      </c>
      <c r="X155">
        <v>31.6</v>
      </c>
      <c r="Y155">
        <v>0</v>
      </c>
      <c r="Z155">
        <v>0</v>
      </c>
      <c r="AA155">
        <v>0</v>
      </c>
      <c r="AB155">
        <v>9.92</v>
      </c>
      <c r="AC155">
        <v>0</v>
      </c>
      <c r="AD155">
        <v>1</v>
      </c>
      <c r="AE155">
        <v>1</v>
      </c>
      <c r="AF155" t="s">
        <v>3</v>
      </c>
      <c r="AG155">
        <v>31.6</v>
      </c>
      <c r="AH155">
        <v>2</v>
      </c>
      <c r="AI155">
        <v>145870613</v>
      </c>
      <c r="AJ155">
        <v>145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ROW(Source!A87)</f>
        <v>87</v>
      </c>
      <c r="B156">
        <v>145870614</v>
      </c>
      <c r="C156">
        <v>145870612</v>
      </c>
      <c r="D156">
        <v>140760225</v>
      </c>
      <c r="E156">
        <v>70</v>
      </c>
      <c r="F156">
        <v>1</v>
      </c>
      <c r="G156">
        <v>1</v>
      </c>
      <c r="H156">
        <v>1</v>
      </c>
      <c r="I156" t="s">
        <v>661</v>
      </c>
      <c r="J156" t="s">
        <v>3</v>
      </c>
      <c r="K156" t="s">
        <v>662</v>
      </c>
      <c r="L156">
        <v>1191</v>
      </c>
      <c r="N156">
        <v>1013</v>
      </c>
      <c r="O156" t="s">
        <v>660</v>
      </c>
      <c r="P156" t="s">
        <v>660</v>
      </c>
      <c r="Q156">
        <v>1</v>
      </c>
      <c r="X156">
        <v>0.05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2</v>
      </c>
      <c r="AF156" t="s">
        <v>3</v>
      </c>
      <c r="AG156">
        <v>0.05</v>
      </c>
      <c r="AH156">
        <v>2</v>
      </c>
      <c r="AI156">
        <v>145870614</v>
      </c>
      <c r="AJ156">
        <v>146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ROW(Source!A87)</f>
        <v>87</v>
      </c>
      <c r="B157">
        <v>145870615</v>
      </c>
      <c r="C157">
        <v>145870612</v>
      </c>
      <c r="D157">
        <v>140922951</v>
      </c>
      <c r="E157">
        <v>1</v>
      </c>
      <c r="F157">
        <v>1</v>
      </c>
      <c r="G157">
        <v>1</v>
      </c>
      <c r="H157">
        <v>2</v>
      </c>
      <c r="I157" t="s">
        <v>756</v>
      </c>
      <c r="J157" t="s">
        <v>757</v>
      </c>
      <c r="K157" t="s">
        <v>758</v>
      </c>
      <c r="L157">
        <v>1367</v>
      </c>
      <c r="N157">
        <v>1011</v>
      </c>
      <c r="O157" t="s">
        <v>666</v>
      </c>
      <c r="P157" t="s">
        <v>666</v>
      </c>
      <c r="Q157">
        <v>1</v>
      </c>
      <c r="X157">
        <v>0.03</v>
      </c>
      <c r="Y157">
        <v>0</v>
      </c>
      <c r="Z157">
        <v>115.4</v>
      </c>
      <c r="AA157">
        <v>13.5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0.03</v>
      </c>
      <c r="AH157">
        <v>2</v>
      </c>
      <c r="AI157">
        <v>145870615</v>
      </c>
      <c r="AJ157">
        <v>147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ROW(Source!A87)</f>
        <v>87</v>
      </c>
      <c r="B158">
        <v>145870616</v>
      </c>
      <c r="C158">
        <v>145870612</v>
      </c>
      <c r="D158">
        <v>140923885</v>
      </c>
      <c r="E158">
        <v>1</v>
      </c>
      <c r="F158">
        <v>1</v>
      </c>
      <c r="G158">
        <v>1</v>
      </c>
      <c r="H158">
        <v>2</v>
      </c>
      <c r="I158" t="s">
        <v>681</v>
      </c>
      <c r="J158" t="s">
        <v>682</v>
      </c>
      <c r="K158" t="s">
        <v>683</v>
      </c>
      <c r="L158">
        <v>1367</v>
      </c>
      <c r="N158">
        <v>1011</v>
      </c>
      <c r="O158" t="s">
        <v>666</v>
      </c>
      <c r="P158" t="s">
        <v>666</v>
      </c>
      <c r="Q158">
        <v>1</v>
      </c>
      <c r="X158">
        <v>0.02</v>
      </c>
      <c r="Y158">
        <v>0</v>
      </c>
      <c r="Z158">
        <v>65.709999999999994</v>
      </c>
      <c r="AA158">
        <v>11.6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0.02</v>
      </c>
      <c r="AH158">
        <v>2</v>
      </c>
      <c r="AI158">
        <v>145870616</v>
      </c>
      <c r="AJ158">
        <v>148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ROW(Source!A87)</f>
        <v>87</v>
      </c>
      <c r="B159">
        <v>145870617</v>
      </c>
      <c r="C159">
        <v>145870612</v>
      </c>
      <c r="D159">
        <v>140772963</v>
      </c>
      <c r="E159">
        <v>1</v>
      </c>
      <c r="F159">
        <v>1</v>
      </c>
      <c r="G159">
        <v>1</v>
      </c>
      <c r="H159">
        <v>3</v>
      </c>
      <c r="I159" t="s">
        <v>768</v>
      </c>
      <c r="J159" t="s">
        <v>769</v>
      </c>
      <c r="K159" t="s">
        <v>770</v>
      </c>
      <c r="L159">
        <v>1346</v>
      </c>
      <c r="N159">
        <v>1009</v>
      </c>
      <c r="O159" t="s">
        <v>91</v>
      </c>
      <c r="P159" t="s">
        <v>91</v>
      </c>
      <c r="Q159">
        <v>1</v>
      </c>
      <c r="X159">
        <v>0.11</v>
      </c>
      <c r="Y159">
        <v>30.4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0.11</v>
      </c>
      <c r="AH159">
        <v>2</v>
      </c>
      <c r="AI159">
        <v>145870617</v>
      </c>
      <c r="AJ159">
        <v>149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ROW(Source!A87)</f>
        <v>87</v>
      </c>
      <c r="B160">
        <v>145870618</v>
      </c>
      <c r="C160">
        <v>145870612</v>
      </c>
      <c r="D160">
        <v>140775151</v>
      </c>
      <c r="E160">
        <v>1</v>
      </c>
      <c r="F160">
        <v>1</v>
      </c>
      <c r="G160">
        <v>1</v>
      </c>
      <c r="H160">
        <v>3</v>
      </c>
      <c r="I160" t="s">
        <v>794</v>
      </c>
      <c r="J160" t="s">
        <v>795</v>
      </c>
      <c r="K160" t="s">
        <v>796</v>
      </c>
      <c r="L160">
        <v>1425</v>
      </c>
      <c r="N160">
        <v>1013</v>
      </c>
      <c r="O160" t="s">
        <v>26</v>
      </c>
      <c r="P160" t="s">
        <v>26</v>
      </c>
      <c r="Q160">
        <v>1</v>
      </c>
      <c r="X160">
        <v>1.02</v>
      </c>
      <c r="Y160">
        <v>86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1.02</v>
      </c>
      <c r="AH160">
        <v>2</v>
      </c>
      <c r="AI160">
        <v>145870618</v>
      </c>
      <c r="AJ160">
        <v>150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ROW(Source!A87)</f>
        <v>87</v>
      </c>
      <c r="B161">
        <v>145870619</v>
      </c>
      <c r="C161">
        <v>145870612</v>
      </c>
      <c r="D161">
        <v>140775523</v>
      </c>
      <c r="E161">
        <v>1</v>
      </c>
      <c r="F161">
        <v>1</v>
      </c>
      <c r="G161">
        <v>1</v>
      </c>
      <c r="H161">
        <v>3</v>
      </c>
      <c r="I161" t="s">
        <v>797</v>
      </c>
      <c r="J161" t="s">
        <v>798</v>
      </c>
      <c r="K161" t="s">
        <v>799</v>
      </c>
      <c r="L161">
        <v>1348</v>
      </c>
      <c r="N161">
        <v>1009</v>
      </c>
      <c r="O161" t="s">
        <v>123</v>
      </c>
      <c r="P161" t="s">
        <v>123</v>
      </c>
      <c r="Q161">
        <v>1000</v>
      </c>
      <c r="X161">
        <v>1.6000000000000001E-4</v>
      </c>
      <c r="Y161">
        <v>29800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1.6000000000000001E-4</v>
      </c>
      <c r="AH161">
        <v>2</v>
      </c>
      <c r="AI161">
        <v>145870619</v>
      </c>
      <c r="AJ161">
        <v>151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ROW(Source!A87)</f>
        <v>87</v>
      </c>
      <c r="B162">
        <v>145870620</v>
      </c>
      <c r="C162">
        <v>145870612</v>
      </c>
      <c r="D162">
        <v>140775527</v>
      </c>
      <c r="E162">
        <v>1</v>
      </c>
      <c r="F162">
        <v>1</v>
      </c>
      <c r="G162">
        <v>1</v>
      </c>
      <c r="H162">
        <v>3</v>
      </c>
      <c r="I162" t="s">
        <v>791</v>
      </c>
      <c r="J162" t="s">
        <v>792</v>
      </c>
      <c r="K162" t="s">
        <v>793</v>
      </c>
      <c r="L162">
        <v>1348</v>
      </c>
      <c r="N162">
        <v>1009</v>
      </c>
      <c r="O162" t="s">
        <v>123</v>
      </c>
      <c r="P162" t="s">
        <v>123</v>
      </c>
      <c r="Q162">
        <v>1000</v>
      </c>
      <c r="X162">
        <v>2.9999999999999997E-4</v>
      </c>
      <c r="Y162">
        <v>12430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2.9999999999999997E-4</v>
      </c>
      <c r="AH162">
        <v>2</v>
      </c>
      <c r="AI162">
        <v>145870620</v>
      </c>
      <c r="AJ162">
        <v>152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ROW(Source!A87)</f>
        <v>87</v>
      </c>
      <c r="B163">
        <v>145870621</v>
      </c>
      <c r="C163">
        <v>145870612</v>
      </c>
      <c r="D163">
        <v>140765022</v>
      </c>
      <c r="E163">
        <v>70</v>
      </c>
      <c r="F163">
        <v>1</v>
      </c>
      <c r="G163">
        <v>1</v>
      </c>
      <c r="H163">
        <v>3</v>
      </c>
      <c r="I163" t="s">
        <v>762</v>
      </c>
      <c r="J163" t="s">
        <v>3</v>
      </c>
      <c r="K163" t="s">
        <v>763</v>
      </c>
      <c r="L163">
        <v>1374</v>
      </c>
      <c r="N163">
        <v>1013</v>
      </c>
      <c r="O163" t="s">
        <v>764</v>
      </c>
      <c r="P163" t="s">
        <v>764</v>
      </c>
      <c r="Q163">
        <v>1</v>
      </c>
      <c r="X163">
        <v>6.27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6.27</v>
      </c>
      <c r="AH163">
        <v>2</v>
      </c>
      <c r="AI163">
        <v>145870621</v>
      </c>
      <c r="AJ163">
        <v>153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ROW(Source!A124)</f>
        <v>124</v>
      </c>
      <c r="B164">
        <v>145870926</v>
      </c>
      <c r="C164">
        <v>145870922</v>
      </c>
      <c r="D164">
        <v>140755426</v>
      </c>
      <c r="E164">
        <v>70</v>
      </c>
      <c r="F164">
        <v>1</v>
      </c>
      <c r="G164">
        <v>1</v>
      </c>
      <c r="H164">
        <v>1</v>
      </c>
      <c r="I164" t="s">
        <v>658</v>
      </c>
      <c r="J164" t="s">
        <v>3</v>
      </c>
      <c r="K164" t="s">
        <v>659</v>
      </c>
      <c r="L164">
        <v>1191</v>
      </c>
      <c r="N164">
        <v>1013</v>
      </c>
      <c r="O164" t="s">
        <v>660</v>
      </c>
      <c r="P164" t="s">
        <v>660</v>
      </c>
      <c r="Q164">
        <v>1</v>
      </c>
      <c r="X164">
        <v>17.89</v>
      </c>
      <c r="Y164">
        <v>0</v>
      </c>
      <c r="Z164">
        <v>0</v>
      </c>
      <c r="AA164">
        <v>0</v>
      </c>
      <c r="AB164">
        <v>8.02</v>
      </c>
      <c r="AC164">
        <v>0</v>
      </c>
      <c r="AD164">
        <v>1</v>
      </c>
      <c r="AE164">
        <v>1</v>
      </c>
      <c r="AF164" t="s">
        <v>3</v>
      </c>
      <c r="AG164">
        <v>17.89</v>
      </c>
      <c r="AH164">
        <v>2</v>
      </c>
      <c r="AI164">
        <v>145870923</v>
      </c>
      <c r="AJ164">
        <v>154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ROW(Source!A124)</f>
        <v>124</v>
      </c>
      <c r="B165">
        <v>145870927</v>
      </c>
      <c r="C165">
        <v>145870922</v>
      </c>
      <c r="D165">
        <v>140755491</v>
      </c>
      <c r="E165">
        <v>70</v>
      </c>
      <c r="F165">
        <v>1</v>
      </c>
      <c r="G165">
        <v>1</v>
      </c>
      <c r="H165">
        <v>1</v>
      </c>
      <c r="I165" t="s">
        <v>661</v>
      </c>
      <c r="J165" t="s">
        <v>3</v>
      </c>
      <c r="K165" t="s">
        <v>662</v>
      </c>
      <c r="L165">
        <v>1191</v>
      </c>
      <c r="N165">
        <v>1013</v>
      </c>
      <c r="O165" t="s">
        <v>660</v>
      </c>
      <c r="P165" t="s">
        <v>660</v>
      </c>
      <c r="Q165">
        <v>1</v>
      </c>
      <c r="X165">
        <v>0.08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2</v>
      </c>
      <c r="AF165" t="s">
        <v>3</v>
      </c>
      <c r="AG165">
        <v>0.08</v>
      </c>
      <c r="AH165">
        <v>2</v>
      </c>
      <c r="AI165">
        <v>145870924</v>
      </c>
      <c r="AJ165">
        <v>155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ROW(Source!A124)</f>
        <v>124</v>
      </c>
      <c r="B166">
        <v>145870928</v>
      </c>
      <c r="C166">
        <v>145870922</v>
      </c>
      <c r="D166">
        <v>140923145</v>
      </c>
      <c r="E166">
        <v>1</v>
      </c>
      <c r="F166">
        <v>1</v>
      </c>
      <c r="G166">
        <v>1</v>
      </c>
      <c r="H166">
        <v>2</v>
      </c>
      <c r="I166" t="s">
        <v>663</v>
      </c>
      <c r="J166" t="s">
        <v>664</v>
      </c>
      <c r="K166" t="s">
        <v>665</v>
      </c>
      <c r="L166">
        <v>1367</v>
      </c>
      <c r="N166">
        <v>1011</v>
      </c>
      <c r="O166" t="s">
        <v>666</v>
      </c>
      <c r="P166" t="s">
        <v>666</v>
      </c>
      <c r="Q166">
        <v>1</v>
      </c>
      <c r="X166">
        <v>0.08</v>
      </c>
      <c r="Y166">
        <v>0</v>
      </c>
      <c r="Z166">
        <v>31.26</v>
      </c>
      <c r="AA166">
        <v>13.5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0.08</v>
      </c>
      <c r="AH166">
        <v>2</v>
      </c>
      <c r="AI166">
        <v>145870925</v>
      </c>
      <c r="AJ166">
        <v>156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ROW(Source!A125)</f>
        <v>125</v>
      </c>
      <c r="B167">
        <v>145870943</v>
      </c>
      <c r="C167">
        <v>145870942</v>
      </c>
      <c r="D167">
        <v>140759953</v>
      </c>
      <c r="E167">
        <v>70</v>
      </c>
      <c r="F167">
        <v>1</v>
      </c>
      <c r="G167">
        <v>1</v>
      </c>
      <c r="H167">
        <v>1</v>
      </c>
      <c r="I167" t="s">
        <v>667</v>
      </c>
      <c r="J167" t="s">
        <v>3</v>
      </c>
      <c r="K167" t="s">
        <v>668</v>
      </c>
      <c r="L167">
        <v>1191</v>
      </c>
      <c r="N167">
        <v>1013</v>
      </c>
      <c r="O167" t="s">
        <v>660</v>
      </c>
      <c r="P167" t="s">
        <v>660</v>
      </c>
      <c r="Q167">
        <v>1</v>
      </c>
      <c r="X167">
        <v>91.15</v>
      </c>
      <c r="Y167">
        <v>0</v>
      </c>
      <c r="Z167">
        <v>0</v>
      </c>
      <c r="AA167">
        <v>0</v>
      </c>
      <c r="AB167">
        <v>8.09</v>
      </c>
      <c r="AC167">
        <v>0</v>
      </c>
      <c r="AD167">
        <v>1</v>
      </c>
      <c r="AE167">
        <v>1</v>
      </c>
      <c r="AF167" t="s">
        <v>3</v>
      </c>
      <c r="AG167">
        <v>91.15</v>
      </c>
      <c r="AH167">
        <v>2</v>
      </c>
      <c r="AI167">
        <v>145870943</v>
      </c>
      <c r="AJ167">
        <v>157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ROW(Source!A125)</f>
        <v>125</v>
      </c>
      <c r="B168">
        <v>145870944</v>
      </c>
      <c r="C168">
        <v>145870942</v>
      </c>
      <c r="D168">
        <v>140760225</v>
      </c>
      <c r="E168">
        <v>70</v>
      </c>
      <c r="F168">
        <v>1</v>
      </c>
      <c r="G168">
        <v>1</v>
      </c>
      <c r="H168">
        <v>1</v>
      </c>
      <c r="I168" t="s">
        <v>661</v>
      </c>
      <c r="J168" t="s">
        <v>3</v>
      </c>
      <c r="K168" t="s">
        <v>662</v>
      </c>
      <c r="L168">
        <v>1191</v>
      </c>
      <c r="N168">
        <v>1013</v>
      </c>
      <c r="O168" t="s">
        <v>660</v>
      </c>
      <c r="P168" t="s">
        <v>660</v>
      </c>
      <c r="Q168">
        <v>1</v>
      </c>
      <c r="X168">
        <v>7.74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2</v>
      </c>
      <c r="AF168" t="s">
        <v>3</v>
      </c>
      <c r="AG168">
        <v>7.74</v>
      </c>
      <c r="AH168">
        <v>2</v>
      </c>
      <c r="AI168">
        <v>145870944</v>
      </c>
      <c r="AJ168">
        <v>158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ROW(Source!A125)</f>
        <v>125</v>
      </c>
      <c r="B169">
        <v>145870945</v>
      </c>
      <c r="C169">
        <v>145870942</v>
      </c>
      <c r="D169">
        <v>140923145</v>
      </c>
      <c r="E169">
        <v>1</v>
      </c>
      <c r="F169">
        <v>1</v>
      </c>
      <c r="G169">
        <v>1</v>
      </c>
      <c r="H169">
        <v>2</v>
      </c>
      <c r="I169" t="s">
        <v>663</v>
      </c>
      <c r="J169" t="s">
        <v>664</v>
      </c>
      <c r="K169" t="s">
        <v>665</v>
      </c>
      <c r="L169">
        <v>1367</v>
      </c>
      <c r="N169">
        <v>1011</v>
      </c>
      <c r="O169" t="s">
        <v>666</v>
      </c>
      <c r="P169" t="s">
        <v>666</v>
      </c>
      <c r="Q169">
        <v>1</v>
      </c>
      <c r="X169">
        <v>7.74</v>
      </c>
      <c r="Y169">
        <v>0</v>
      </c>
      <c r="Z169">
        <v>31.26</v>
      </c>
      <c r="AA169">
        <v>13.5</v>
      </c>
      <c r="AB169">
        <v>0</v>
      </c>
      <c r="AC169">
        <v>0</v>
      </c>
      <c r="AD169">
        <v>1</v>
      </c>
      <c r="AE169">
        <v>0</v>
      </c>
      <c r="AF169" t="s">
        <v>3</v>
      </c>
      <c r="AG169">
        <v>7.74</v>
      </c>
      <c r="AH169">
        <v>2</v>
      </c>
      <c r="AI169">
        <v>145870945</v>
      </c>
      <c r="AJ169">
        <v>159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ROW(Source!A126)</f>
        <v>126</v>
      </c>
      <c r="B170">
        <v>145870951</v>
      </c>
      <c r="C170">
        <v>145870946</v>
      </c>
      <c r="D170">
        <v>140755423</v>
      </c>
      <c r="E170">
        <v>70</v>
      </c>
      <c r="F170">
        <v>1</v>
      </c>
      <c r="G170">
        <v>1</v>
      </c>
      <c r="H170">
        <v>1</v>
      </c>
      <c r="I170" t="s">
        <v>669</v>
      </c>
      <c r="J170" t="s">
        <v>3</v>
      </c>
      <c r="K170" t="s">
        <v>670</v>
      </c>
      <c r="L170">
        <v>1191</v>
      </c>
      <c r="N170">
        <v>1013</v>
      </c>
      <c r="O170" t="s">
        <v>660</v>
      </c>
      <c r="P170" t="s">
        <v>660</v>
      </c>
      <c r="Q170">
        <v>1</v>
      </c>
      <c r="X170">
        <v>11.39</v>
      </c>
      <c r="Y170">
        <v>0</v>
      </c>
      <c r="Z170">
        <v>0</v>
      </c>
      <c r="AA170">
        <v>0</v>
      </c>
      <c r="AB170">
        <v>7.8</v>
      </c>
      <c r="AC170">
        <v>0</v>
      </c>
      <c r="AD170">
        <v>1</v>
      </c>
      <c r="AE170">
        <v>1</v>
      </c>
      <c r="AF170" t="s">
        <v>3</v>
      </c>
      <c r="AG170">
        <v>11.39</v>
      </c>
      <c r="AH170">
        <v>2</v>
      </c>
      <c r="AI170">
        <v>145870947</v>
      </c>
      <c r="AJ170">
        <v>160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ROW(Source!A126)</f>
        <v>126</v>
      </c>
      <c r="B171">
        <v>145870952</v>
      </c>
      <c r="C171">
        <v>145870946</v>
      </c>
      <c r="D171">
        <v>140755491</v>
      </c>
      <c r="E171">
        <v>70</v>
      </c>
      <c r="F171">
        <v>1</v>
      </c>
      <c r="G171">
        <v>1</v>
      </c>
      <c r="H171">
        <v>1</v>
      </c>
      <c r="I171" t="s">
        <v>661</v>
      </c>
      <c r="J171" t="s">
        <v>3</v>
      </c>
      <c r="K171" t="s">
        <v>662</v>
      </c>
      <c r="L171">
        <v>1191</v>
      </c>
      <c r="N171">
        <v>1013</v>
      </c>
      <c r="O171" t="s">
        <v>660</v>
      </c>
      <c r="P171" t="s">
        <v>660</v>
      </c>
      <c r="Q171">
        <v>1</v>
      </c>
      <c r="X171">
        <v>0.13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2</v>
      </c>
      <c r="AF171" t="s">
        <v>3</v>
      </c>
      <c r="AG171">
        <v>0.13</v>
      </c>
      <c r="AH171">
        <v>2</v>
      </c>
      <c r="AI171">
        <v>145870948</v>
      </c>
      <c r="AJ171">
        <v>161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ROW(Source!A126)</f>
        <v>126</v>
      </c>
      <c r="B172">
        <v>145870953</v>
      </c>
      <c r="C172">
        <v>145870946</v>
      </c>
      <c r="D172">
        <v>140923145</v>
      </c>
      <c r="E172">
        <v>1</v>
      </c>
      <c r="F172">
        <v>1</v>
      </c>
      <c r="G172">
        <v>1</v>
      </c>
      <c r="H172">
        <v>2</v>
      </c>
      <c r="I172" t="s">
        <v>663</v>
      </c>
      <c r="J172" t="s">
        <v>664</v>
      </c>
      <c r="K172" t="s">
        <v>665</v>
      </c>
      <c r="L172">
        <v>1367</v>
      </c>
      <c r="N172">
        <v>1011</v>
      </c>
      <c r="O172" t="s">
        <v>666</v>
      </c>
      <c r="P172" t="s">
        <v>666</v>
      </c>
      <c r="Q172">
        <v>1</v>
      </c>
      <c r="X172">
        <v>0.13</v>
      </c>
      <c r="Y172">
        <v>0</v>
      </c>
      <c r="Z172">
        <v>31.26</v>
      </c>
      <c r="AA172">
        <v>13.5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0.13</v>
      </c>
      <c r="AH172">
        <v>2</v>
      </c>
      <c r="AI172">
        <v>145870949</v>
      </c>
      <c r="AJ172">
        <v>162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ROW(Source!A126)</f>
        <v>126</v>
      </c>
      <c r="B173">
        <v>145870954</v>
      </c>
      <c r="C173">
        <v>145870946</v>
      </c>
      <c r="D173">
        <v>140765020</v>
      </c>
      <c r="E173">
        <v>70</v>
      </c>
      <c r="F173">
        <v>1</v>
      </c>
      <c r="G173">
        <v>1</v>
      </c>
      <c r="H173">
        <v>3</v>
      </c>
      <c r="I173" t="s">
        <v>121</v>
      </c>
      <c r="J173" t="s">
        <v>3</v>
      </c>
      <c r="K173" t="s">
        <v>122</v>
      </c>
      <c r="L173">
        <v>1348</v>
      </c>
      <c r="N173">
        <v>1009</v>
      </c>
      <c r="O173" t="s">
        <v>123</v>
      </c>
      <c r="P173" t="s">
        <v>123</v>
      </c>
      <c r="Q173">
        <v>1000</v>
      </c>
      <c r="X173">
        <v>0.47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 t="s">
        <v>3</v>
      </c>
      <c r="AG173">
        <v>0.47</v>
      </c>
      <c r="AH173">
        <v>2</v>
      </c>
      <c r="AI173">
        <v>145870950</v>
      </c>
      <c r="AJ173">
        <v>163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ROW(Source!A127)</f>
        <v>127</v>
      </c>
      <c r="B174">
        <v>145870960</v>
      </c>
      <c r="C174">
        <v>145870955</v>
      </c>
      <c r="D174">
        <v>140755423</v>
      </c>
      <c r="E174">
        <v>70</v>
      </c>
      <c r="F174">
        <v>1</v>
      </c>
      <c r="G174">
        <v>1</v>
      </c>
      <c r="H174">
        <v>1</v>
      </c>
      <c r="I174" t="s">
        <v>669</v>
      </c>
      <c r="J174" t="s">
        <v>3</v>
      </c>
      <c r="K174" t="s">
        <v>670</v>
      </c>
      <c r="L174">
        <v>1191</v>
      </c>
      <c r="N174">
        <v>1013</v>
      </c>
      <c r="O174" t="s">
        <v>660</v>
      </c>
      <c r="P174" t="s">
        <v>660</v>
      </c>
      <c r="Q174">
        <v>1</v>
      </c>
      <c r="X174">
        <v>30.53</v>
      </c>
      <c r="Y174">
        <v>0</v>
      </c>
      <c r="Z174">
        <v>0</v>
      </c>
      <c r="AA174">
        <v>0</v>
      </c>
      <c r="AB174">
        <v>7.8</v>
      </c>
      <c r="AC174">
        <v>0</v>
      </c>
      <c r="AD174">
        <v>1</v>
      </c>
      <c r="AE174">
        <v>1</v>
      </c>
      <c r="AF174" t="s">
        <v>3</v>
      </c>
      <c r="AG174">
        <v>30.53</v>
      </c>
      <c r="AH174">
        <v>2</v>
      </c>
      <c r="AI174">
        <v>145870956</v>
      </c>
      <c r="AJ174">
        <v>164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ROW(Source!A127)</f>
        <v>127</v>
      </c>
      <c r="B175">
        <v>145870961</v>
      </c>
      <c r="C175">
        <v>145870955</v>
      </c>
      <c r="D175">
        <v>140755491</v>
      </c>
      <c r="E175">
        <v>70</v>
      </c>
      <c r="F175">
        <v>1</v>
      </c>
      <c r="G175">
        <v>1</v>
      </c>
      <c r="H175">
        <v>1</v>
      </c>
      <c r="I175" t="s">
        <v>661</v>
      </c>
      <c r="J175" t="s">
        <v>3</v>
      </c>
      <c r="K175" t="s">
        <v>662</v>
      </c>
      <c r="L175">
        <v>1191</v>
      </c>
      <c r="N175">
        <v>1013</v>
      </c>
      <c r="O175" t="s">
        <v>660</v>
      </c>
      <c r="P175" t="s">
        <v>660</v>
      </c>
      <c r="Q175">
        <v>1</v>
      </c>
      <c r="X175">
        <v>3.65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2</v>
      </c>
      <c r="AF175" t="s">
        <v>3</v>
      </c>
      <c r="AG175">
        <v>3.65</v>
      </c>
      <c r="AH175">
        <v>2</v>
      </c>
      <c r="AI175">
        <v>145870957</v>
      </c>
      <c r="AJ175">
        <v>165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ROW(Source!A127)</f>
        <v>127</v>
      </c>
      <c r="B176">
        <v>145870962</v>
      </c>
      <c r="C176">
        <v>145870955</v>
      </c>
      <c r="D176">
        <v>140923145</v>
      </c>
      <c r="E176">
        <v>1</v>
      </c>
      <c r="F176">
        <v>1</v>
      </c>
      <c r="G176">
        <v>1</v>
      </c>
      <c r="H176">
        <v>2</v>
      </c>
      <c r="I176" t="s">
        <v>663</v>
      </c>
      <c r="J176" t="s">
        <v>664</v>
      </c>
      <c r="K176" t="s">
        <v>665</v>
      </c>
      <c r="L176">
        <v>1367</v>
      </c>
      <c r="N176">
        <v>1011</v>
      </c>
      <c r="O176" t="s">
        <v>666</v>
      </c>
      <c r="P176" t="s">
        <v>666</v>
      </c>
      <c r="Q176">
        <v>1</v>
      </c>
      <c r="X176">
        <v>3.65</v>
      </c>
      <c r="Y176">
        <v>0</v>
      </c>
      <c r="Z176">
        <v>31.26</v>
      </c>
      <c r="AA176">
        <v>13.5</v>
      </c>
      <c r="AB176">
        <v>0</v>
      </c>
      <c r="AC176">
        <v>0</v>
      </c>
      <c r="AD176">
        <v>1</v>
      </c>
      <c r="AE176">
        <v>0</v>
      </c>
      <c r="AF176" t="s">
        <v>3</v>
      </c>
      <c r="AG176">
        <v>3.65</v>
      </c>
      <c r="AH176">
        <v>2</v>
      </c>
      <c r="AI176">
        <v>145870958</v>
      </c>
      <c r="AJ176">
        <v>166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ROW(Source!A127)</f>
        <v>127</v>
      </c>
      <c r="B177">
        <v>145870963</v>
      </c>
      <c r="C177">
        <v>145870955</v>
      </c>
      <c r="D177">
        <v>140765020</v>
      </c>
      <c r="E177">
        <v>70</v>
      </c>
      <c r="F177">
        <v>1</v>
      </c>
      <c r="G177">
        <v>1</v>
      </c>
      <c r="H177">
        <v>3</v>
      </c>
      <c r="I177" t="s">
        <v>121</v>
      </c>
      <c r="J177" t="s">
        <v>3</v>
      </c>
      <c r="K177" t="s">
        <v>122</v>
      </c>
      <c r="L177">
        <v>1348</v>
      </c>
      <c r="N177">
        <v>1009</v>
      </c>
      <c r="O177" t="s">
        <v>123</v>
      </c>
      <c r="P177" t="s">
        <v>123</v>
      </c>
      <c r="Q177">
        <v>1000</v>
      </c>
      <c r="X177">
        <v>0.8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 t="s">
        <v>3</v>
      </c>
      <c r="AG177">
        <v>0.8</v>
      </c>
      <c r="AH177">
        <v>2</v>
      </c>
      <c r="AI177">
        <v>145870959</v>
      </c>
      <c r="AJ177">
        <v>167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ROW(Source!A128)</f>
        <v>128</v>
      </c>
      <c r="B178">
        <v>145870966</v>
      </c>
      <c r="C178">
        <v>145870964</v>
      </c>
      <c r="D178">
        <v>140755423</v>
      </c>
      <c r="E178">
        <v>70</v>
      </c>
      <c r="F178">
        <v>1</v>
      </c>
      <c r="G178">
        <v>1</v>
      </c>
      <c r="H178">
        <v>1</v>
      </c>
      <c r="I178" t="s">
        <v>669</v>
      </c>
      <c r="J178" t="s">
        <v>3</v>
      </c>
      <c r="K178" t="s">
        <v>670</v>
      </c>
      <c r="L178">
        <v>1191</v>
      </c>
      <c r="N178">
        <v>1013</v>
      </c>
      <c r="O178" t="s">
        <v>660</v>
      </c>
      <c r="P178" t="s">
        <v>660</v>
      </c>
      <c r="Q178">
        <v>1</v>
      </c>
      <c r="X178">
        <v>5.84</v>
      </c>
      <c r="Y178">
        <v>0</v>
      </c>
      <c r="Z178">
        <v>0</v>
      </c>
      <c r="AA178">
        <v>0</v>
      </c>
      <c r="AB178">
        <v>7.8</v>
      </c>
      <c r="AC178">
        <v>0</v>
      </c>
      <c r="AD178">
        <v>1</v>
      </c>
      <c r="AE178">
        <v>1</v>
      </c>
      <c r="AF178" t="s">
        <v>3</v>
      </c>
      <c r="AG178">
        <v>5.84</v>
      </c>
      <c r="AH178">
        <v>2</v>
      </c>
      <c r="AI178">
        <v>145870965</v>
      </c>
      <c r="AJ178">
        <v>168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ROW(Source!A129)</f>
        <v>129</v>
      </c>
      <c r="B179">
        <v>145885464</v>
      </c>
      <c r="C179">
        <v>145885460</v>
      </c>
      <c r="D179">
        <v>140755423</v>
      </c>
      <c r="E179">
        <v>70</v>
      </c>
      <c r="F179">
        <v>1</v>
      </c>
      <c r="G179">
        <v>1</v>
      </c>
      <c r="H179">
        <v>1</v>
      </c>
      <c r="I179" t="s">
        <v>669</v>
      </c>
      <c r="J179" t="s">
        <v>3</v>
      </c>
      <c r="K179" t="s">
        <v>670</v>
      </c>
      <c r="L179">
        <v>1191</v>
      </c>
      <c r="N179">
        <v>1013</v>
      </c>
      <c r="O179" t="s">
        <v>660</v>
      </c>
      <c r="P179" t="s">
        <v>660</v>
      </c>
      <c r="Q179">
        <v>1</v>
      </c>
      <c r="X179">
        <v>9.64</v>
      </c>
      <c r="Y179">
        <v>0</v>
      </c>
      <c r="Z179">
        <v>0</v>
      </c>
      <c r="AA179">
        <v>0</v>
      </c>
      <c r="AB179">
        <v>7.8</v>
      </c>
      <c r="AC179">
        <v>0</v>
      </c>
      <c r="AD179">
        <v>1</v>
      </c>
      <c r="AE179">
        <v>1</v>
      </c>
      <c r="AF179" t="s">
        <v>3</v>
      </c>
      <c r="AG179">
        <v>9.64</v>
      </c>
      <c r="AH179">
        <v>2</v>
      </c>
      <c r="AI179">
        <v>145885461</v>
      </c>
      <c r="AJ179">
        <v>169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ROW(Source!A129)</f>
        <v>129</v>
      </c>
      <c r="B180">
        <v>145885465</v>
      </c>
      <c r="C180">
        <v>145885460</v>
      </c>
      <c r="D180">
        <v>140755491</v>
      </c>
      <c r="E180">
        <v>70</v>
      </c>
      <c r="F180">
        <v>1</v>
      </c>
      <c r="G180">
        <v>1</v>
      </c>
      <c r="H180">
        <v>1</v>
      </c>
      <c r="I180" t="s">
        <v>661</v>
      </c>
      <c r="J180" t="s">
        <v>3</v>
      </c>
      <c r="K180" t="s">
        <v>662</v>
      </c>
      <c r="L180">
        <v>1191</v>
      </c>
      <c r="N180">
        <v>1013</v>
      </c>
      <c r="O180" t="s">
        <v>660</v>
      </c>
      <c r="P180" t="s">
        <v>660</v>
      </c>
      <c r="Q180">
        <v>1</v>
      </c>
      <c r="X180">
        <v>0.01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2</v>
      </c>
      <c r="AF180" t="s">
        <v>3</v>
      </c>
      <c r="AG180">
        <v>0.01</v>
      </c>
      <c r="AH180">
        <v>2</v>
      </c>
      <c r="AI180">
        <v>145885462</v>
      </c>
      <c r="AJ180">
        <v>170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ROW(Source!A129)</f>
        <v>129</v>
      </c>
      <c r="B181">
        <v>145885466</v>
      </c>
      <c r="C181">
        <v>145885460</v>
      </c>
      <c r="D181">
        <v>140923145</v>
      </c>
      <c r="E181">
        <v>1</v>
      </c>
      <c r="F181">
        <v>1</v>
      </c>
      <c r="G181">
        <v>1</v>
      </c>
      <c r="H181">
        <v>2</v>
      </c>
      <c r="I181" t="s">
        <v>663</v>
      </c>
      <c r="J181" t="s">
        <v>664</v>
      </c>
      <c r="K181" t="s">
        <v>665</v>
      </c>
      <c r="L181">
        <v>1367</v>
      </c>
      <c r="N181">
        <v>1011</v>
      </c>
      <c r="O181" t="s">
        <v>666</v>
      </c>
      <c r="P181" t="s">
        <v>666</v>
      </c>
      <c r="Q181">
        <v>1</v>
      </c>
      <c r="X181">
        <v>0.01</v>
      </c>
      <c r="Y181">
        <v>0</v>
      </c>
      <c r="Z181">
        <v>31.26</v>
      </c>
      <c r="AA181">
        <v>13.5</v>
      </c>
      <c r="AB181">
        <v>0</v>
      </c>
      <c r="AC181">
        <v>0</v>
      </c>
      <c r="AD181">
        <v>1</v>
      </c>
      <c r="AE181">
        <v>0</v>
      </c>
      <c r="AF181" t="s">
        <v>3</v>
      </c>
      <c r="AG181">
        <v>0.01</v>
      </c>
      <c r="AH181">
        <v>2</v>
      </c>
      <c r="AI181">
        <v>145885463</v>
      </c>
      <c r="AJ181">
        <v>171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ROW(Source!A130)</f>
        <v>130</v>
      </c>
      <c r="B182">
        <v>145885468</v>
      </c>
      <c r="C182">
        <v>145885467</v>
      </c>
      <c r="D182">
        <v>140759979</v>
      </c>
      <c r="E182">
        <v>70</v>
      </c>
      <c r="F182">
        <v>1</v>
      </c>
      <c r="G182">
        <v>1</v>
      </c>
      <c r="H182">
        <v>1</v>
      </c>
      <c r="I182" t="s">
        <v>724</v>
      </c>
      <c r="J182" t="s">
        <v>3</v>
      </c>
      <c r="K182" t="s">
        <v>725</v>
      </c>
      <c r="L182">
        <v>1191</v>
      </c>
      <c r="N182">
        <v>1013</v>
      </c>
      <c r="O182" t="s">
        <v>660</v>
      </c>
      <c r="P182" t="s">
        <v>660</v>
      </c>
      <c r="Q182">
        <v>1</v>
      </c>
      <c r="X182">
        <v>98.6</v>
      </c>
      <c r="Y182">
        <v>0</v>
      </c>
      <c r="Z182">
        <v>0</v>
      </c>
      <c r="AA182">
        <v>0</v>
      </c>
      <c r="AB182">
        <v>8.5299999999999994</v>
      </c>
      <c r="AC182">
        <v>0</v>
      </c>
      <c r="AD182">
        <v>1</v>
      </c>
      <c r="AE182">
        <v>1</v>
      </c>
      <c r="AF182" t="s">
        <v>3</v>
      </c>
      <c r="AG182">
        <v>98.6</v>
      </c>
      <c r="AH182">
        <v>2</v>
      </c>
      <c r="AI182">
        <v>145885468</v>
      </c>
      <c r="AJ182">
        <v>172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ROW(Source!A130)</f>
        <v>130</v>
      </c>
      <c r="B183">
        <v>145885469</v>
      </c>
      <c r="C183">
        <v>145885467</v>
      </c>
      <c r="D183">
        <v>140760225</v>
      </c>
      <c r="E183">
        <v>70</v>
      </c>
      <c r="F183">
        <v>1</v>
      </c>
      <c r="G183">
        <v>1</v>
      </c>
      <c r="H183">
        <v>1</v>
      </c>
      <c r="I183" t="s">
        <v>661</v>
      </c>
      <c r="J183" t="s">
        <v>3</v>
      </c>
      <c r="K183" t="s">
        <v>662</v>
      </c>
      <c r="L183">
        <v>1191</v>
      </c>
      <c r="N183">
        <v>1013</v>
      </c>
      <c r="O183" t="s">
        <v>660</v>
      </c>
      <c r="P183" t="s">
        <v>660</v>
      </c>
      <c r="Q183">
        <v>1</v>
      </c>
      <c r="X183">
        <v>0.79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2</v>
      </c>
      <c r="AF183" t="s">
        <v>3</v>
      </c>
      <c r="AG183">
        <v>0.79</v>
      </c>
      <c r="AH183">
        <v>2</v>
      </c>
      <c r="AI183">
        <v>145885469</v>
      </c>
      <c r="AJ183">
        <v>173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ROW(Source!A130)</f>
        <v>130</v>
      </c>
      <c r="B184">
        <v>145885470</v>
      </c>
      <c r="C184">
        <v>145885467</v>
      </c>
      <c r="D184">
        <v>140923145</v>
      </c>
      <c r="E184">
        <v>1</v>
      </c>
      <c r="F184">
        <v>1</v>
      </c>
      <c r="G184">
        <v>1</v>
      </c>
      <c r="H184">
        <v>2</v>
      </c>
      <c r="I184" t="s">
        <v>663</v>
      </c>
      <c r="J184" t="s">
        <v>664</v>
      </c>
      <c r="K184" t="s">
        <v>665</v>
      </c>
      <c r="L184">
        <v>1367</v>
      </c>
      <c r="N184">
        <v>1011</v>
      </c>
      <c r="O184" t="s">
        <v>666</v>
      </c>
      <c r="P184" t="s">
        <v>666</v>
      </c>
      <c r="Q184">
        <v>1</v>
      </c>
      <c r="X184">
        <v>0.79</v>
      </c>
      <c r="Y184">
        <v>0</v>
      </c>
      <c r="Z184">
        <v>31.26</v>
      </c>
      <c r="AA184">
        <v>13.5</v>
      </c>
      <c r="AB184">
        <v>0</v>
      </c>
      <c r="AC184">
        <v>0</v>
      </c>
      <c r="AD184">
        <v>1</v>
      </c>
      <c r="AE184">
        <v>0</v>
      </c>
      <c r="AF184" t="s">
        <v>3</v>
      </c>
      <c r="AG184">
        <v>0.79</v>
      </c>
      <c r="AH184">
        <v>2</v>
      </c>
      <c r="AI184">
        <v>145885470</v>
      </c>
      <c r="AJ184">
        <v>174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ROW(Source!A130)</f>
        <v>130</v>
      </c>
      <c r="B185">
        <v>145885471</v>
      </c>
      <c r="C185">
        <v>145885467</v>
      </c>
      <c r="D185">
        <v>140765019</v>
      </c>
      <c r="E185">
        <v>70</v>
      </c>
      <c r="F185">
        <v>1</v>
      </c>
      <c r="G185">
        <v>1</v>
      </c>
      <c r="H185">
        <v>3</v>
      </c>
      <c r="I185" t="s">
        <v>374</v>
      </c>
      <c r="J185" t="s">
        <v>3</v>
      </c>
      <c r="K185" t="s">
        <v>375</v>
      </c>
      <c r="L185">
        <v>1348</v>
      </c>
      <c r="N185">
        <v>1009</v>
      </c>
      <c r="O185" t="s">
        <v>123</v>
      </c>
      <c r="P185" t="s">
        <v>123</v>
      </c>
      <c r="Q185">
        <v>1000</v>
      </c>
      <c r="X185">
        <v>1.18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 t="s">
        <v>3</v>
      </c>
      <c r="AG185">
        <v>1.18</v>
      </c>
      <c r="AH185">
        <v>2</v>
      </c>
      <c r="AI185">
        <v>145885471</v>
      </c>
      <c r="AJ185">
        <v>175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ROW(Source!A132)</f>
        <v>132</v>
      </c>
      <c r="B186">
        <v>145885474</v>
      </c>
      <c r="C186">
        <v>145885473</v>
      </c>
      <c r="D186">
        <v>140759979</v>
      </c>
      <c r="E186">
        <v>70</v>
      </c>
      <c r="F186">
        <v>1</v>
      </c>
      <c r="G186">
        <v>1</v>
      </c>
      <c r="H186">
        <v>1</v>
      </c>
      <c r="I186" t="s">
        <v>724</v>
      </c>
      <c r="J186" t="s">
        <v>3</v>
      </c>
      <c r="K186" t="s">
        <v>725</v>
      </c>
      <c r="L186">
        <v>1191</v>
      </c>
      <c r="N186">
        <v>1013</v>
      </c>
      <c r="O186" t="s">
        <v>660</v>
      </c>
      <c r="P186" t="s">
        <v>660</v>
      </c>
      <c r="Q186">
        <v>1</v>
      </c>
      <c r="X186">
        <v>36.71</v>
      </c>
      <c r="Y186">
        <v>0</v>
      </c>
      <c r="Z186">
        <v>0</v>
      </c>
      <c r="AA186">
        <v>0</v>
      </c>
      <c r="AB186">
        <v>8.5299999999999994</v>
      </c>
      <c r="AC186">
        <v>0</v>
      </c>
      <c r="AD186">
        <v>1</v>
      </c>
      <c r="AE186">
        <v>1</v>
      </c>
      <c r="AF186" t="s">
        <v>3</v>
      </c>
      <c r="AG186">
        <v>36.71</v>
      </c>
      <c r="AH186">
        <v>2</v>
      </c>
      <c r="AI186">
        <v>145885474</v>
      </c>
      <c r="AJ186">
        <v>176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ROW(Source!A132)</f>
        <v>132</v>
      </c>
      <c r="B187">
        <v>145885475</v>
      </c>
      <c r="C187">
        <v>145885473</v>
      </c>
      <c r="D187">
        <v>140760225</v>
      </c>
      <c r="E187">
        <v>70</v>
      </c>
      <c r="F187">
        <v>1</v>
      </c>
      <c r="G187">
        <v>1</v>
      </c>
      <c r="H187">
        <v>1</v>
      </c>
      <c r="I187" t="s">
        <v>661</v>
      </c>
      <c r="J187" t="s">
        <v>3</v>
      </c>
      <c r="K187" t="s">
        <v>662</v>
      </c>
      <c r="L187">
        <v>1191</v>
      </c>
      <c r="N187">
        <v>1013</v>
      </c>
      <c r="O187" t="s">
        <v>660</v>
      </c>
      <c r="P187" t="s">
        <v>660</v>
      </c>
      <c r="Q187">
        <v>1</v>
      </c>
      <c r="X187">
        <v>7.0000000000000007E-2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2</v>
      </c>
      <c r="AF187" t="s">
        <v>3</v>
      </c>
      <c r="AG187">
        <v>7.0000000000000007E-2</v>
      </c>
      <c r="AH187">
        <v>2</v>
      </c>
      <c r="AI187">
        <v>145885475</v>
      </c>
      <c r="AJ187">
        <v>177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ROW(Source!A132)</f>
        <v>132</v>
      </c>
      <c r="B188">
        <v>145885476</v>
      </c>
      <c r="C188">
        <v>145885473</v>
      </c>
      <c r="D188">
        <v>140923145</v>
      </c>
      <c r="E188">
        <v>1</v>
      </c>
      <c r="F188">
        <v>1</v>
      </c>
      <c r="G188">
        <v>1</v>
      </c>
      <c r="H188">
        <v>2</v>
      </c>
      <c r="I188" t="s">
        <v>663</v>
      </c>
      <c r="J188" t="s">
        <v>664</v>
      </c>
      <c r="K188" t="s">
        <v>665</v>
      </c>
      <c r="L188">
        <v>1367</v>
      </c>
      <c r="N188">
        <v>1011</v>
      </c>
      <c r="O188" t="s">
        <v>666</v>
      </c>
      <c r="P188" t="s">
        <v>666</v>
      </c>
      <c r="Q188">
        <v>1</v>
      </c>
      <c r="X188">
        <v>7.0000000000000007E-2</v>
      </c>
      <c r="Y188">
        <v>0</v>
      </c>
      <c r="Z188">
        <v>31.26</v>
      </c>
      <c r="AA188">
        <v>13.5</v>
      </c>
      <c r="AB188">
        <v>0</v>
      </c>
      <c r="AC188">
        <v>0</v>
      </c>
      <c r="AD188">
        <v>1</v>
      </c>
      <c r="AE188">
        <v>0</v>
      </c>
      <c r="AF188" t="s">
        <v>3</v>
      </c>
      <c r="AG188">
        <v>7.0000000000000007E-2</v>
      </c>
      <c r="AH188">
        <v>2</v>
      </c>
      <c r="AI188">
        <v>145885476</v>
      </c>
      <c r="AJ188">
        <v>178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ROW(Source!A132)</f>
        <v>132</v>
      </c>
      <c r="B189">
        <v>145885477</v>
      </c>
      <c r="C189">
        <v>145885473</v>
      </c>
      <c r="D189">
        <v>140765019</v>
      </c>
      <c r="E189">
        <v>70</v>
      </c>
      <c r="F189">
        <v>1</v>
      </c>
      <c r="G189">
        <v>1</v>
      </c>
      <c r="H189">
        <v>3</v>
      </c>
      <c r="I189" t="s">
        <v>374</v>
      </c>
      <c r="J189" t="s">
        <v>3</v>
      </c>
      <c r="K189" t="s">
        <v>375</v>
      </c>
      <c r="L189">
        <v>1348</v>
      </c>
      <c r="N189">
        <v>1009</v>
      </c>
      <c r="O189" t="s">
        <v>123</v>
      </c>
      <c r="P189" t="s">
        <v>123</v>
      </c>
      <c r="Q189">
        <v>1000</v>
      </c>
      <c r="X189">
        <v>0.22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 t="s">
        <v>3</v>
      </c>
      <c r="AG189">
        <v>0.22</v>
      </c>
      <c r="AH189">
        <v>2</v>
      </c>
      <c r="AI189">
        <v>145885477</v>
      </c>
      <c r="AJ189">
        <v>179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ROW(Source!A134)</f>
        <v>134</v>
      </c>
      <c r="B190">
        <v>145870984</v>
      </c>
      <c r="C190">
        <v>145870983</v>
      </c>
      <c r="D190">
        <v>140759961</v>
      </c>
      <c r="E190">
        <v>70</v>
      </c>
      <c r="F190">
        <v>1</v>
      </c>
      <c r="G190">
        <v>1</v>
      </c>
      <c r="H190">
        <v>1</v>
      </c>
      <c r="I190" t="s">
        <v>800</v>
      </c>
      <c r="J190" t="s">
        <v>3</v>
      </c>
      <c r="K190" t="s">
        <v>801</v>
      </c>
      <c r="L190">
        <v>1191</v>
      </c>
      <c r="N190">
        <v>1013</v>
      </c>
      <c r="O190" t="s">
        <v>660</v>
      </c>
      <c r="P190" t="s">
        <v>660</v>
      </c>
      <c r="Q190">
        <v>1</v>
      </c>
      <c r="X190">
        <v>28.03</v>
      </c>
      <c r="Y190">
        <v>0</v>
      </c>
      <c r="Z190">
        <v>0</v>
      </c>
      <c r="AA190">
        <v>0</v>
      </c>
      <c r="AB190">
        <v>8.24</v>
      </c>
      <c r="AC190">
        <v>0</v>
      </c>
      <c r="AD190">
        <v>1</v>
      </c>
      <c r="AE190">
        <v>1</v>
      </c>
      <c r="AF190" t="s">
        <v>3</v>
      </c>
      <c r="AG190">
        <v>28.03</v>
      </c>
      <c r="AH190">
        <v>2</v>
      </c>
      <c r="AI190">
        <v>145870984</v>
      </c>
      <c r="AJ190">
        <v>180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ROW(Source!A134)</f>
        <v>134</v>
      </c>
      <c r="B191">
        <v>145870985</v>
      </c>
      <c r="C191">
        <v>145870983</v>
      </c>
      <c r="D191">
        <v>140760225</v>
      </c>
      <c r="E191">
        <v>70</v>
      </c>
      <c r="F191">
        <v>1</v>
      </c>
      <c r="G191">
        <v>1</v>
      </c>
      <c r="H191">
        <v>1</v>
      </c>
      <c r="I191" t="s">
        <v>661</v>
      </c>
      <c r="J191" t="s">
        <v>3</v>
      </c>
      <c r="K191" t="s">
        <v>662</v>
      </c>
      <c r="L191">
        <v>1191</v>
      </c>
      <c r="N191">
        <v>1013</v>
      </c>
      <c r="O191" t="s">
        <v>660</v>
      </c>
      <c r="P191" t="s">
        <v>660</v>
      </c>
      <c r="Q191">
        <v>1</v>
      </c>
      <c r="X191">
        <v>0.05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</v>
      </c>
      <c r="AE191">
        <v>2</v>
      </c>
      <c r="AF191" t="s">
        <v>3</v>
      </c>
      <c r="AG191">
        <v>0.05</v>
      </c>
      <c r="AH191">
        <v>2</v>
      </c>
      <c r="AI191">
        <v>145870985</v>
      </c>
      <c r="AJ191">
        <v>181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ROW(Source!A134)</f>
        <v>134</v>
      </c>
      <c r="B192">
        <v>145870986</v>
      </c>
      <c r="C192">
        <v>145870983</v>
      </c>
      <c r="D192">
        <v>140923145</v>
      </c>
      <c r="E192">
        <v>1</v>
      </c>
      <c r="F192">
        <v>1</v>
      </c>
      <c r="G192">
        <v>1</v>
      </c>
      <c r="H192">
        <v>2</v>
      </c>
      <c r="I192" t="s">
        <v>663</v>
      </c>
      <c r="J192" t="s">
        <v>664</v>
      </c>
      <c r="K192" t="s">
        <v>665</v>
      </c>
      <c r="L192">
        <v>1367</v>
      </c>
      <c r="N192">
        <v>1011</v>
      </c>
      <c r="O192" t="s">
        <v>666</v>
      </c>
      <c r="P192" t="s">
        <v>666</v>
      </c>
      <c r="Q192">
        <v>1</v>
      </c>
      <c r="X192">
        <v>0.05</v>
      </c>
      <c r="Y192">
        <v>0</v>
      </c>
      <c r="Z192">
        <v>31.26</v>
      </c>
      <c r="AA192">
        <v>13.5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0.05</v>
      </c>
      <c r="AH192">
        <v>2</v>
      </c>
      <c r="AI192">
        <v>145870986</v>
      </c>
      <c r="AJ192">
        <v>182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ROW(Source!A134)</f>
        <v>134</v>
      </c>
      <c r="B193">
        <v>145870987</v>
      </c>
      <c r="C193">
        <v>145870983</v>
      </c>
      <c r="D193">
        <v>140924041</v>
      </c>
      <c r="E193">
        <v>1</v>
      </c>
      <c r="F193">
        <v>1</v>
      </c>
      <c r="G193">
        <v>1</v>
      </c>
      <c r="H193">
        <v>2</v>
      </c>
      <c r="I193" t="s">
        <v>802</v>
      </c>
      <c r="J193" t="s">
        <v>803</v>
      </c>
      <c r="K193" t="s">
        <v>804</v>
      </c>
      <c r="L193">
        <v>1367</v>
      </c>
      <c r="N193">
        <v>1011</v>
      </c>
      <c r="O193" t="s">
        <v>666</v>
      </c>
      <c r="P193" t="s">
        <v>666</v>
      </c>
      <c r="Q193">
        <v>1</v>
      </c>
      <c r="X193">
        <v>2.5</v>
      </c>
      <c r="Y193">
        <v>0</v>
      </c>
      <c r="Z193">
        <v>1.2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2.5</v>
      </c>
      <c r="AH193">
        <v>2</v>
      </c>
      <c r="AI193">
        <v>145870987</v>
      </c>
      <c r="AJ193">
        <v>183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ROW(Source!A134)</f>
        <v>134</v>
      </c>
      <c r="B194">
        <v>145870988</v>
      </c>
      <c r="C194">
        <v>145870983</v>
      </c>
      <c r="D194">
        <v>140770987</v>
      </c>
      <c r="E194">
        <v>1</v>
      </c>
      <c r="F194">
        <v>1</v>
      </c>
      <c r="G194">
        <v>1</v>
      </c>
      <c r="H194">
        <v>3</v>
      </c>
      <c r="I194" t="s">
        <v>805</v>
      </c>
      <c r="J194" t="s">
        <v>806</v>
      </c>
      <c r="K194" t="s">
        <v>807</v>
      </c>
      <c r="L194">
        <v>1339</v>
      </c>
      <c r="N194">
        <v>1007</v>
      </c>
      <c r="O194" t="s">
        <v>127</v>
      </c>
      <c r="P194" t="s">
        <v>127</v>
      </c>
      <c r="Q194">
        <v>1</v>
      </c>
      <c r="X194">
        <v>0.36</v>
      </c>
      <c r="Y194">
        <v>38.51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0.36</v>
      </c>
      <c r="AH194">
        <v>2</v>
      </c>
      <c r="AI194">
        <v>145870988</v>
      </c>
      <c r="AJ194">
        <v>184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ROW(Source!A134)</f>
        <v>134</v>
      </c>
      <c r="B195">
        <v>145870989</v>
      </c>
      <c r="C195">
        <v>145870983</v>
      </c>
      <c r="D195">
        <v>140771005</v>
      </c>
      <c r="E195">
        <v>1</v>
      </c>
      <c r="F195">
        <v>1</v>
      </c>
      <c r="G195">
        <v>1</v>
      </c>
      <c r="H195">
        <v>3</v>
      </c>
      <c r="I195" t="s">
        <v>808</v>
      </c>
      <c r="J195" t="s">
        <v>809</v>
      </c>
      <c r="K195" t="s">
        <v>810</v>
      </c>
      <c r="L195">
        <v>1339</v>
      </c>
      <c r="N195">
        <v>1007</v>
      </c>
      <c r="O195" t="s">
        <v>127</v>
      </c>
      <c r="P195" t="s">
        <v>127</v>
      </c>
      <c r="Q195">
        <v>1</v>
      </c>
      <c r="X195">
        <v>2.29</v>
      </c>
      <c r="Y195">
        <v>6.22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2.29</v>
      </c>
      <c r="AH195">
        <v>2</v>
      </c>
      <c r="AI195">
        <v>145870989</v>
      </c>
      <c r="AJ195">
        <v>185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ROW(Source!A134)</f>
        <v>134</v>
      </c>
      <c r="B196">
        <v>145870990</v>
      </c>
      <c r="C196">
        <v>145870983</v>
      </c>
      <c r="D196">
        <v>140765019</v>
      </c>
      <c r="E196">
        <v>70</v>
      </c>
      <c r="F196">
        <v>1</v>
      </c>
      <c r="G196">
        <v>1</v>
      </c>
      <c r="H196">
        <v>3</v>
      </c>
      <c r="I196" t="s">
        <v>374</v>
      </c>
      <c r="J196" t="s">
        <v>3</v>
      </c>
      <c r="K196" t="s">
        <v>375</v>
      </c>
      <c r="L196">
        <v>1348</v>
      </c>
      <c r="N196">
        <v>1009</v>
      </c>
      <c r="O196" t="s">
        <v>123</v>
      </c>
      <c r="P196" t="s">
        <v>123</v>
      </c>
      <c r="Q196">
        <v>1000</v>
      </c>
      <c r="X196">
        <v>0.19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 t="s">
        <v>3</v>
      </c>
      <c r="AG196">
        <v>0.19</v>
      </c>
      <c r="AH196">
        <v>2</v>
      </c>
      <c r="AI196">
        <v>145870990</v>
      </c>
      <c r="AJ196">
        <v>186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ROW(Source!A136)</f>
        <v>136</v>
      </c>
      <c r="B197">
        <v>145870993</v>
      </c>
      <c r="C197">
        <v>145870992</v>
      </c>
      <c r="D197">
        <v>140759909</v>
      </c>
      <c r="E197">
        <v>70</v>
      </c>
      <c r="F197">
        <v>1</v>
      </c>
      <c r="G197">
        <v>1</v>
      </c>
      <c r="H197">
        <v>1</v>
      </c>
      <c r="I197" t="s">
        <v>677</v>
      </c>
      <c r="J197" t="s">
        <v>3</v>
      </c>
      <c r="K197" t="s">
        <v>678</v>
      </c>
      <c r="L197">
        <v>1191</v>
      </c>
      <c r="N197">
        <v>1013</v>
      </c>
      <c r="O197" t="s">
        <v>660</v>
      </c>
      <c r="P197" t="s">
        <v>660</v>
      </c>
      <c r="Q197">
        <v>1</v>
      </c>
      <c r="X197">
        <v>0.57999999999999996</v>
      </c>
      <c r="Y197">
        <v>0</v>
      </c>
      <c r="Z197">
        <v>0</v>
      </c>
      <c r="AA197">
        <v>0</v>
      </c>
      <c r="AB197">
        <v>7.56</v>
      </c>
      <c r="AC197">
        <v>0</v>
      </c>
      <c r="AD197">
        <v>1</v>
      </c>
      <c r="AE197">
        <v>1</v>
      </c>
      <c r="AF197" t="s">
        <v>3</v>
      </c>
      <c r="AG197">
        <v>0.57999999999999996</v>
      </c>
      <c r="AH197">
        <v>2</v>
      </c>
      <c r="AI197">
        <v>145870993</v>
      </c>
      <c r="AJ197">
        <v>187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ROW(Source!A137)</f>
        <v>137</v>
      </c>
      <c r="B198">
        <v>145870996</v>
      </c>
      <c r="C198">
        <v>145870994</v>
      </c>
      <c r="D198">
        <v>140755419</v>
      </c>
      <c r="E198">
        <v>70</v>
      </c>
      <c r="F198">
        <v>1</v>
      </c>
      <c r="G198">
        <v>1</v>
      </c>
      <c r="H198">
        <v>1</v>
      </c>
      <c r="I198" t="s">
        <v>677</v>
      </c>
      <c r="J198" t="s">
        <v>3</v>
      </c>
      <c r="K198" t="s">
        <v>678</v>
      </c>
      <c r="L198">
        <v>1191</v>
      </c>
      <c r="N198">
        <v>1013</v>
      </c>
      <c r="O198" t="s">
        <v>660</v>
      </c>
      <c r="P198" t="s">
        <v>660</v>
      </c>
      <c r="Q198">
        <v>1</v>
      </c>
      <c r="X198">
        <v>0.57999999999999996</v>
      </c>
      <c r="Y198">
        <v>0</v>
      </c>
      <c r="Z198">
        <v>0</v>
      </c>
      <c r="AA198">
        <v>0</v>
      </c>
      <c r="AB198">
        <v>7.56</v>
      </c>
      <c r="AC198">
        <v>0</v>
      </c>
      <c r="AD198">
        <v>1</v>
      </c>
      <c r="AE198">
        <v>1</v>
      </c>
      <c r="AF198" t="s">
        <v>3</v>
      </c>
      <c r="AG198">
        <v>0.57999999999999996</v>
      </c>
      <c r="AH198">
        <v>2</v>
      </c>
      <c r="AI198">
        <v>145870995</v>
      </c>
      <c r="AJ198">
        <v>188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ROW(Source!A138)</f>
        <v>138</v>
      </c>
      <c r="B199">
        <v>145871004</v>
      </c>
      <c r="C199">
        <v>145870997</v>
      </c>
      <c r="D199">
        <v>140755435</v>
      </c>
      <c r="E199">
        <v>70</v>
      </c>
      <c r="F199">
        <v>1</v>
      </c>
      <c r="G199">
        <v>1</v>
      </c>
      <c r="H199">
        <v>1</v>
      </c>
      <c r="I199" t="s">
        <v>679</v>
      </c>
      <c r="J199" t="s">
        <v>3</v>
      </c>
      <c r="K199" t="s">
        <v>680</v>
      </c>
      <c r="L199">
        <v>1191</v>
      </c>
      <c r="N199">
        <v>1013</v>
      </c>
      <c r="O199" t="s">
        <v>660</v>
      </c>
      <c r="P199" t="s">
        <v>660</v>
      </c>
      <c r="Q199">
        <v>1</v>
      </c>
      <c r="X199">
        <v>63.4</v>
      </c>
      <c r="Y199">
        <v>0</v>
      </c>
      <c r="Z199">
        <v>0</v>
      </c>
      <c r="AA199">
        <v>0</v>
      </c>
      <c r="AB199">
        <v>8.74</v>
      </c>
      <c r="AC199">
        <v>0</v>
      </c>
      <c r="AD199">
        <v>1</v>
      </c>
      <c r="AE199">
        <v>1</v>
      </c>
      <c r="AF199" t="s">
        <v>3</v>
      </c>
      <c r="AG199">
        <v>63.4</v>
      </c>
      <c r="AH199">
        <v>2</v>
      </c>
      <c r="AI199">
        <v>145870998</v>
      </c>
      <c r="AJ199">
        <v>189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ROW(Source!A138)</f>
        <v>138</v>
      </c>
      <c r="B200">
        <v>145871005</v>
      </c>
      <c r="C200">
        <v>145870997</v>
      </c>
      <c r="D200">
        <v>140755491</v>
      </c>
      <c r="E200">
        <v>70</v>
      </c>
      <c r="F200">
        <v>1</v>
      </c>
      <c r="G200">
        <v>1</v>
      </c>
      <c r="H200">
        <v>1</v>
      </c>
      <c r="I200" t="s">
        <v>661</v>
      </c>
      <c r="J200" t="s">
        <v>3</v>
      </c>
      <c r="K200" t="s">
        <v>662</v>
      </c>
      <c r="L200">
        <v>1191</v>
      </c>
      <c r="N200">
        <v>1013</v>
      </c>
      <c r="O200" t="s">
        <v>660</v>
      </c>
      <c r="P200" t="s">
        <v>660</v>
      </c>
      <c r="Q200">
        <v>1</v>
      </c>
      <c r="X200">
        <v>0.01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2</v>
      </c>
      <c r="AF200" t="s">
        <v>3</v>
      </c>
      <c r="AG200">
        <v>0.01</v>
      </c>
      <c r="AH200">
        <v>2</v>
      </c>
      <c r="AI200">
        <v>145870999</v>
      </c>
      <c r="AJ200">
        <v>190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ROW(Source!A138)</f>
        <v>138</v>
      </c>
      <c r="B201">
        <v>145871006</v>
      </c>
      <c r="C201">
        <v>145870997</v>
      </c>
      <c r="D201">
        <v>140923885</v>
      </c>
      <c r="E201">
        <v>1</v>
      </c>
      <c r="F201">
        <v>1</v>
      </c>
      <c r="G201">
        <v>1</v>
      </c>
      <c r="H201">
        <v>2</v>
      </c>
      <c r="I201" t="s">
        <v>681</v>
      </c>
      <c r="J201" t="s">
        <v>682</v>
      </c>
      <c r="K201" t="s">
        <v>683</v>
      </c>
      <c r="L201">
        <v>1367</v>
      </c>
      <c r="N201">
        <v>1011</v>
      </c>
      <c r="O201" t="s">
        <v>666</v>
      </c>
      <c r="P201" t="s">
        <v>666</v>
      </c>
      <c r="Q201">
        <v>1</v>
      </c>
      <c r="X201">
        <v>0.01</v>
      </c>
      <c r="Y201">
        <v>0</v>
      </c>
      <c r="Z201">
        <v>65.709999999999994</v>
      </c>
      <c r="AA201">
        <v>11.6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0.01</v>
      </c>
      <c r="AH201">
        <v>2</v>
      </c>
      <c r="AI201">
        <v>145871000</v>
      </c>
      <c r="AJ201">
        <v>191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ROW(Source!A138)</f>
        <v>138</v>
      </c>
      <c r="B202">
        <v>145871007</v>
      </c>
      <c r="C202">
        <v>145870997</v>
      </c>
      <c r="D202">
        <v>140776226</v>
      </c>
      <c r="E202">
        <v>1</v>
      </c>
      <c r="F202">
        <v>1</v>
      </c>
      <c r="G202">
        <v>1</v>
      </c>
      <c r="H202">
        <v>3</v>
      </c>
      <c r="I202" t="s">
        <v>684</v>
      </c>
      <c r="J202" t="s">
        <v>685</v>
      </c>
      <c r="K202" t="s">
        <v>686</v>
      </c>
      <c r="L202">
        <v>1346</v>
      </c>
      <c r="N202">
        <v>1009</v>
      </c>
      <c r="O202" t="s">
        <v>91</v>
      </c>
      <c r="P202" t="s">
        <v>91</v>
      </c>
      <c r="Q202">
        <v>1</v>
      </c>
      <c r="X202">
        <v>0.1</v>
      </c>
      <c r="Y202">
        <v>1.82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0.1</v>
      </c>
      <c r="AH202">
        <v>2</v>
      </c>
      <c r="AI202">
        <v>145871001</v>
      </c>
      <c r="AJ202">
        <v>192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ROW(Source!A138)</f>
        <v>138</v>
      </c>
      <c r="B203">
        <v>145871008</v>
      </c>
      <c r="C203">
        <v>145870997</v>
      </c>
      <c r="D203">
        <v>140763314</v>
      </c>
      <c r="E203">
        <v>70</v>
      </c>
      <c r="F203">
        <v>1</v>
      </c>
      <c r="G203">
        <v>1</v>
      </c>
      <c r="H203">
        <v>3</v>
      </c>
      <c r="I203" t="s">
        <v>887</v>
      </c>
      <c r="J203" t="s">
        <v>3</v>
      </c>
      <c r="K203" t="s">
        <v>888</v>
      </c>
      <c r="L203">
        <v>1348</v>
      </c>
      <c r="N203">
        <v>1009</v>
      </c>
      <c r="O203" t="s">
        <v>123</v>
      </c>
      <c r="P203" t="s">
        <v>123</v>
      </c>
      <c r="Q203">
        <v>1000</v>
      </c>
      <c r="X203">
        <v>1.61E-2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 t="s">
        <v>3</v>
      </c>
      <c r="AG203">
        <v>1.61E-2</v>
      </c>
      <c r="AH203">
        <v>3</v>
      </c>
      <c r="AI203">
        <v>-1</v>
      </c>
      <c r="AJ203" t="s">
        <v>3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ROW(Source!A138)</f>
        <v>138</v>
      </c>
      <c r="B204">
        <v>145871009</v>
      </c>
      <c r="C204">
        <v>145870997</v>
      </c>
      <c r="D204">
        <v>140805008</v>
      </c>
      <c r="E204">
        <v>1</v>
      </c>
      <c r="F204">
        <v>1</v>
      </c>
      <c r="G204">
        <v>1</v>
      </c>
      <c r="H204">
        <v>3</v>
      </c>
      <c r="I204" t="s">
        <v>390</v>
      </c>
      <c r="J204" t="s">
        <v>392</v>
      </c>
      <c r="K204" t="s">
        <v>391</v>
      </c>
      <c r="L204">
        <v>1348</v>
      </c>
      <c r="N204">
        <v>1009</v>
      </c>
      <c r="O204" t="s">
        <v>123</v>
      </c>
      <c r="P204" t="s">
        <v>123</v>
      </c>
      <c r="Q204">
        <v>1000</v>
      </c>
      <c r="X204">
        <v>8.6E-3</v>
      </c>
      <c r="Y204">
        <v>16950</v>
      </c>
      <c r="Z204">
        <v>0</v>
      </c>
      <c r="AA204">
        <v>0</v>
      </c>
      <c r="AB204">
        <v>0</v>
      </c>
      <c r="AC204">
        <v>0</v>
      </c>
      <c r="AD204">
        <v>1</v>
      </c>
      <c r="AE204">
        <v>0</v>
      </c>
      <c r="AF204" t="s">
        <v>3</v>
      </c>
      <c r="AG204">
        <v>8.6E-3</v>
      </c>
      <c r="AH204">
        <v>2</v>
      </c>
      <c r="AI204">
        <v>145871003</v>
      </c>
      <c r="AJ204">
        <v>193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ROW(Source!A141)</f>
        <v>141</v>
      </c>
      <c r="B205">
        <v>145871013</v>
      </c>
      <c r="C205">
        <v>145871012</v>
      </c>
      <c r="D205">
        <v>140760031</v>
      </c>
      <c r="E205">
        <v>70</v>
      </c>
      <c r="F205">
        <v>1</v>
      </c>
      <c r="G205">
        <v>1</v>
      </c>
      <c r="H205">
        <v>1</v>
      </c>
      <c r="I205" t="s">
        <v>687</v>
      </c>
      <c r="J205" t="s">
        <v>3</v>
      </c>
      <c r="K205" t="s">
        <v>688</v>
      </c>
      <c r="L205">
        <v>1191</v>
      </c>
      <c r="N205">
        <v>1013</v>
      </c>
      <c r="O205" t="s">
        <v>660</v>
      </c>
      <c r="P205" t="s">
        <v>660</v>
      </c>
      <c r="Q205">
        <v>1</v>
      </c>
      <c r="X205">
        <v>4.6500000000000004</v>
      </c>
      <c r="Y205">
        <v>0</v>
      </c>
      <c r="Z205">
        <v>0</v>
      </c>
      <c r="AA205">
        <v>0</v>
      </c>
      <c r="AB205">
        <v>9.6199999999999992</v>
      </c>
      <c r="AC205">
        <v>0</v>
      </c>
      <c r="AD205">
        <v>1</v>
      </c>
      <c r="AE205">
        <v>1</v>
      </c>
      <c r="AF205" t="s">
        <v>18</v>
      </c>
      <c r="AG205">
        <v>5.3475000000000001</v>
      </c>
      <c r="AH205">
        <v>2</v>
      </c>
      <c r="AI205">
        <v>145871013</v>
      </c>
      <c r="AJ205">
        <v>194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ROW(Source!A141)</f>
        <v>141</v>
      </c>
      <c r="B206">
        <v>145871014</v>
      </c>
      <c r="C206">
        <v>145871012</v>
      </c>
      <c r="D206">
        <v>140760225</v>
      </c>
      <c r="E206">
        <v>70</v>
      </c>
      <c r="F206">
        <v>1</v>
      </c>
      <c r="G206">
        <v>1</v>
      </c>
      <c r="H206">
        <v>1</v>
      </c>
      <c r="I206" t="s">
        <v>661</v>
      </c>
      <c r="J206" t="s">
        <v>3</v>
      </c>
      <c r="K206" t="s">
        <v>662</v>
      </c>
      <c r="L206">
        <v>1191</v>
      </c>
      <c r="N206">
        <v>1013</v>
      </c>
      <c r="O206" t="s">
        <v>660</v>
      </c>
      <c r="P206" t="s">
        <v>660</v>
      </c>
      <c r="Q206">
        <v>1</v>
      </c>
      <c r="X206">
        <v>0.02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2</v>
      </c>
      <c r="AF206" t="s">
        <v>17</v>
      </c>
      <c r="AG206">
        <v>2.5000000000000001E-2</v>
      </c>
      <c r="AH206">
        <v>2</v>
      </c>
      <c r="AI206">
        <v>145871014</v>
      </c>
      <c r="AJ206">
        <v>195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ROW(Source!A141)</f>
        <v>141</v>
      </c>
      <c r="B207">
        <v>145871015</v>
      </c>
      <c r="C207">
        <v>145871012</v>
      </c>
      <c r="D207">
        <v>140923145</v>
      </c>
      <c r="E207">
        <v>1</v>
      </c>
      <c r="F207">
        <v>1</v>
      </c>
      <c r="G207">
        <v>1</v>
      </c>
      <c r="H207">
        <v>2</v>
      </c>
      <c r="I207" t="s">
        <v>663</v>
      </c>
      <c r="J207" t="s">
        <v>664</v>
      </c>
      <c r="K207" t="s">
        <v>665</v>
      </c>
      <c r="L207">
        <v>1367</v>
      </c>
      <c r="N207">
        <v>1011</v>
      </c>
      <c r="O207" t="s">
        <v>666</v>
      </c>
      <c r="P207" t="s">
        <v>666</v>
      </c>
      <c r="Q207">
        <v>1</v>
      </c>
      <c r="X207">
        <v>0.01</v>
      </c>
      <c r="Y207">
        <v>0</v>
      </c>
      <c r="Z207">
        <v>31.26</v>
      </c>
      <c r="AA207">
        <v>13.5</v>
      </c>
      <c r="AB207">
        <v>0</v>
      </c>
      <c r="AC207">
        <v>0</v>
      </c>
      <c r="AD207">
        <v>1</v>
      </c>
      <c r="AE207">
        <v>0</v>
      </c>
      <c r="AF207" t="s">
        <v>17</v>
      </c>
      <c r="AG207">
        <v>1.2500000000000001E-2</v>
      </c>
      <c r="AH207">
        <v>2</v>
      </c>
      <c r="AI207">
        <v>145871015</v>
      </c>
      <c r="AJ207">
        <v>196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ROW(Source!A141)</f>
        <v>141</v>
      </c>
      <c r="B208">
        <v>145871016</v>
      </c>
      <c r="C208">
        <v>145871012</v>
      </c>
      <c r="D208">
        <v>140923885</v>
      </c>
      <c r="E208">
        <v>1</v>
      </c>
      <c r="F208">
        <v>1</v>
      </c>
      <c r="G208">
        <v>1</v>
      </c>
      <c r="H208">
        <v>2</v>
      </c>
      <c r="I208" t="s">
        <v>681</v>
      </c>
      <c r="J208" t="s">
        <v>682</v>
      </c>
      <c r="K208" t="s">
        <v>683</v>
      </c>
      <c r="L208">
        <v>1367</v>
      </c>
      <c r="N208">
        <v>1011</v>
      </c>
      <c r="O208" t="s">
        <v>666</v>
      </c>
      <c r="P208" t="s">
        <v>666</v>
      </c>
      <c r="Q208">
        <v>1</v>
      </c>
      <c r="X208">
        <v>0.01</v>
      </c>
      <c r="Y208">
        <v>0</v>
      </c>
      <c r="Z208">
        <v>65.709999999999994</v>
      </c>
      <c r="AA208">
        <v>11.6</v>
      </c>
      <c r="AB208">
        <v>0</v>
      </c>
      <c r="AC208">
        <v>0</v>
      </c>
      <c r="AD208">
        <v>1</v>
      </c>
      <c r="AE208">
        <v>0</v>
      </c>
      <c r="AF208" t="s">
        <v>17</v>
      </c>
      <c r="AG208">
        <v>1.2500000000000001E-2</v>
      </c>
      <c r="AH208">
        <v>2</v>
      </c>
      <c r="AI208">
        <v>145871016</v>
      </c>
      <c r="AJ208">
        <v>197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ROW(Source!A141)</f>
        <v>141</v>
      </c>
      <c r="B209">
        <v>145871017</v>
      </c>
      <c r="C209">
        <v>145871012</v>
      </c>
      <c r="D209">
        <v>140776226</v>
      </c>
      <c r="E209">
        <v>1</v>
      </c>
      <c r="F209">
        <v>1</v>
      </c>
      <c r="G209">
        <v>1</v>
      </c>
      <c r="H209">
        <v>3</v>
      </c>
      <c r="I209" t="s">
        <v>684</v>
      </c>
      <c r="J209" t="s">
        <v>685</v>
      </c>
      <c r="K209" t="s">
        <v>686</v>
      </c>
      <c r="L209">
        <v>1346</v>
      </c>
      <c r="N209">
        <v>1009</v>
      </c>
      <c r="O209" t="s">
        <v>91</v>
      </c>
      <c r="P209" t="s">
        <v>91</v>
      </c>
      <c r="Q209">
        <v>1</v>
      </c>
      <c r="X209">
        <v>0.1</v>
      </c>
      <c r="Y209">
        <v>1.82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3</v>
      </c>
      <c r="AG209">
        <v>0.1</v>
      </c>
      <c r="AH209">
        <v>2</v>
      </c>
      <c r="AI209">
        <v>145871017</v>
      </c>
      <c r="AJ209">
        <v>198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ROW(Source!A141)</f>
        <v>141</v>
      </c>
      <c r="B210">
        <v>145871018</v>
      </c>
      <c r="C210">
        <v>145871012</v>
      </c>
      <c r="D210">
        <v>140763261</v>
      </c>
      <c r="E210">
        <v>70</v>
      </c>
      <c r="F210">
        <v>1</v>
      </c>
      <c r="G210">
        <v>1</v>
      </c>
      <c r="H210">
        <v>3</v>
      </c>
      <c r="I210" t="s">
        <v>889</v>
      </c>
      <c r="J210" t="s">
        <v>3</v>
      </c>
      <c r="K210" t="s">
        <v>890</v>
      </c>
      <c r="L210">
        <v>1348</v>
      </c>
      <c r="N210">
        <v>1009</v>
      </c>
      <c r="O210" t="s">
        <v>123</v>
      </c>
      <c r="P210" t="s">
        <v>123</v>
      </c>
      <c r="Q210">
        <v>1000</v>
      </c>
      <c r="X210">
        <v>1.03E-2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 t="s">
        <v>3</v>
      </c>
      <c r="AG210">
        <v>1.03E-2</v>
      </c>
      <c r="AH210">
        <v>3</v>
      </c>
      <c r="AI210">
        <v>-1</v>
      </c>
      <c r="AJ210" t="s">
        <v>3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ROW(Source!A143)</f>
        <v>143</v>
      </c>
      <c r="B211">
        <v>145871197</v>
      </c>
      <c r="C211">
        <v>145871196</v>
      </c>
      <c r="D211">
        <v>140759945</v>
      </c>
      <c r="E211">
        <v>70</v>
      </c>
      <c r="F211">
        <v>1</v>
      </c>
      <c r="G211">
        <v>1</v>
      </c>
      <c r="H211">
        <v>1</v>
      </c>
      <c r="I211" t="s">
        <v>811</v>
      </c>
      <c r="J211" t="s">
        <v>3</v>
      </c>
      <c r="K211" t="s">
        <v>812</v>
      </c>
      <c r="L211">
        <v>1191</v>
      </c>
      <c r="N211">
        <v>1013</v>
      </c>
      <c r="O211" t="s">
        <v>660</v>
      </c>
      <c r="P211" t="s">
        <v>660</v>
      </c>
      <c r="Q211">
        <v>1</v>
      </c>
      <c r="X211">
        <v>35.6</v>
      </c>
      <c r="Y211">
        <v>0</v>
      </c>
      <c r="Z211">
        <v>0</v>
      </c>
      <c r="AA211">
        <v>0</v>
      </c>
      <c r="AB211">
        <v>7.94</v>
      </c>
      <c r="AC211">
        <v>0</v>
      </c>
      <c r="AD211">
        <v>1</v>
      </c>
      <c r="AE211">
        <v>1</v>
      </c>
      <c r="AF211" t="s">
        <v>18</v>
      </c>
      <c r="AG211">
        <v>40.94</v>
      </c>
      <c r="AH211">
        <v>2</v>
      </c>
      <c r="AI211">
        <v>145871197</v>
      </c>
      <c r="AJ211">
        <v>199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ROW(Source!A143)</f>
        <v>143</v>
      </c>
      <c r="B212">
        <v>145871198</v>
      </c>
      <c r="C212">
        <v>145871196</v>
      </c>
      <c r="D212">
        <v>140760225</v>
      </c>
      <c r="E212">
        <v>70</v>
      </c>
      <c r="F212">
        <v>1</v>
      </c>
      <c r="G212">
        <v>1</v>
      </c>
      <c r="H212">
        <v>1</v>
      </c>
      <c r="I212" t="s">
        <v>661</v>
      </c>
      <c r="J212" t="s">
        <v>3</v>
      </c>
      <c r="K212" t="s">
        <v>662</v>
      </c>
      <c r="L212">
        <v>1191</v>
      </c>
      <c r="N212">
        <v>1013</v>
      </c>
      <c r="O212" t="s">
        <v>660</v>
      </c>
      <c r="P212" t="s">
        <v>660</v>
      </c>
      <c r="Q212">
        <v>1</v>
      </c>
      <c r="X212">
        <v>1.27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2</v>
      </c>
      <c r="AF212" t="s">
        <v>17</v>
      </c>
      <c r="AG212">
        <v>1.5874999999999999</v>
      </c>
      <c r="AH212">
        <v>2</v>
      </c>
      <c r="AI212">
        <v>145871198</v>
      </c>
      <c r="AJ212">
        <v>200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ROW(Source!A143)</f>
        <v>143</v>
      </c>
      <c r="B213">
        <v>145871199</v>
      </c>
      <c r="C213">
        <v>145871196</v>
      </c>
      <c r="D213">
        <v>140923145</v>
      </c>
      <c r="E213">
        <v>1</v>
      </c>
      <c r="F213">
        <v>1</v>
      </c>
      <c r="G213">
        <v>1</v>
      </c>
      <c r="H213">
        <v>2</v>
      </c>
      <c r="I213" t="s">
        <v>663</v>
      </c>
      <c r="J213" t="s">
        <v>664</v>
      </c>
      <c r="K213" t="s">
        <v>665</v>
      </c>
      <c r="L213">
        <v>1367</v>
      </c>
      <c r="N213">
        <v>1011</v>
      </c>
      <c r="O213" t="s">
        <v>666</v>
      </c>
      <c r="P213" t="s">
        <v>666</v>
      </c>
      <c r="Q213">
        <v>1</v>
      </c>
      <c r="X213">
        <v>1.27</v>
      </c>
      <c r="Y213">
        <v>0</v>
      </c>
      <c r="Z213">
        <v>31.26</v>
      </c>
      <c r="AA213">
        <v>13.5</v>
      </c>
      <c r="AB213">
        <v>0</v>
      </c>
      <c r="AC213">
        <v>0</v>
      </c>
      <c r="AD213">
        <v>1</v>
      </c>
      <c r="AE213">
        <v>0</v>
      </c>
      <c r="AF213" t="s">
        <v>17</v>
      </c>
      <c r="AG213">
        <v>1.5874999999999999</v>
      </c>
      <c r="AH213">
        <v>2</v>
      </c>
      <c r="AI213">
        <v>145871199</v>
      </c>
      <c r="AJ213">
        <v>201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ROW(Source!A143)</f>
        <v>143</v>
      </c>
      <c r="B214">
        <v>145871200</v>
      </c>
      <c r="C214">
        <v>145871196</v>
      </c>
      <c r="D214">
        <v>140923229</v>
      </c>
      <c r="E214">
        <v>1</v>
      </c>
      <c r="F214">
        <v>1</v>
      </c>
      <c r="G214">
        <v>1</v>
      </c>
      <c r="H214">
        <v>2</v>
      </c>
      <c r="I214" t="s">
        <v>813</v>
      </c>
      <c r="J214" t="s">
        <v>814</v>
      </c>
      <c r="K214" t="s">
        <v>815</v>
      </c>
      <c r="L214">
        <v>1367</v>
      </c>
      <c r="N214">
        <v>1011</v>
      </c>
      <c r="O214" t="s">
        <v>666</v>
      </c>
      <c r="P214" t="s">
        <v>666</v>
      </c>
      <c r="Q214">
        <v>1</v>
      </c>
      <c r="X214">
        <v>7.82</v>
      </c>
      <c r="Y214">
        <v>0</v>
      </c>
      <c r="Z214">
        <v>0.5</v>
      </c>
      <c r="AA214">
        <v>0</v>
      </c>
      <c r="AB214">
        <v>0</v>
      </c>
      <c r="AC214">
        <v>0</v>
      </c>
      <c r="AD214">
        <v>1</v>
      </c>
      <c r="AE214">
        <v>0</v>
      </c>
      <c r="AF214" t="s">
        <v>17</v>
      </c>
      <c r="AG214">
        <v>9.7750000000000004</v>
      </c>
      <c r="AH214">
        <v>2</v>
      </c>
      <c r="AI214">
        <v>145871200</v>
      </c>
      <c r="AJ214">
        <v>202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ROW(Source!A143)</f>
        <v>143</v>
      </c>
      <c r="B215">
        <v>145871201</v>
      </c>
      <c r="C215">
        <v>145871196</v>
      </c>
      <c r="D215">
        <v>140772680</v>
      </c>
      <c r="E215">
        <v>1</v>
      </c>
      <c r="F215">
        <v>1</v>
      </c>
      <c r="G215">
        <v>1</v>
      </c>
      <c r="H215">
        <v>3</v>
      </c>
      <c r="I215" t="s">
        <v>691</v>
      </c>
      <c r="J215" t="s">
        <v>692</v>
      </c>
      <c r="K215" t="s">
        <v>693</v>
      </c>
      <c r="L215">
        <v>1339</v>
      </c>
      <c r="N215">
        <v>1007</v>
      </c>
      <c r="O215" t="s">
        <v>127</v>
      </c>
      <c r="P215" t="s">
        <v>127</v>
      </c>
      <c r="Q215">
        <v>1</v>
      </c>
      <c r="X215">
        <v>3.5</v>
      </c>
      <c r="Y215">
        <v>2.44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 t="s">
        <v>3</v>
      </c>
      <c r="AG215">
        <v>3.5</v>
      </c>
      <c r="AH215">
        <v>2</v>
      </c>
      <c r="AI215">
        <v>145871201</v>
      </c>
      <c r="AJ215">
        <v>203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ROW(Source!A143)</f>
        <v>143</v>
      </c>
      <c r="B216">
        <v>145871202</v>
      </c>
      <c r="C216">
        <v>145871196</v>
      </c>
      <c r="D216">
        <v>140761125</v>
      </c>
      <c r="E216">
        <v>70</v>
      </c>
      <c r="F216">
        <v>1</v>
      </c>
      <c r="G216">
        <v>1</v>
      </c>
      <c r="H216">
        <v>3</v>
      </c>
      <c r="I216" t="s">
        <v>403</v>
      </c>
      <c r="J216" t="s">
        <v>3</v>
      </c>
      <c r="K216" t="s">
        <v>404</v>
      </c>
      <c r="L216">
        <v>1339</v>
      </c>
      <c r="N216">
        <v>1007</v>
      </c>
      <c r="O216" t="s">
        <v>127</v>
      </c>
      <c r="P216" t="s">
        <v>127</v>
      </c>
      <c r="Q216">
        <v>1</v>
      </c>
      <c r="X216">
        <v>2.04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 t="s">
        <v>3</v>
      </c>
      <c r="AG216">
        <v>2.04</v>
      </c>
      <c r="AH216">
        <v>2</v>
      </c>
      <c r="AI216">
        <v>145871202</v>
      </c>
      <c r="AJ216">
        <v>204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ROW(Source!A145)</f>
        <v>145</v>
      </c>
      <c r="B217">
        <v>145871205</v>
      </c>
      <c r="C217">
        <v>145871204</v>
      </c>
      <c r="D217">
        <v>140759945</v>
      </c>
      <c r="E217">
        <v>70</v>
      </c>
      <c r="F217">
        <v>1</v>
      </c>
      <c r="G217">
        <v>1</v>
      </c>
      <c r="H217">
        <v>1</v>
      </c>
      <c r="I217" t="s">
        <v>811</v>
      </c>
      <c r="J217" t="s">
        <v>3</v>
      </c>
      <c r="K217" t="s">
        <v>812</v>
      </c>
      <c r="L217">
        <v>1191</v>
      </c>
      <c r="N217">
        <v>1013</v>
      </c>
      <c r="O217" t="s">
        <v>660</v>
      </c>
      <c r="P217" t="s">
        <v>660</v>
      </c>
      <c r="Q217">
        <v>1</v>
      </c>
      <c r="X217">
        <v>0.44</v>
      </c>
      <c r="Y217">
        <v>0</v>
      </c>
      <c r="Z217">
        <v>0</v>
      </c>
      <c r="AA217">
        <v>0</v>
      </c>
      <c r="AB217">
        <v>7.94</v>
      </c>
      <c r="AC217">
        <v>0</v>
      </c>
      <c r="AD217">
        <v>1</v>
      </c>
      <c r="AE217">
        <v>1</v>
      </c>
      <c r="AF217" t="s">
        <v>18</v>
      </c>
      <c r="AG217">
        <v>0.50600000000000001</v>
      </c>
      <c r="AH217">
        <v>2</v>
      </c>
      <c r="AI217">
        <v>145871205</v>
      </c>
      <c r="AJ217">
        <v>205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ROW(Source!A145)</f>
        <v>145</v>
      </c>
      <c r="B218">
        <v>145871206</v>
      </c>
      <c r="C218">
        <v>145871204</v>
      </c>
      <c r="D218">
        <v>140760225</v>
      </c>
      <c r="E218">
        <v>70</v>
      </c>
      <c r="F218">
        <v>1</v>
      </c>
      <c r="G218">
        <v>1</v>
      </c>
      <c r="H218">
        <v>1</v>
      </c>
      <c r="I218" t="s">
        <v>661</v>
      </c>
      <c r="J218" t="s">
        <v>3</v>
      </c>
      <c r="K218" t="s">
        <v>662</v>
      </c>
      <c r="L218">
        <v>1191</v>
      </c>
      <c r="N218">
        <v>1013</v>
      </c>
      <c r="O218" t="s">
        <v>660</v>
      </c>
      <c r="P218" t="s">
        <v>660</v>
      </c>
      <c r="Q218">
        <v>1</v>
      </c>
      <c r="X218">
        <v>0.21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2</v>
      </c>
      <c r="AF218" t="s">
        <v>17</v>
      </c>
      <c r="AG218">
        <v>0.26250000000000001</v>
      </c>
      <c r="AH218">
        <v>2</v>
      </c>
      <c r="AI218">
        <v>145871206</v>
      </c>
      <c r="AJ218">
        <v>206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ROW(Source!A145)</f>
        <v>145</v>
      </c>
      <c r="B219">
        <v>145871207</v>
      </c>
      <c r="C219">
        <v>145871204</v>
      </c>
      <c r="D219">
        <v>140923145</v>
      </c>
      <c r="E219">
        <v>1</v>
      </c>
      <c r="F219">
        <v>1</v>
      </c>
      <c r="G219">
        <v>1</v>
      </c>
      <c r="H219">
        <v>2</v>
      </c>
      <c r="I219" t="s">
        <v>663</v>
      </c>
      <c r="J219" t="s">
        <v>664</v>
      </c>
      <c r="K219" t="s">
        <v>665</v>
      </c>
      <c r="L219">
        <v>1367</v>
      </c>
      <c r="N219">
        <v>1011</v>
      </c>
      <c r="O219" t="s">
        <v>666</v>
      </c>
      <c r="P219" t="s">
        <v>666</v>
      </c>
      <c r="Q219">
        <v>1</v>
      </c>
      <c r="X219">
        <v>0.21</v>
      </c>
      <c r="Y219">
        <v>0</v>
      </c>
      <c r="Z219">
        <v>31.26</v>
      </c>
      <c r="AA219">
        <v>13.5</v>
      </c>
      <c r="AB219">
        <v>0</v>
      </c>
      <c r="AC219">
        <v>0</v>
      </c>
      <c r="AD219">
        <v>1</v>
      </c>
      <c r="AE219">
        <v>0</v>
      </c>
      <c r="AF219" t="s">
        <v>17</v>
      </c>
      <c r="AG219">
        <v>0.26250000000000001</v>
      </c>
      <c r="AH219">
        <v>2</v>
      </c>
      <c r="AI219">
        <v>145871207</v>
      </c>
      <c r="AJ219">
        <v>207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ROW(Source!A145)</f>
        <v>145</v>
      </c>
      <c r="B220">
        <v>145871208</v>
      </c>
      <c r="C220">
        <v>145871204</v>
      </c>
      <c r="D220">
        <v>140923229</v>
      </c>
      <c r="E220">
        <v>1</v>
      </c>
      <c r="F220">
        <v>1</v>
      </c>
      <c r="G220">
        <v>1</v>
      </c>
      <c r="H220">
        <v>2</v>
      </c>
      <c r="I220" t="s">
        <v>813</v>
      </c>
      <c r="J220" t="s">
        <v>814</v>
      </c>
      <c r="K220" t="s">
        <v>815</v>
      </c>
      <c r="L220">
        <v>1367</v>
      </c>
      <c r="N220">
        <v>1011</v>
      </c>
      <c r="O220" t="s">
        <v>666</v>
      </c>
      <c r="P220" t="s">
        <v>666</v>
      </c>
      <c r="Q220">
        <v>1</v>
      </c>
      <c r="X220">
        <v>2</v>
      </c>
      <c r="Y220">
        <v>0</v>
      </c>
      <c r="Z220">
        <v>0.5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17</v>
      </c>
      <c r="AG220">
        <v>2.5</v>
      </c>
      <c r="AH220">
        <v>2</v>
      </c>
      <c r="AI220">
        <v>145871208</v>
      </c>
      <c r="AJ220">
        <v>208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ROW(Source!A145)</f>
        <v>145</v>
      </c>
      <c r="B221">
        <v>145871209</v>
      </c>
      <c r="C221">
        <v>145871204</v>
      </c>
      <c r="D221">
        <v>140761125</v>
      </c>
      <c r="E221">
        <v>70</v>
      </c>
      <c r="F221">
        <v>1</v>
      </c>
      <c r="G221">
        <v>1</v>
      </c>
      <c r="H221">
        <v>3</v>
      </c>
      <c r="I221" t="s">
        <v>403</v>
      </c>
      <c r="J221" t="s">
        <v>3</v>
      </c>
      <c r="K221" t="s">
        <v>404</v>
      </c>
      <c r="L221">
        <v>1339</v>
      </c>
      <c r="N221">
        <v>1007</v>
      </c>
      <c r="O221" t="s">
        <v>127</v>
      </c>
      <c r="P221" t="s">
        <v>127</v>
      </c>
      <c r="Q221">
        <v>1</v>
      </c>
      <c r="X221">
        <v>0.51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 t="s">
        <v>3</v>
      </c>
      <c r="AG221">
        <v>0.51</v>
      </c>
      <c r="AH221">
        <v>2</v>
      </c>
      <c r="AI221">
        <v>145871209</v>
      </c>
      <c r="AJ221">
        <v>209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ROW(Source!A147)</f>
        <v>147</v>
      </c>
      <c r="B222">
        <v>145885411</v>
      </c>
      <c r="C222">
        <v>145885407</v>
      </c>
      <c r="D222">
        <v>140755423</v>
      </c>
      <c r="E222">
        <v>70</v>
      </c>
      <c r="F222">
        <v>1</v>
      </c>
      <c r="G222">
        <v>1</v>
      </c>
      <c r="H222">
        <v>1</v>
      </c>
      <c r="I222" t="s">
        <v>669</v>
      </c>
      <c r="J222" t="s">
        <v>3</v>
      </c>
      <c r="K222" t="s">
        <v>670</v>
      </c>
      <c r="L222">
        <v>1191</v>
      </c>
      <c r="N222">
        <v>1013</v>
      </c>
      <c r="O222" t="s">
        <v>660</v>
      </c>
      <c r="P222" t="s">
        <v>660</v>
      </c>
      <c r="Q222">
        <v>1</v>
      </c>
      <c r="X222">
        <v>2.75</v>
      </c>
      <c r="Y222">
        <v>0</v>
      </c>
      <c r="Z222">
        <v>0</v>
      </c>
      <c r="AA222">
        <v>0</v>
      </c>
      <c r="AB222">
        <v>7.8</v>
      </c>
      <c r="AC222">
        <v>0</v>
      </c>
      <c r="AD222">
        <v>1</v>
      </c>
      <c r="AE222">
        <v>1</v>
      </c>
      <c r="AF222" t="s">
        <v>3</v>
      </c>
      <c r="AG222">
        <v>2.75</v>
      </c>
      <c r="AH222">
        <v>2</v>
      </c>
      <c r="AI222">
        <v>145885408</v>
      </c>
      <c r="AJ222">
        <v>210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ROW(Source!A147)</f>
        <v>147</v>
      </c>
      <c r="B223">
        <v>145885412</v>
      </c>
      <c r="C223">
        <v>145885407</v>
      </c>
      <c r="D223">
        <v>140755491</v>
      </c>
      <c r="E223">
        <v>70</v>
      </c>
      <c r="F223">
        <v>1</v>
      </c>
      <c r="G223">
        <v>1</v>
      </c>
      <c r="H223">
        <v>1</v>
      </c>
      <c r="I223" t="s">
        <v>661</v>
      </c>
      <c r="J223" t="s">
        <v>3</v>
      </c>
      <c r="K223" t="s">
        <v>662</v>
      </c>
      <c r="L223">
        <v>1191</v>
      </c>
      <c r="N223">
        <v>1013</v>
      </c>
      <c r="O223" t="s">
        <v>660</v>
      </c>
      <c r="P223" t="s">
        <v>660</v>
      </c>
      <c r="Q223">
        <v>1</v>
      </c>
      <c r="X223">
        <v>0.69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2</v>
      </c>
      <c r="AF223" t="s">
        <v>3</v>
      </c>
      <c r="AG223">
        <v>0.69</v>
      </c>
      <c r="AH223">
        <v>2</v>
      </c>
      <c r="AI223">
        <v>145885409</v>
      </c>
      <c r="AJ223">
        <v>211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ROW(Source!A147)</f>
        <v>147</v>
      </c>
      <c r="B224">
        <v>145885413</v>
      </c>
      <c r="C224">
        <v>145885407</v>
      </c>
      <c r="D224">
        <v>140923268</v>
      </c>
      <c r="E224">
        <v>1</v>
      </c>
      <c r="F224">
        <v>1</v>
      </c>
      <c r="G224">
        <v>1</v>
      </c>
      <c r="H224">
        <v>2</v>
      </c>
      <c r="I224" t="s">
        <v>694</v>
      </c>
      <c r="J224" t="s">
        <v>695</v>
      </c>
      <c r="K224" t="s">
        <v>696</v>
      </c>
      <c r="L224">
        <v>1367</v>
      </c>
      <c r="N224">
        <v>1011</v>
      </c>
      <c r="O224" t="s">
        <v>666</v>
      </c>
      <c r="P224" t="s">
        <v>666</v>
      </c>
      <c r="Q224">
        <v>1</v>
      </c>
      <c r="X224">
        <v>0.69</v>
      </c>
      <c r="Y224">
        <v>0</v>
      </c>
      <c r="Z224">
        <v>12.39</v>
      </c>
      <c r="AA224">
        <v>10.06</v>
      </c>
      <c r="AB224">
        <v>0</v>
      </c>
      <c r="AC224">
        <v>0</v>
      </c>
      <c r="AD224">
        <v>1</v>
      </c>
      <c r="AE224">
        <v>0</v>
      </c>
      <c r="AF224" t="s">
        <v>3</v>
      </c>
      <c r="AG224">
        <v>0.69</v>
      </c>
      <c r="AH224">
        <v>2</v>
      </c>
      <c r="AI224">
        <v>145885410</v>
      </c>
      <c r="AJ224">
        <v>212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ROW(Source!A149)</f>
        <v>149</v>
      </c>
      <c r="B225">
        <v>145871358</v>
      </c>
      <c r="C225">
        <v>145871357</v>
      </c>
      <c r="D225">
        <v>140759985</v>
      </c>
      <c r="E225">
        <v>70</v>
      </c>
      <c r="F225">
        <v>1</v>
      </c>
      <c r="G225">
        <v>1</v>
      </c>
      <c r="H225">
        <v>1</v>
      </c>
      <c r="I225" t="s">
        <v>679</v>
      </c>
      <c r="J225" t="s">
        <v>3</v>
      </c>
      <c r="K225" t="s">
        <v>680</v>
      </c>
      <c r="L225">
        <v>1191</v>
      </c>
      <c r="N225">
        <v>1013</v>
      </c>
      <c r="O225" t="s">
        <v>660</v>
      </c>
      <c r="P225" t="s">
        <v>660</v>
      </c>
      <c r="Q225">
        <v>1</v>
      </c>
      <c r="X225">
        <v>119.78</v>
      </c>
      <c r="Y225">
        <v>0</v>
      </c>
      <c r="Z225">
        <v>0</v>
      </c>
      <c r="AA225">
        <v>0</v>
      </c>
      <c r="AB225">
        <v>8.74</v>
      </c>
      <c r="AC225">
        <v>0</v>
      </c>
      <c r="AD225">
        <v>1</v>
      </c>
      <c r="AE225">
        <v>1</v>
      </c>
      <c r="AF225" t="s">
        <v>18</v>
      </c>
      <c r="AG225">
        <v>137.74699999999999</v>
      </c>
      <c r="AH225">
        <v>2</v>
      </c>
      <c r="AI225">
        <v>145871358</v>
      </c>
      <c r="AJ225">
        <v>213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ROW(Source!A149)</f>
        <v>149</v>
      </c>
      <c r="B226">
        <v>145871359</v>
      </c>
      <c r="C226">
        <v>145871357</v>
      </c>
      <c r="D226">
        <v>140760225</v>
      </c>
      <c r="E226">
        <v>70</v>
      </c>
      <c r="F226">
        <v>1</v>
      </c>
      <c r="G226">
        <v>1</v>
      </c>
      <c r="H226">
        <v>1</v>
      </c>
      <c r="I226" t="s">
        <v>661</v>
      </c>
      <c r="J226" t="s">
        <v>3</v>
      </c>
      <c r="K226" t="s">
        <v>662</v>
      </c>
      <c r="L226">
        <v>1191</v>
      </c>
      <c r="N226">
        <v>1013</v>
      </c>
      <c r="O226" t="s">
        <v>660</v>
      </c>
      <c r="P226" t="s">
        <v>660</v>
      </c>
      <c r="Q226">
        <v>1</v>
      </c>
      <c r="X226">
        <v>4.5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2</v>
      </c>
      <c r="AF226" t="s">
        <v>17</v>
      </c>
      <c r="AG226">
        <v>5.625</v>
      </c>
      <c r="AH226">
        <v>2</v>
      </c>
      <c r="AI226">
        <v>145871359</v>
      </c>
      <c r="AJ226">
        <v>214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ROW(Source!A149)</f>
        <v>149</v>
      </c>
      <c r="B227">
        <v>145871360</v>
      </c>
      <c r="C227">
        <v>145871357</v>
      </c>
      <c r="D227">
        <v>140923105</v>
      </c>
      <c r="E227">
        <v>1</v>
      </c>
      <c r="F227">
        <v>1</v>
      </c>
      <c r="G227">
        <v>1</v>
      </c>
      <c r="H227">
        <v>2</v>
      </c>
      <c r="I227" t="s">
        <v>816</v>
      </c>
      <c r="J227" t="s">
        <v>817</v>
      </c>
      <c r="K227" t="s">
        <v>818</v>
      </c>
      <c r="L227">
        <v>1367</v>
      </c>
      <c r="N227">
        <v>1011</v>
      </c>
      <c r="O227" t="s">
        <v>666</v>
      </c>
      <c r="P227" t="s">
        <v>666</v>
      </c>
      <c r="Q227">
        <v>1</v>
      </c>
      <c r="X227">
        <v>0.36</v>
      </c>
      <c r="Y227">
        <v>0</v>
      </c>
      <c r="Z227">
        <v>89.99</v>
      </c>
      <c r="AA227">
        <v>10.06</v>
      </c>
      <c r="AB227">
        <v>0</v>
      </c>
      <c r="AC227">
        <v>0</v>
      </c>
      <c r="AD227">
        <v>1</v>
      </c>
      <c r="AE227">
        <v>0</v>
      </c>
      <c r="AF227" t="s">
        <v>17</v>
      </c>
      <c r="AG227">
        <v>0.44999999999999996</v>
      </c>
      <c r="AH227">
        <v>2</v>
      </c>
      <c r="AI227">
        <v>145871360</v>
      </c>
      <c r="AJ227">
        <v>215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ROW(Source!A149)</f>
        <v>149</v>
      </c>
      <c r="B228">
        <v>145871361</v>
      </c>
      <c r="C228">
        <v>145871357</v>
      </c>
      <c r="D228">
        <v>140923145</v>
      </c>
      <c r="E228">
        <v>1</v>
      </c>
      <c r="F228">
        <v>1</v>
      </c>
      <c r="G228">
        <v>1</v>
      </c>
      <c r="H228">
        <v>2</v>
      </c>
      <c r="I228" t="s">
        <v>663</v>
      </c>
      <c r="J228" t="s">
        <v>664</v>
      </c>
      <c r="K228" t="s">
        <v>665</v>
      </c>
      <c r="L228">
        <v>1367</v>
      </c>
      <c r="N228">
        <v>1011</v>
      </c>
      <c r="O228" t="s">
        <v>666</v>
      </c>
      <c r="P228" t="s">
        <v>666</v>
      </c>
      <c r="Q228">
        <v>1</v>
      </c>
      <c r="X228">
        <v>2.2999999999999998</v>
      </c>
      <c r="Y228">
        <v>0</v>
      </c>
      <c r="Z228">
        <v>31.26</v>
      </c>
      <c r="AA228">
        <v>13.5</v>
      </c>
      <c r="AB228">
        <v>0</v>
      </c>
      <c r="AC228">
        <v>0</v>
      </c>
      <c r="AD228">
        <v>1</v>
      </c>
      <c r="AE228">
        <v>0</v>
      </c>
      <c r="AF228" t="s">
        <v>17</v>
      </c>
      <c r="AG228">
        <v>2.875</v>
      </c>
      <c r="AH228">
        <v>2</v>
      </c>
      <c r="AI228">
        <v>145871361</v>
      </c>
      <c r="AJ228">
        <v>216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ROW(Source!A149)</f>
        <v>149</v>
      </c>
      <c r="B229">
        <v>145871362</v>
      </c>
      <c r="C229">
        <v>145871357</v>
      </c>
      <c r="D229">
        <v>140923268</v>
      </c>
      <c r="E229">
        <v>1</v>
      </c>
      <c r="F229">
        <v>1</v>
      </c>
      <c r="G229">
        <v>1</v>
      </c>
      <c r="H229">
        <v>2</v>
      </c>
      <c r="I229" t="s">
        <v>694</v>
      </c>
      <c r="J229" t="s">
        <v>695</v>
      </c>
      <c r="K229" t="s">
        <v>696</v>
      </c>
      <c r="L229">
        <v>1367</v>
      </c>
      <c r="N229">
        <v>1011</v>
      </c>
      <c r="O229" t="s">
        <v>666</v>
      </c>
      <c r="P229" t="s">
        <v>666</v>
      </c>
      <c r="Q229">
        <v>1</v>
      </c>
      <c r="X229">
        <v>1.56</v>
      </c>
      <c r="Y229">
        <v>0</v>
      </c>
      <c r="Z229">
        <v>12.39</v>
      </c>
      <c r="AA229">
        <v>10.06</v>
      </c>
      <c r="AB229">
        <v>0</v>
      </c>
      <c r="AC229">
        <v>0</v>
      </c>
      <c r="AD229">
        <v>1</v>
      </c>
      <c r="AE229">
        <v>0</v>
      </c>
      <c r="AF229" t="s">
        <v>17</v>
      </c>
      <c r="AG229">
        <v>1.9500000000000002</v>
      </c>
      <c r="AH229">
        <v>2</v>
      </c>
      <c r="AI229">
        <v>145871362</v>
      </c>
      <c r="AJ229">
        <v>217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ROW(Source!A149)</f>
        <v>149</v>
      </c>
      <c r="B230">
        <v>145871363</v>
      </c>
      <c r="C230">
        <v>145871357</v>
      </c>
      <c r="D230">
        <v>140923885</v>
      </c>
      <c r="E230">
        <v>1</v>
      </c>
      <c r="F230">
        <v>1</v>
      </c>
      <c r="G230">
        <v>1</v>
      </c>
      <c r="H230">
        <v>2</v>
      </c>
      <c r="I230" t="s">
        <v>681</v>
      </c>
      <c r="J230" t="s">
        <v>682</v>
      </c>
      <c r="K230" t="s">
        <v>683</v>
      </c>
      <c r="L230">
        <v>1367</v>
      </c>
      <c r="N230">
        <v>1011</v>
      </c>
      <c r="O230" t="s">
        <v>666</v>
      </c>
      <c r="P230" t="s">
        <v>666</v>
      </c>
      <c r="Q230">
        <v>1</v>
      </c>
      <c r="X230">
        <v>0.28000000000000003</v>
      </c>
      <c r="Y230">
        <v>0</v>
      </c>
      <c r="Z230">
        <v>65.709999999999994</v>
      </c>
      <c r="AA230">
        <v>11.6</v>
      </c>
      <c r="AB230">
        <v>0</v>
      </c>
      <c r="AC230">
        <v>0</v>
      </c>
      <c r="AD230">
        <v>1</v>
      </c>
      <c r="AE230">
        <v>0</v>
      </c>
      <c r="AF230" t="s">
        <v>17</v>
      </c>
      <c r="AG230">
        <v>0.35000000000000003</v>
      </c>
      <c r="AH230">
        <v>2</v>
      </c>
      <c r="AI230">
        <v>145871363</v>
      </c>
      <c r="AJ230">
        <v>218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ROW(Source!A149)</f>
        <v>149</v>
      </c>
      <c r="B231">
        <v>145871364</v>
      </c>
      <c r="C231">
        <v>145871357</v>
      </c>
      <c r="D231">
        <v>140772680</v>
      </c>
      <c r="E231">
        <v>1</v>
      </c>
      <c r="F231">
        <v>1</v>
      </c>
      <c r="G231">
        <v>1</v>
      </c>
      <c r="H231">
        <v>3</v>
      </c>
      <c r="I231" t="s">
        <v>691</v>
      </c>
      <c r="J231" t="s">
        <v>692</v>
      </c>
      <c r="K231" t="s">
        <v>693</v>
      </c>
      <c r="L231">
        <v>1339</v>
      </c>
      <c r="N231">
        <v>1007</v>
      </c>
      <c r="O231" t="s">
        <v>127</v>
      </c>
      <c r="P231" t="s">
        <v>127</v>
      </c>
      <c r="Q231">
        <v>1</v>
      </c>
      <c r="X231">
        <v>0.1</v>
      </c>
      <c r="Y231">
        <v>2.44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</v>
      </c>
      <c r="AG231">
        <v>0.1</v>
      </c>
      <c r="AH231">
        <v>2</v>
      </c>
      <c r="AI231">
        <v>145871364</v>
      </c>
      <c r="AJ231">
        <v>219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ROW(Source!A149)</f>
        <v>149</v>
      </c>
      <c r="B232">
        <v>145871365</v>
      </c>
      <c r="C232">
        <v>145871357</v>
      </c>
      <c r="D232">
        <v>140776226</v>
      </c>
      <c r="E232">
        <v>1</v>
      </c>
      <c r="F232">
        <v>1</v>
      </c>
      <c r="G232">
        <v>1</v>
      </c>
      <c r="H232">
        <v>3</v>
      </c>
      <c r="I232" t="s">
        <v>684</v>
      </c>
      <c r="J232" t="s">
        <v>685</v>
      </c>
      <c r="K232" t="s">
        <v>686</v>
      </c>
      <c r="L232">
        <v>1346</v>
      </c>
      <c r="N232">
        <v>1009</v>
      </c>
      <c r="O232" t="s">
        <v>91</v>
      </c>
      <c r="P232" t="s">
        <v>91</v>
      </c>
      <c r="Q232">
        <v>1</v>
      </c>
      <c r="X232">
        <v>0.5</v>
      </c>
      <c r="Y232">
        <v>1.82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</v>
      </c>
      <c r="AG232">
        <v>0.5</v>
      </c>
      <c r="AH232">
        <v>2</v>
      </c>
      <c r="AI232">
        <v>145871365</v>
      </c>
      <c r="AJ232">
        <v>220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ROW(Source!A149)</f>
        <v>149</v>
      </c>
      <c r="B233">
        <v>145871366</v>
      </c>
      <c r="C233">
        <v>145871357</v>
      </c>
      <c r="D233">
        <v>140778268</v>
      </c>
      <c r="E233">
        <v>1</v>
      </c>
      <c r="F233">
        <v>1</v>
      </c>
      <c r="G233">
        <v>1</v>
      </c>
      <c r="H233">
        <v>3</v>
      </c>
      <c r="I233" t="s">
        <v>418</v>
      </c>
      <c r="J233" t="s">
        <v>420</v>
      </c>
      <c r="K233" t="s">
        <v>419</v>
      </c>
      <c r="L233">
        <v>1348</v>
      </c>
      <c r="N233">
        <v>1009</v>
      </c>
      <c r="O233" t="s">
        <v>123</v>
      </c>
      <c r="P233" t="s">
        <v>123</v>
      </c>
      <c r="Q233">
        <v>1000</v>
      </c>
      <c r="X233">
        <v>0.05</v>
      </c>
      <c r="Y233">
        <v>6513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0.05</v>
      </c>
      <c r="AH233">
        <v>2</v>
      </c>
      <c r="AI233">
        <v>145871366</v>
      </c>
      <c r="AJ233">
        <v>221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ROW(Source!A149)</f>
        <v>149</v>
      </c>
      <c r="B234">
        <v>145871367</v>
      </c>
      <c r="C234">
        <v>145871357</v>
      </c>
      <c r="D234">
        <v>140788123</v>
      </c>
      <c r="E234">
        <v>1</v>
      </c>
      <c r="F234">
        <v>1</v>
      </c>
      <c r="G234">
        <v>1</v>
      </c>
      <c r="H234">
        <v>3</v>
      </c>
      <c r="I234" t="s">
        <v>422</v>
      </c>
      <c r="J234" t="s">
        <v>424</v>
      </c>
      <c r="K234" t="s">
        <v>423</v>
      </c>
      <c r="L234">
        <v>1327</v>
      </c>
      <c r="N234">
        <v>1005</v>
      </c>
      <c r="O234" t="s">
        <v>76</v>
      </c>
      <c r="P234" t="s">
        <v>76</v>
      </c>
      <c r="Q234">
        <v>1</v>
      </c>
      <c r="X234">
        <v>102</v>
      </c>
      <c r="Y234">
        <v>67.8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3</v>
      </c>
      <c r="AG234">
        <v>102</v>
      </c>
      <c r="AH234">
        <v>2</v>
      </c>
      <c r="AI234">
        <v>145871367</v>
      </c>
      <c r="AJ234">
        <v>222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ROW(Source!A149)</f>
        <v>149</v>
      </c>
      <c r="B235">
        <v>145871368</v>
      </c>
      <c r="C235">
        <v>145871357</v>
      </c>
      <c r="D235">
        <v>140803309</v>
      </c>
      <c r="E235">
        <v>1</v>
      </c>
      <c r="F235">
        <v>1</v>
      </c>
      <c r="G235">
        <v>1</v>
      </c>
      <c r="H235">
        <v>3</v>
      </c>
      <c r="I235" t="s">
        <v>426</v>
      </c>
      <c r="J235" t="s">
        <v>428</v>
      </c>
      <c r="K235" t="s">
        <v>427</v>
      </c>
      <c r="L235">
        <v>1346</v>
      </c>
      <c r="N235">
        <v>1009</v>
      </c>
      <c r="O235" t="s">
        <v>91</v>
      </c>
      <c r="P235" t="s">
        <v>91</v>
      </c>
      <c r="Q235">
        <v>1</v>
      </c>
      <c r="X235">
        <v>450</v>
      </c>
      <c r="Y235">
        <v>1.37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3</v>
      </c>
      <c r="AG235">
        <v>450</v>
      </c>
      <c r="AH235">
        <v>2</v>
      </c>
      <c r="AI235">
        <v>145871368</v>
      </c>
      <c r="AJ235">
        <v>223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ROW(Source!A156)</f>
        <v>156</v>
      </c>
      <c r="B236">
        <v>145871703</v>
      </c>
      <c r="C236">
        <v>145871702</v>
      </c>
      <c r="D236">
        <v>140760008</v>
      </c>
      <c r="E236">
        <v>70</v>
      </c>
      <c r="F236">
        <v>1</v>
      </c>
      <c r="G236">
        <v>1</v>
      </c>
      <c r="H236">
        <v>1</v>
      </c>
      <c r="I236" t="s">
        <v>743</v>
      </c>
      <c r="J236" t="s">
        <v>3</v>
      </c>
      <c r="K236" t="s">
        <v>744</v>
      </c>
      <c r="L236">
        <v>1191</v>
      </c>
      <c r="N236">
        <v>1013</v>
      </c>
      <c r="O236" t="s">
        <v>660</v>
      </c>
      <c r="P236" t="s">
        <v>660</v>
      </c>
      <c r="Q236">
        <v>1</v>
      </c>
      <c r="X236">
        <v>179.73</v>
      </c>
      <c r="Y236">
        <v>0</v>
      </c>
      <c r="Z236">
        <v>0</v>
      </c>
      <c r="AA236">
        <v>0</v>
      </c>
      <c r="AB236">
        <v>9.18</v>
      </c>
      <c r="AC236">
        <v>0</v>
      </c>
      <c r="AD236">
        <v>1</v>
      </c>
      <c r="AE236">
        <v>1</v>
      </c>
      <c r="AF236" t="s">
        <v>18</v>
      </c>
      <c r="AG236">
        <v>206.68949999999998</v>
      </c>
      <c r="AH236">
        <v>2</v>
      </c>
      <c r="AI236">
        <v>145871703</v>
      </c>
      <c r="AJ236">
        <v>224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ROW(Source!A156)</f>
        <v>156</v>
      </c>
      <c r="B237">
        <v>145871704</v>
      </c>
      <c r="C237">
        <v>145871702</v>
      </c>
      <c r="D237">
        <v>140760225</v>
      </c>
      <c r="E237">
        <v>70</v>
      </c>
      <c r="F237">
        <v>1</v>
      </c>
      <c r="G237">
        <v>1</v>
      </c>
      <c r="H237">
        <v>1</v>
      </c>
      <c r="I237" t="s">
        <v>661</v>
      </c>
      <c r="J237" t="s">
        <v>3</v>
      </c>
      <c r="K237" t="s">
        <v>662</v>
      </c>
      <c r="L237">
        <v>1191</v>
      </c>
      <c r="N237">
        <v>1013</v>
      </c>
      <c r="O237" t="s">
        <v>660</v>
      </c>
      <c r="P237" t="s">
        <v>660</v>
      </c>
      <c r="Q237">
        <v>1</v>
      </c>
      <c r="X237">
        <v>1.65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2</v>
      </c>
      <c r="AF237" t="s">
        <v>17</v>
      </c>
      <c r="AG237">
        <v>2.0625</v>
      </c>
      <c r="AH237">
        <v>2</v>
      </c>
      <c r="AI237">
        <v>145871704</v>
      </c>
      <c r="AJ237">
        <v>225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ROW(Source!A156)</f>
        <v>156</v>
      </c>
      <c r="B238">
        <v>145871705</v>
      </c>
      <c r="C238">
        <v>145871702</v>
      </c>
      <c r="D238">
        <v>140923105</v>
      </c>
      <c r="E238">
        <v>1</v>
      </c>
      <c r="F238">
        <v>1</v>
      </c>
      <c r="G238">
        <v>1</v>
      </c>
      <c r="H238">
        <v>2</v>
      </c>
      <c r="I238" t="s">
        <v>816</v>
      </c>
      <c r="J238" t="s">
        <v>817</v>
      </c>
      <c r="K238" t="s">
        <v>818</v>
      </c>
      <c r="L238">
        <v>1367</v>
      </c>
      <c r="N238">
        <v>1011</v>
      </c>
      <c r="O238" t="s">
        <v>666</v>
      </c>
      <c r="P238" t="s">
        <v>666</v>
      </c>
      <c r="Q238">
        <v>1</v>
      </c>
      <c r="X238">
        <v>0.08</v>
      </c>
      <c r="Y238">
        <v>0</v>
      </c>
      <c r="Z238">
        <v>89.99</v>
      </c>
      <c r="AA238">
        <v>10.06</v>
      </c>
      <c r="AB238">
        <v>0</v>
      </c>
      <c r="AC238">
        <v>0</v>
      </c>
      <c r="AD238">
        <v>1</v>
      </c>
      <c r="AE238">
        <v>0</v>
      </c>
      <c r="AF238" t="s">
        <v>17</v>
      </c>
      <c r="AG238">
        <v>0.1</v>
      </c>
      <c r="AH238">
        <v>2</v>
      </c>
      <c r="AI238">
        <v>145871705</v>
      </c>
      <c r="AJ238">
        <v>226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ROW(Source!A156)</f>
        <v>156</v>
      </c>
      <c r="B239">
        <v>145871706</v>
      </c>
      <c r="C239">
        <v>145871702</v>
      </c>
      <c r="D239">
        <v>140923145</v>
      </c>
      <c r="E239">
        <v>1</v>
      </c>
      <c r="F239">
        <v>1</v>
      </c>
      <c r="G239">
        <v>1</v>
      </c>
      <c r="H239">
        <v>2</v>
      </c>
      <c r="I239" t="s">
        <v>663</v>
      </c>
      <c r="J239" t="s">
        <v>664</v>
      </c>
      <c r="K239" t="s">
        <v>665</v>
      </c>
      <c r="L239">
        <v>1367</v>
      </c>
      <c r="N239">
        <v>1011</v>
      </c>
      <c r="O239" t="s">
        <v>666</v>
      </c>
      <c r="P239" t="s">
        <v>666</v>
      </c>
      <c r="Q239">
        <v>1</v>
      </c>
      <c r="X239">
        <v>0.27</v>
      </c>
      <c r="Y239">
        <v>0</v>
      </c>
      <c r="Z239">
        <v>31.26</v>
      </c>
      <c r="AA239">
        <v>13.5</v>
      </c>
      <c r="AB239">
        <v>0</v>
      </c>
      <c r="AC239">
        <v>0</v>
      </c>
      <c r="AD239">
        <v>1</v>
      </c>
      <c r="AE239">
        <v>0</v>
      </c>
      <c r="AF239" t="s">
        <v>17</v>
      </c>
      <c r="AG239">
        <v>0.33750000000000002</v>
      </c>
      <c r="AH239">
        <v>2</v>
      </c>
      <c r="AI239">
        <v>145871706</v>
      </c>
      <c r="AJ239">
        <v>227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ROW(Source!A156)</f>
        <v>156</v>
      </c>
      <c r="B240">
        <v>145871707</v>
      </c>
      <c r="C240">
        <v>145871702</v>
      </c>
      <c r="D240">
        <v>140923268</v>
      </c>
      <c r="E240">
        <v>1</v>
      </c>
      <c r="F240">
        <v>1</v>
      </c>
      <c r="G240">
        <v>1</v>
      </c>
      <c r="H240">
        <v>2</v>
      </c>
      <c r="I240" t="s">
        <v>694</v>
      </c>
      <c r="J240" t="s">
        <v>695</v>
      </c>
      <c r="K240" t="s">
        <v>696</v>
      </c>
      <c r="L240">
        <v>1367</v>
      </c>
      <c r="N240">
        <v>1011</v>
      </c>
      <c r="O240" t="s">
        <v>666</v>
      </c>
      <c r="P240" t="s">
        <v>666</v>
      </c>
      <c r="Q240">
        <v>1</v>
      </c>
      <c r="X240">
        <v>1.3</v>
      </c>
      <c r="Y240">
        <v>0</v>
      </c>
      <c r="Z240">
        <v>12.39</v>
      </c>
      <c r="AA240">
        <v>10.06</v>
      </c>
      <c r="AB240">
        <v>0</v>
      </c>
      <c r="AC240">
        <v>0</v>
      </c>
      <c r="AD240">
        <v>1</v>
      </c>
      <c r="AE240">
        <v>0</v>
      </c>
      <c r="AF240" t="s">
        <v>17</v>
      </c>
      <c r="AG240">
        <v>1.625</v>
      </c>
      <c r="AH240">
        <v>2</v>
      </c>
      <c r="AI240">
        <v>145871707</v>
      </c>
      <c r="AJ240">
        <v>228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ROW(Source!A156)</f>
        <v>156</v>
      </c>
      <c r="B241">
        <v>145871708</v>
      </c>
      <c r="C241">
        <v>145871702</v>
      </c>
      <c r="D241">
        <v>140772680</v>
      </c>
      <c r="E241">
        <v>1</v>
      </c>
      <c r="F241">
        <v>1</v>
      </c>
      <c r="G241">
        <v>1</v>
      </c>
      <c r="H241">
        <v>3</v>
      </c>
      <c r="I241" t="s">
        <v>691</v>
      </c>
      <c r="J241" t="s">
        <v>692</v>
      </c>
      <c r="K241" t="s">
        <v>693</v>
      </c>
      <c r="L241">
        <v>1339</v>
      </c>
      <c r="N241">
        <v>1007</v>
      </c>
      <c r="O241" t="s">
        <v>127</v>
      </c>
      <c r="P241" t="s">
        <v>127</v>
      </c>
      <c r="Q241">
        <v>1</v>
      </c>
      <c r="X241">
        <v>0.93</v>
      </c>
      <c r="Y241">
        <v>2.44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0.93</v>
      </c>
      <c r="AH241">
        <v>2</v>
      </c>
      <c r="AI241">
        <v>145871708</v>
      </c>
      <c r="AJ241">
        <v>229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ROW(Source!A156)</f>
        <v>156</v>
      </c>
      <c r="B242">
        <v>145871709</v>
      </c>
      <c r="C242">
        <v>145871702</v>
      </c>
      <c r="D242">
        <v>140776226</v>
      </c>
      <c r="E242">
        <v>1</v>
      </c>
      <c r="F242">
        <v>1</v>
      </c>
      <c r="G242">
        <v>1</v>
      </c>
      <c r="H242">
        <v>3</v>
      </c>
      <c r="I242" t="s">
        <v>684</v>
      </c>
      <c r="J242" t="s">
        <v>685</v>
      </c>
      <c r="K242" t="s">
        <v>686</v>
      </c>
      <c r="L242">
        <v>1346</v>
      </c>
      <c r="N242">
        <v>1009</v>
      </c>
      <c r="O242" t="s">
        <v>91</v>
      </c>
      <c r="P242" t="s">
        <v>91</v>
      </c>
      <c r="Q242">
        <v>1</v>
      </c>
      <c r="X242">
        <v>0.5</v>
      </c>
      <c r="Y242">
        <v>1.82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3</v>
      </c>
      <c r="AG242">
        <v>0.5</v>
      </c>
      <c r="AH242">
        <v>2</v>
      </c>
      <c r="AI242">
        <v>145871709</v>
      </c>
      <c r="AJ242">
        <v>230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ROW(Source!A156)</f>
        <v>156</v>
      </c>
      <c r="B243">
        <v>145871710</v>
      </c>
      <c r="C243">
        <v>145871702</v>
      </c>
      <c r="D243">
        <v>140761159</v>
      </c>
      <c r="E243">
        <v>70</v>
      </c>
      <c r="F243">
        <v>1</v>
      </c>
      <c r="G243">
        <v>1</v>
      </c>
      <c r="H243">
        <v>3</v>
      </c>
      <c r="I243" t="s">
        <v>442</v>
      </c>
      <c r="J243" t="s">
        <v>3</v>
      </c>
      <c r="K243" t="s">
        <v>443</v>
      </c>
      <c r="L243">
        <v>1348</v>
      </c>
      <c r="N243">
        <v>1009</v>
      </c>
      <c r="O243" t="s">
        <v>123</v>
      </c>
      <c r="P243" t="s">
        <v>123</v>
      </c>
      <c r="Q243">
        <v>1000</v>
      </c>
      <c r="X243">
        <v>0.05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 t="s">
        <v>3</v>
      </c>
      <c r="AG243">
        <v>0.05</v>
      </c>
      <c r="AH243">
        <v>2</v>
      </c>
      <c r="AI243">
        <v>145871710</v>
      </c>
      <c r="AJ243">
        <v>231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ROW(Source!A156)</f>
        <v>156</v>
      </c>
      <c r="B244">
        <v>145871711</v>
      </c>
      <c r="C244">
        <v>145871702</v>
      </c>
      <c r="D244">
        <v>140761833</v>
      </c>
      <c r="E244">
        <v>70</v>
      </c>
      <c r="F244">
        <v>1</v>
      </c>
      <c r="G244">
        <v>1</v>
      </c>
      <c r="H244">
        <v>3</v>
      </c>
      <c r="I244" t="s">
        <v>900</v>
      </c>
      <c r="J244" t="s">
        <v>3</v>
      </c>
      <c r="K244" t="s">
        <v>901</v>
      </c>
      <c r="L244">
        <v>1301</v>
      </c>
      <c r="N244">
        <v>1003</v>
      </c>
      <c r="O244" t="s">
        <v>190</v>
      </c>
      <c r="P244" t="s">
        <v>190</v>
      </c>
      <c r="Q244">
        <v>1</v>
      </c>
      <c r="X244">
        <v>56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 t="s">
        <v>3</v>
      </c>
      <c r="AG244">
        <v>56</v>
      </c>
      <c r="AH244">
        <v>3</v>
      </c>
      <c r="AI244">
        <v>-1</v>
      </c>
      <c r="AJ244" t="s">
        <v>3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ROW(Source!A156)</f>
        <v>156</v>
      </c>
      <c r="B245">
        <v>145871712</v>
      </c>
      <c r="C245">
        <v>145871702</v>
      </c>
      <c r="D245">
        <v>140761844</v>
      </c>
      <c r="E245">
        <v>70</v>
      </c>
      <c r="F245">
        <v>1</v>
      </c>
      <c r="G245">
        <v>1</v>
      </c>
      <c r="H245">
        <v>3</v>
      </c>
      <c r="I245" t="s">
        <v>902</v>
      </c>
      <c r="J245" t="s">
        <v>3</v>
      </c>
      <c r="K245" t="s">
        <v>903</v>
      </c>
      <c r="L245">
        <v>1301</v>
      </c>
      <c r="N245">
        <v>1003</v>
      </c>
      <c r="O245" t="s">
        <v>190</v>
      </c>
      <c r="P245" t="s">
        <v>190</v>
      </c>
      <c r="Q245">
        <v>1</v>
      </c>
      <c r="X245">
        <v>61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 t="s">
        <v>3</v>
      </c>
      <c r="AG245">
        <v>61</v>
      </c>
      <c r="AH245">
        <v>3</v>
      </c>
      <c r="AI245">
        <v>-1</v>
      </c>
      <c r="AJ245" t="s">
        <v>3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ROW(Source!A156)</f>
        <v>156</v>
      </c>
      <c r="B246">
        <v>145871713</v>
      </c>
      <c r="C246">
        <v>145871702</v>
      </c>
      <c r="D246">
        <v>140761845</v>
      </c>
      <c r="E246">
        <v>70</v>
      </c>
      <c r="F246">
        <v>1</v>
      </c>
      <c r="G246">
        <v>1</v>
      </c>
      <c r="H246">
        <v>3</v>
      </c>
      <c r="I246" t="s">
        <v>902</v>
      </c>
      <c r="J246" t="s">
        <v>3</v>
      </c>
      <c r="K246" t="s">
        <v>904</v>
      </c>
      <c r="L246">
        <v>1301</v>
      </c>
      <c r="N246">
        <v>1003</v>
      </c>
      <c r="O246" t="s">
        <v>190</v>
      </c>
      <c r="P246" t="s">
        <v>190</v>
      </c>
      <c r="Q246">
        <v>1</v>
      </c>
      <c r="X246">
        <v>56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 t="s">
        <v>3</v>
      </c>
      <c r="AG246">
        <v>56</v>
      </c>
      <c r="AH246">
        <v>3</v>
      </c>
      <c r="AI246">
        <v>-1</v>
      </c>
      <c r="AJ246" t="s">
        <v>3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ROW(Source!A156)</f>
        <v>156</v>
      </c>
      <c r="B247">
        <v>145871714</v>
      </c>
      <c r="C247">
        <v>145871702</v>
      </c>
      <c r="D247">
        <v>140761843</v>
      </c>
      <c r="E247">
        <v>70</v>
      </c>
      <c r="F247">
        <v>1</v>
      </c>
      <c r="G247">
        <v>1</v>
      </c>
      <c r="H247">
        <v>3</v>
      </c>
      <c r="I247" t="s">
        <v>902</v>
      </c>
      <c r="J247" t="s">
        <v>3</v>
      </c>
      <c r="K247" t="s">
        <v>905</v>
      </c>
      <c r="L247">
        <v>1327</v>
      </c>
      <c r="N247">
        <v>1005</v>
      </c>
      <c r="O247" t="s">
        <v>76</v>
      </c>
      <c r="P247" t="s">
        <v>76</v>
      </c>
      <c r="Q247">
        <v>1</v>
      </c>
      <c r="X247">
        <v>91.5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 t="s">
        <v>3</v>
      </c>
      <c r="AG247">
        <v>91.5</v>
      </c>
      <c r="AH247">
        <v>3</v>
      </c>
      <c r="AI247">
        <v>-1</v>
      </c>
      <c r="AJ247" t="s">
        <v>3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ROW(Source!A156)</f>
        <v>156</v>
      </c>
      <c r="B248">
        <v>145871715</v>
      </c>
      <c r="C248">
        <v>145871702</v>
      </c>
      <c r="D248">
        <v>140763169</v>
      </c>
      <c r="E248">
        <v>70</v>
      </c>
      <c r="F248">
        <v>1</v>
      </c>
      <c r="G248">
        <v>1</v>
      </c>
      <c r="H248">
        <v>3</v>
      </c>
      <c r="I248" t="s">
        <v>445</v>
      </c>
      <c r="J248" t="s">
        <v>3</v>
      </c>
      <c r="K248" t="s">
        <v>446</v>
      </c>
      <c r="L248">
        <v>1348</v>
      </c>
      <c r="N248">
        <v>1009</v>
      </c>
      <c r="O248" t="s">
        <v>123</v>
      </c>
      <c r="P248" t="s">
        <v>123</v>
      </c>
      <c r="Q248">
        <v>1000</v>
      </c>
      <c r="X248">
        <v>0.375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 t="s">
        <v>3</v>
      </c>
      <c r="AG248">
        <v>0.375</v>
      </c>
      <c r="AH248">
        <v>2</v>
      </c>
      <c r="AI248">
        <v>145871715</v>
      </c>
      <c r="AJ248">
        <v>232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ROW(Source!A162)</f>
        <v>162</v>
      </c>
      <c r="B249">
        <v>145871917</v>
      </c>
      <c r="C249">
        <v>145871905</v>
      </c>
      <c r="D249">
        <v>140755436</v>
      </c>
      <c r="E249">
        <v>70</v>
      </c>
      <c r="F249">
        <v>1</v>
      </c>
      <c r="G249">
        <v>1</v>
      </c>
      <c r="H249">
        <v>1</v>
      </c>
      <c r="I249" t="s">
        <v>689</v>
      </c>
      <c r="J249" t="s">
        <v>3</v>
      </c>
      <c r="K249" t="s">
        <v>690</v>
      </c>
      <c r="L249">
        <v>1191</v>
      </c>
      <c r="N249">
        <v>1013</v>
      </c>
      <c r="O249" t="s">
        <v>660</v>
      </c>
      <c r="P249" t="s">
        <v>660</v>
      </c>
      <c r="Q249">
        <v>1</v>
      </c>
      <c r="X249">
        <v>199.01</v>
      </c>
      <c r="Y249">
        <v>0</v>
      </c>
      <c r="Z249">
        <v>0</v>
      </c>
      <c r="AA249">
        <v>0</v>
      </c>
      <c r="AB249">
        <v>8.86</v>
      </c>
      <c r="AC249">
        <v>0</v>
      </c>
      <c r="AD249">
        <v>1</v>
      </c>
      <c r="AE249">
        <v>1</v>
      </c>
      <c r="AF249" t="s">
        <v>18</v>
      </c>
      <c r="AG249">
        <v>228.86149999999998</v>
      </c>
      <c r="AH249">
        <v>2</v>
      </c>
      <c r="AI249">
        <v>145871906</v>
      </c>
      <c r="AJ249">
        <v>233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ROW(Source!A162)</f>
        <v>162</v>
      </c>
      <c r="B250">
        <v>145871918</v>
      </c>
      <c r="C250">
        <v>145871905</v>
      </c>
      <c r="D250">
        <v>140755491</v>
      </c>
      <c r="E250">
        <v>70</v>
      </c>
      <c r="F250">
        <v>1</v>
      </c>
      <c r="G250">
        <v>1</v>
      </c>
      <c r="H250">
        <v>1</v>
      </c>
      <c r="I250" t="s">
        <v>661</v>
      </c>
      <c r="J250" t="s">
        <v>3</v>
      </c>
      <c r="K250" t="s">
        <v>662</v>
      </c>
      <c r="L250">
        <v>1191</v>
      </c>
      <c r="N250">
        <v>1013</v>
      </c>
      <c r="O250" t="s">
        <v>660</v>
      </c>
      <c r="P250" t="s">
        <v>660</v>
      </c>
      <c r="Q250">
        <v>1</v>
      </c>
      <c r="X250">
        <v>4.33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2</v>
      </c>
      <c r="AF250" t="s">
        <v>17</v>
      </c>
      <c r="AG250">
        <v>5.4124999999999996</v>
      </c>
      <c r="AH250">
        <v>2</v>
      </c>
      <c r="AI250">
        <v>145871907</v>
      </c>
      <c r="AJ250">
        <v>234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ROW(Source!A162)</f>
        <v>162</v>
      </c>
      <c r="B251">
        <v>145871919</v>
      </c>
      <c r="C251">
        <v>145871905</v>
      </c>
      <c r="D251">
        <v>140923145</v>
      </c>
      <c r="E251">
        <v>1</v>
      </c>
      <c r="F251">
        <v>1</v>
      </c>
      <c r="G251">
        <v>1</v>
      </c>
      <c r="H251">
        <v>2</v>
      </c>
      <c r="I251" t="s">
        <v>663</v>
      </c>
      <c r="J251" t="s">
        <v>664</v>
      </c>
      <c r="K251" t="s">
        <v>665</v>
      </c>
      <c r="L251">
        <v>1367</v>
      </c>
      <c r="N251">
        <v>1011</v>
      </c>
      <c r="O251" t="s">
        <v>666</v>
      </c>
      <c r="P251" t="s">
        <v>666</v>
      </c>
      <c r="Q251">
        <v>1</v>
      </c>
      <c r="X251">
        <v>1.05</v>
      </c>
      <c r="Y251">
        <v>0</v>
      </c>
      <c r="Z251">
        <v>31.26</v>
      </c>
      <c r="AA251">
        <v>13.5</v>
      </c>
      <c r="AB251">
        <v>0</v>
      </c>
      <c r="AC251">
        <v>0</v>
      </c>
      <c r="AD251">
        <v>1</v>
      </c>
      <c r="AE251">
        <v>0</v>
      </c>
      <c r="AF251" t="s">
        <v>17</v>
      </c>
      <c r="AG251">
        <v>1.3125</v>
      </c>
      <c r="AH251">
        <v>2</v>
      </c>
      <c r="AI251">
        <v>145871908</v>
      </c>
      <c r="AJ251">
        <v>235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ROW(Source!A162)</f>
        <v>162</v>
      </c>
      <c r="B252">
        <v>145871920</v>
      </c>
      <c r="C252">
        <v>145871905</v>
      </c>
      <c r="D252">
        <v>140923885</v>
      </c>
      <c r="E252">
        <v>1</v>
      </c>
      <c r="F252">
        <v>1</v>
      </c>
      <c r="G252">
        <v>1</v>
      </c>
      <c r="H252">
        <v>2</v>
      </c>
      <c r="I252" t="s">
        <v>681</v>
      </c>
      <c r="J252" t="s">
        <v>682</v>
      </c>
      <c r="K252" t="s">
        <v>683</v>
      </c>
      <c r="L252">
        <v>1367</v>
      </c>
      <c r="N252">
        <v>1011</v>
      </c>
      <c r="O252" t="s">
        <v>666</v>
      </c>
      <c r="P252" t="s">
        <v>666</v>
      </c>
      <c r="Q252">
        <v>1</v>
      </c>
      <c r="X252">
        <v>3.28</v>
      </c>
      <c r="Y252">
        <v>0</v>
      </c>
      <c r="Z252">
        <v>65.709999999999994</v>
      </c>
      <c r="AA252">
        <v>11.6</v>
      </c>
      <c r="AB252">
        <v>0</v>
      </c>
      <c r="AC252">
        <v>0</v>
      </c>
      <c r="AD252">
        <v>1</v>
      </c>
      <c r="AE252">
        <v>0</v>
      </c>
      <c r="AF252" t="s">
        <v>17</v>
      </c>
      <c r="AG252">
        <v>4.0999999999999996</v>
      </c>
      <c r="AH252">
        <v>2</v>
      </c>
      <c r="AI252">
        <v>145871909</v>
      </c>
      <c r="AJ252">
        <v>236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ROW(Source!A162)</f>
        <v>162</v>
      </c>
      <c r="B253">
        <v>145871921</v>
      </c>
      <c r="C253">
        <v>145871905</v>
      </c>
      <c r="D253">
        <v>140772930</v>
      </c>
      <c r="E253">
        <v>1</v>
      </c>
      <c r="F253">
        <v>1</v>
      </c>
      <c r="G253">
        <v>1</v>
      </c>
      <c r="H253">
        <v>3</v>
      </c>
      <c r="I253" t="s">
        <v>703</v>
      </c>
      <c r="J253" t="s">
        <v>704</v>
      </c>
      <c r="K253" t="s">
        <v>705</v>
      </c>
      <c r="L253">
        <v>1301</v>
      </c>
      <c r="N253">
        <v>1003</v>
      </c>
      <c r="O253" t="s">
        <v>190</v>
      </c>
      <c r="P253" t="s">
        <v>190</v>
      </c>
      <c r="Q253">
        <v>1</v>
      </c>
      <c r="X253">
        <v>402</v>
      </c>
      <c r="Y253">
        <v>6.38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3</v>
      </c>
      <c r="AG253">
        <v>402</v>
      </c>
      <c r="AH253">
        <v>2</v>
      </c>
      <c r="AI253">
        <v>145871910</v>
      </c>
      <c r="AJ253">
        <v>237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ROW(Source!A162)</f>
        <v>162</v>
      </c>
      <c r="B254">
        <v>145871922</v>
      </c>
      <c r="C254">
        <v>145871905</v>
      </c>
      <c r="D254">
        <v>140772931</v>
      </c>
      <c r="E254">
        <v>1</v>
      </c>
      <c r="F254">
        <v>1</v>
      </c>
      <c r="G254">
        <v>1</v>
      </c>
      <c r="H254">
        <v>3</v>
      </c>
      <c r="I254" t="s">
        <v>706</v>
      </c>
      <c r="J254" t="s">
        <v>707</v>
      </c>
      <c r="K254" t="s">
        <v>708</v>
      </c>
      <c r="L254">
        <v>1301</v>
      </c>
      <c r="N254">
        <v>1003</v>
      </c>
      <c r="O254" t="s">
        <v>190</v>
      </c>
      <c r="P254" t="s">
        <v>190</v>
      </c>
      <c r="Q254">
        <v>1</v>
      </c>
      <c r="X254">
        <v>43</v>
      </c>
      <c r="Y254">
        <v>7.95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3</v>
      </c>
      <c r="AG254">
        <v>43</v>
      </c>
      <c r="AH254">
        <v>2</v>
      </c>
      <c r="AI254">
        <v>145871911</v>
      </c>
      <c r="AJ254">
        <v>238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ROW(Source!A162)</f>
        <v>162</v>
      </c>
      <c r="B255">
        <v>145871923</v>
      </c>
      <c r="C255">
        <v>145871905</v>
      </c>
      <c r="D255">
        <v>140773017</v>
      </c>
      <c r="E255">
        <v>1</v>
      </c>
      <c r="F255">
        <v>1</v>
      </c>
      <c r="G255">
        <v>1</v>
      </c>
      <c r="H255">
        <v>3</v>
      </c>
      <c r="I255" t="s">
        <v>709</v>
      </c>
      <c r="J255" t="s">
        <v>710</v>
      </c>
      <c r="K255" t="s">
        <v>711</v>
      </c>
      <c r="L255">
        <v>1302</v>
      </c>
      <c r="N255">
        <v>1003</v>
      </c>
      <c r="O255" t="s">
        <v>712</v>
      </c>
      <c r="P255" t="s">
        <v>712</v>
      </c>
      <c r="Q255">
        <v>10</v>
      </c>
      <c r="X255">
        <v>29.3</v>
      </c>
      <c r="Y255">
        <v>64.099999999999994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3</v>
      </c>
      <c r="AG255">
        <v>29.3</v>
      </c>
      <c r="AH255">
        <v>2</v>
      </c>
      <c r="AI255">
        <v>145871912</v>
      </c>
      <c r="AJ255">
        <v>239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ROW(Source!A162)</f>
        <v>162</v>
      </c>
      <c r="B256">
        <v>145871924</v>
      </c>
      <c r="C256">
        <v>145871905</v>
      </c>
      <c r="D256">
        <v>140775142</v>
      </c>
      <c r="E256">
        <v>1</v>
      </c>
      <c r="F256">
        <v>1</v>
      </c>
      <c r="G256">
        <v>1</v>
      </c>
      <c r="H256">
        <v>3</v>
      </c>
      <c r="I256" t="s">
        <v>713</v>
      </c>
      <c r="J256" t="s">
        <v>714</v>
      </c>
      <c r="K256" t="s">
        <v>715</v>
      </c>
      <c r="L256">
        <v>1455</v>
      </c>
      <c r="N256">
        <v>1013</v>
      </c>
      <c r="O256" t="s">
        <v>716</v>
      </c>
      <c r="P256" t="s">
        <v>716</v>
      </c>
      <c r="Q256">
        <v>1</v>
      </c>
      <c r="X256">
        <v>65.2</v>
      </c>
      <c r="Y256">
        <v>7.03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3</v>
      </c>
      <c r="AG256">
        <v>65.2</v>
      </c>
      <c r="AH256">
        <v>2</v>
      </c>
      <c r="AI256">
        <v>145871913</v>
      </c>
      <c r="AJ256">
        <v>240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ROW(Source!A162)</f>
        <v>162</v>
      </c>
      <c r="B257">
        <v>145871925</v>
      </c>
      <c r="C257">
        <v>145871905</v>
      </c>
      <c r="D257">
        <v>140762764</v>
      </c>
      <c r="E257">
        <v>70</v>
      </c>
      <c r="F257">
        <v>1</v>
      </c>
      <c r="G257">
        <v>1</v>
      </c>
      <c r="H257">
        <v>3</v>
      </c>
      <c r="I257" t="s">
        <v>894</v>
      </c>
      <c r="J257" t="s">
        <v>3</v>
      </c>
      <c r="K257" t="s">
        <v>895</v>
      </c>
      <c r="L257">
        <v>1327</v>
      </c>
      <c r="N257">
        <v>1005</v>
      </c>
      <c r="O257" t="s">
        <v>76</v>
      </c>
      <c r="P257" t="s">
        <v>76</v>
      </c>
      <c r="Q257">
        <v>1</v>
      </c>
      <c r="X257">
        <v>100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 t="s">
        <v>3</v>
      </c>
      <c r="AG257">
        <v>100</v>
      </c>
      <c r="AH257">
        <v>3</v>
      </c>
      <c r="AI257">
        <v>-1</v>
      </c>
      <c r="AJ257" t="s">
        <v>3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ROW(Source!A162)</f>
        <v>162</v>
      </c>
      <c r="B258">
        <v>145871926</v>
      </c>
      <c r="C258">
        <v>145871905</v>
      </c>
      <c r="D258">
        <v>140798319</v>
      </c>
      <c r="E258">
        <v>1</v>
      </c>
      <c r="F258">
        <v>1</v>
      </c>
      <c r="G258">
        <v>1</v>
      </c>
      <c r="H258">
        <v>3</v>
      </c>
      <c r="I258" t="s">
        <v>717</v>
      </c>
      <c r="J258" t="s">
        <v>718</v>
      </c>
      <c r="K258" t="s">
        <v>719</v>
      </c>
      <c r="L258">
        <v>1425</v>
      </c>
      <c r="N258">
        <v>1013</v>
      </c>
      <c r="O258" t="s">
        <v>26</v>
      </c>
      <c r="P258" t="s">
        <v>26</v>
      </c>
      <c r="Q258">
        <v>1</v>
      </c>
      <c r="X258">
        <v>8</v>
      </c>
      <c r="Y258">
        <v>50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3</v>
      </c>
      <c r="AG258">
        <v>8</v>
      </c>
      <c r="AH258">
        <v>2</v>
      </c>
      <c r="AI258">
        <v>145871915</v>
      </c>
      <c r="AJ258">
        <v>241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ROW(Source!A162)</f>
        <v>162</v>
      </c>
      <c r="B259">
        <v>145871927</v>
      </c>
      <c r="C259">
        <v>145871905</v>
      </c>
      <c r="D259">
        <v>140804861</v>
      </c>
      <c r="E259">
        <v>1</v>
      </c>
      <c r="F259">
        <v>1</v>
      </c>
      <c r="G259">
        <v>1</v>
      </c>
      <c r="H259">
        <v>3</v>
      </c>
      <c r="I259" t="s">
        <v>720</v>
      </c>
      <c r="J259" t="s">
        <v>721</v>
      </c>
      <c r="K259" t="s">
        <v>722</v>
      </c>
      <c r="L259">
        <v>1296</v>
      </c>
      <c r="N259">
        <v>1002</v>
      </c>
      <c r="O259" t="s">
        <v>723</v>
      </c>
      <c r="P259" t="s">
        <v>723</v>
      </c>
      <c r="Q259">
        <v>1</v>
      </c>
      <c r="X259">
        <v>92.63</v>
      </c>
      <c r="Y259">
        <v>46.86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3</v>
      </c>
      <c r="AG259">
        <v>92.63</v>
      </c>
      <c r="AH259">
        <v>2</v>
      </c>
      <c r="AI259">
        <v>145871916</v>
      </c>
      <c r="AJ259">
        <v>242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ROW(Source!A164)</f>
        <v>164</v>
      </c>
      <c r="B260">
        <v>145871939</v>
      </c>
      <c r="C260">
        <v>145871933</v>
      </c>
      <c r="D260">
        <v>140755441</v>
      </c>
      <c r="E260">
        <v>70</v>
      </c>
      <c r="F260">
        <v>1</v>
      </c>
      <c r="G260">
        <v>1</v>
      </c>
      <c r="H260">
        <v>1</v>
      </c>
      <c r="I260" t="s">
        <v>752</v>
      </c>
      <c r="J260" t="s">
        <v>3</v>
      </c>
      <c r="K260" t="s">
        <v>753</v>
      </c>
      <c r="L260">
        <v>1191</v>
      </c>
      <c r="N260">
        <v>1013</v>
      </c>
      <c r="O260" t="s">
        <v>660</v>
      </c>
      <c r="P260" t="s">
        <v>660</v>
      </c>
      <c r="Q260">
        <v>1</v>
      </c>
      <c r="X260">
        <v>102.46</v>
      </c>
      <c r="Y260">
        <v>0</v>
      </c>
      <c r="Z260">
        <v>0</v>
      </c>
      <c r="AA260">
        <v>0</v>
      </c>
      <c r="AB260">
        <v>9.4</v>
      </c>
      <c r="AC260">
        <v>0</v>
      </c>
      <c r="AD260">
        <v>1</v>
      </c>
      <c r="AE260">
        <v>1</v>
      </c>
      <c r="AF260" t="s">
        <v>18</v>
      </c>
      <c r="AG260">
        <v>117.82899999999998</v>
      </c>
      <c r="AH260">
        <v>2</v>
      </c>
      <c r="AI260">
        <v>145871934</v>
      </c>
      <c r="AJ260">
        <v>243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ROW(Source!A164)</f>
        <v>164</v>
      </c>
      <c r="B261">
        <v>145871940</v>
      </c>
      <c r="C261">
        <v>145871933</v>
      </c>
      <c r="D261">
        <v>140755491</v>
      </c>
      <c r="E261">
        <v>70</v>
      </c>
      <c r="F261">
        <v>1</v>
      </c>
      <c r="G261">
        <v>1</v>
      </c>
      <c r="H261">
        <v>1</v>
      </c>
      <c r="I261" t="s">
        <v>661</v>
      </c>
      <c r="J261" t="s">
        <v>3</v>
      </c>
      <c r="K261" t="s">
        <v>662</v>
      </c>
      <c r="L261">
        <v>1191</v>
      </c>
      <c r="N261">
        <v>1013</v>
      </c>
      <c r="O261" t="s">
        <v>660</v>
      </c>
      <c r="P261" t="s">
        <v>660</v>
      </c>
      <c r="Q261">
        <v>1</v>
      </c>
      <c r="X261">
        <v>5.34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2</v>
      </c>
      <c r="AF261" t="s">
        <v>17</v>
      </c>
      <c r="AG261">
        <v>6.6749999999999998</v>
      </c>
      <c r="AH261">
        <v>2</v>
      </c>
      <c r="AI261">
        <v>145871935</v>
      </c>
      <c r="AJ261">
        <v>244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ROW(Source!A164)</f>
        <v>164</v>
      </c>
      <c r="B262">
        <v>145871941</v>
      </c>
      <c r="C262">
        <v>145871933</v>
      </c>
      <c r="D262">
        <v>140923145</v>
      </c>
      <c r="E262">
        <v>1</v>
      </c>
      <c r="F262">
        <v>1</v>
      </c>
      <c r="G262">
        <v>1</v>
      </c>
      <c r="H262">
        <v>2</v>
      </c>
      <c r="I262" t="s">
        <v>663</v>
      </c>
      <c r="J262" t="s">
        <v>664</v>
      </c>
      <c r="K262" t="s">
        <v>665</v>
      </c>
      <c r="L262">
        <v>1367</v>
      </c>
      <c r="N262">
        <v>1011</v>
      </c>
      <c r="O262" t="s">
        <v>666</v>
      </c>
      <c r="P262" t="s">
        <v>666</v>
      </c>
      <c r="Q262">
        <v>1</v>
      </c>
      <c r="X262">
        <v>0.76</v>
      </c>
      <c r="Y262">
        <v>0</v>
      </c>
      <c r="Z262">
        <v>31.26</v>
      </c>
      <c r="AA262">
        <v>13.5</v>
      </c>
      <c r="AB262">
        <v>0</v>
      </c>
      <c r="AC262">
        <v>0</v>
      </c>
      <c r="AD262">
        <v>1</v>
      </c>
      <c r="AE262">
        <v>0</v>
      </c>
      <c r="AF262" t="s">
        <v>17</v>
      </c>
      <c r="AG262">
        <v>0.95</v>
      </c>
      <c r="AH262">
        <v>2</v>
      </c>
      <c r="AI262">
        <v>145871936</v>
      </c>
      <c r="AJ262">
        <v>245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ROW(Source!A164)</f>
        <v>164</v>
      </c>
      <c r="B263">
        <v>145871942</v>
      </c>
      <c r="C263">
        <v>145871933</v>
      </c>
      <c r="D263">
        <v>140923885</v>
      </c>
      <c r="E263">
        <v>1</v>
      </c>
      <c r="F263">
        <v>1</v>
      </c>
      <c r="G263">
        <v>1</v>
      </c>
      <c r="H263">
        <v>2</v>
      </c>
      <c r="I263" t="s">
        <v>681</v>
      </c>
      <c r="J263" t="s">
        <v>682</v>
      </c>
      <c r="K263" t="s">
        <v>683</v>
      </c>
      <c r="L263">
        <v>1367</v>
      </c>
      <c r="N263">
        <v>1011</v>
      </c>
      <c r="O263" t="s">
        <v>666</v>
      </c>
      <c r="P263" t="s">
        <v>666</v>
      </c>
      <c r="Q263">
        <v>1</v>
      </c>
      <c r="X263">
        <v>4.58</v>
      </c>
      <c r="Y263">
        <v>0</v>
      </c>
      <c r="Z263">
        <v>65.709999999999994</v>
      </c>
      <c r="AA263">
        <v>11.6</v>
      </c>
      <c r="AB263">
        <v>0</v>
      </c>
      <c r="AC263">
        <v>0</v>
      </c>
      <c r="AD263">
        <v>1</v>
      </c>
      <c r="AE263">
        <v>0</v>
      </c>
      <c r="AF263" t="s">
        <v>17</v>
      </c>
      <c r="AG263">
        <v>5.7249999999999996</v>
      </c>
      <c r="AH263">
        <v>2</v>
      </c>
      <c r="AI263">
        <v>145871937</v>
      </c>
      <c r="AJ263">
        <v>246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ROW(Source!A164)</f>
        <v>164</v>
      </c>
      <c r="B264">
        <v>145871943</v>
      </c>
      <c r="C264">
        <v>145871933</v>
      </c>
      <c r="D264">
        <v>140772542</v>
      </c>
      <c r="E264">
        <v>1</v>
      </c>
      <c r="F264">
        <v>1</v>
      </c>
      <c r="G264">
        <v>1</v>
      </c>
      <c r="H264">
        <v>3</v>
      </c>
      <c r="I264" t="s">
        <v>242</v>
      </c>
      <c r="J264" t="s">
        <v>244</v>
      </c>
      <c r="K264" t="s">
        <v>243</v>
      </c>
      <c r="L264">
        <v>1327</v>
      </c>
      <c r="N264">
        <v>1005</v>
      </c>
      <c r="O264" t="s">
        <v>76</v>
      </c>
      <c r="P264" t="s">
        <v>76</v>
      </c>
      <c r="Q264">
        <v>1</v>
      </c>
      <c r="X264">
        <v>103</v>
      </c>
      <c r="Y264">
        <v>51.8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103</v>
      </c>
      <c r="AH264">
        <v>2</v>
      </c>
      <c r="AI264">
        <v>145871938</v>
      </c>
      <c r="AJ264">
        <v>247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ROW(Source!A167)</f>
        <v>167</v>
      </c>
      <c r="B265">
        <v>145872269</v>
      </c>
      <c r="C265">
        <v>145872262</v>
      </c>
      <c r="D265">
        <v>140755445</v>
      </c>
      <c r="E265">
        <v>70</v>
      </c>
      <c r="F265">
        <v>1</v>
      </c>
      <c r="G265">
        <v>1</v>
      </c>
      <c r="H265">
        <v>1</v>
      </c>
      <c r="I265" t="s">
        <v>754</v>
      </c>
      <c r="J265" t="s">
        <v>3</v>
      </c>
      <c r="K265" t="s">
        <v>755</v>
      </c>
      <c r="L265">
        <v>1191</v>
      </c>
      <c r="N265">
        <v>1013</v>
      </c>
      <c r="O265" t="s">
        <v>660</v>
      </c>
      <c r="P265" t="s">
        <v>660</v>
      </c>
      <c r="Q265">
        <v>1</v>
      </c>
      <c r="X265">
        <v>94.4</v>
      </c>
      <c r="Y265">
        <v>0</v>
      </c>
      <c r="Z265">
        <v>0</v>
      </c>
      <c r="AA265">
        <v>0</v>
      </c>
      <c r="AB265">
        <v>9.92</v>
      </c>
      <c r="AC265">
        <v>0</v>
      </c>
      <c r="AD265">
        <v>1</v>
      </c>
      <c r="AE265">
        <v>1</v>
      </c>
      <c r="AF265" t="s">
        <v>3</v>
      </c>
      <c r="AG265">
        <v>94.4</v>
      </c>
      <c r="AH265">
        <v>2</v>
      </c>
      <c r="AI265">
        <v>145872263</v>
      </c>
      <c r="AJ265">
        <v>248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ROW(Source!A167)</f>
        <v>167</v>
      </c>
      <c r="B266">
        <v>145872270</v>
      </c>
      <c r="C266">
        <v>145872262</v>
      </c>
      <c r="D266">
        <v>140755491</v>
      </c>
      <c r="E266">
        <v>70</v>
      </c>
      <c r="F266">
        <v>1</v>
      </c>
      <c r="G266">
        <v>1</v>
      </c>
      <c r="H266">
        <v>1</v>
      </c>
      <c r="I266" t="s">
        <v>661</v>
      </c>
      <c r="J266" t="s">
        <v>3</v>
      </c>
      <c r="K266" t="s">
        <v>662</v>
      </c>
      <c r="L266">
        <v>1191</v>
      </c>
      <c r="N266">
        <v>1013</v>
      </c>
      <c r="O266" t="s">
        <v>660</v>
      </c>
      <c r="P266" t="s">
        <v>660</v>
      </c>
      <c r="Q266">
        <v>1</v>
      </c>
      <c r="X266">
        <v>0.4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1</v>
      </c>
      <c r="AE266">
        <v>2</v>
      </c>
      <c r="AF266" t="s">
        <v>3</v>
      </c>
      <c r="AG266">
        <v>0.4</v>
      </c>
      <c r="AH266">
        <v>2</v>
      </c>
      <c r="AI266">
        <v>145872264</v>
      </c>
      <c r="AJ266">
        <v>249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ROW(Source!A167)</f>
        <v>167</v>
      </c>
      <c r="B267">
        <v>145872271</v>
      </c>
      <c r="C267">
        <v>145872262</v>
      </c>
      <c r="D267">
        <v>140922951</v>
      </c>
      <c r="E267">
        <v>1</v>
      </c>
      <c r="F267">
        <v>1</v>
      </c>
      <c r="G267">
        <v>1</v>
      </c>
      <c r="H267">
        <v>2</v>
      </c>
      <c r="I267" t="s">
        <v>756</v>
      </c>
      <c r="J267" t="s">
        <v>757</v>
      </c>
      <c r="K267" t="s">
        <v>758</v>
      </c>
      <c r="L267">
        <v>1367</v>
      </c>
      <c r="N267">
        <v>1011</v>
      </c>
      <c r="O267" t="s">
        <v>666</v>
      </c>
      <c r="P267" t="s">
        <v>666</v>
      </c>
      <c r="Q267">
        <v>1</v>
      </c>
      <c r="X267">
        <v>0.2</v>
      </c>
      <c r="Y267">
        <v>0</v>
      </c>
      <c r="Z267">
        <v>115.4</v>
      </c>
      <c r="AA267">
        <v>13.5</v>
      </c>
      <c r="AB267">
        <v>0</v>
      </c>
      <c r="AC267">
        <v>0</v>
      </c>
      <c r="AD267">
        <v>1</v>
      </c>
      <c r="AE267">
        <v>0</v>
      </c>
      <c r="AF267" t="s">
        <v>3</v>
      </c>
      <c r="AG267">
        <v>0.2</v>
      </c>
      <c r="AH267">
        <v>2</v>
      </c>
      <c r="AI267">
        <v>145872265</v>
      </c>
      <c r="AJ267">
        <v>250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ROW(Source!A167)</f>
        <v>167</v>
      </c>
      <c r="B268">
        <v>145872272</v>
      </c>
      <c r="C268">
        <v>145872262</v>
      </c>
      <c r="D268">
        <v>140923885</v>
      </c>
      <c r="E268">
        <v>1</v>
      </c>
      <c r="F268">
        <v>1</v>
      </c>
      <c r="G268">
        <v>1</v>
      </c>
      <c r="H268">
        <v>2</v>
      </c>
      <c r="I268" t="s">
        <v>681</v>
      </c>
      <c r="J268" t="s">
        <v>682</v>
      </c>
      <c r="K268" t="s">
        <v>683</v>
      </c>
      <c r="L268">
        <v>1367</v>
      </c>
      <c r="N268">
        <v>1011</v>
      </c>
      <c r="O268" t="s">
        <v>666</v>
      </c>
      <c r="P268" t="s">
        <v>666</v>
      </c>
      <c r="Q268">
        <v>1</v>
      </c>
      <c r="X268">
        <v>0.2</v>
      </c>
      <c r="Y268">
        <v>0</v>
      </c>
      <c r="Z268">
        <v>65.709999999999994</v>
      </c>
      <c r="AA268">
        <v>11.6</v>
      </c>
      <c r="AB268">
        <v>0</v>
      </c>
      <c r="AC268">
        <v>0</v>
      </c>
      <c r="AD268">
        <v>1</v>
      </c>
      <c r="AE268">
        <v>0</v>
      </c>
      <c r="AF268" t="s">
        <v>3</v>
      </c>
      <c r="AG268">
        <v>0.2</v>
      </c>
      <c r="AH268">
        <v>2</v>
      </c>
      <c r="AI268">
        <v>145872266</v>
      </c>
      <c r="AJ268">
        <v>251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ROW(Source!A167)</f>
        <v>167</v>
      </c>
      <c r="B269">
        <v>145872273</v>
      </c>
      <c r="C269">
        <v>145872262</v>
      </c>
      <c r="D269">
        <v>140821498</v>
      </c>
      <c r="E269">
        <v>1</v>
      </c>
      <c r="F269">
        <v>1</v>
      </c>
      <c r="G269">
        <v>1</v>
      </c>
      <c r="H269">
        <v>3</v>
      </c>
      <c r="I269" t="s">
        <v>759</v>
      </c>
      <c r="J269" t="s">
        <v>760</v>
      </c>
      <c r="K269" t="s">
        <v>761</v>
      </c>
      <c r="L269">
        <v>1425</v>
      </c>
      <c r="N269">
        <v>1013</v>
      </c>
      <c r="O269" t="s">
        <v>26</v>
      </c>
      <c r="P269" t="s">
        <v>26</v>
      </c>
      <c r="Q269">
        <v>1</v>
      </c>
      <c r="X269">
        <v>1.02</v>
      </c>
      <c r="Y269">
        <v>100</v>
      </c>
      <c r="Z269">
        <v>0</v>
      </c>
      <c r="AA269">
        <v>0</v>
      </c>
      <c r="AB269">
        <v>0</v>
      </c>
      <c r="AC269">
        <v>0</v>
      </c>
      <c r="AD269">
        <v>1</v>
      </c>
      <c r="AE269">
        <v>0</v>
      </c>
      <c r="AF269" t="s">
        <v>3</v>
      </c>
      <c r="AG269">
        <v>1.02</v>
      </c>
      <c r="AH269">
        <v>2</v>
      </c>
      <c r="AI269">
        <v>145872267</v>
      </c>
      <c r="AJ269">
        <v>252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ROW(Source!A167)</f>
        <v>167</v>
      </c>
      <c r="B270">
        <v>145872274</v>
      </c>
      <c r="C270">
        <v>145872262</v>
      </c>
      <c r="D270">
        <v>140765022</v>
      </c>
      <c r="E270">
        <v>70</v>
      </c>
      <c r="F270">
        <v>1</v>
      </c>
      <c r="G270">
        <v>1</v>
      </c>
      <c r="H270">
        <v>3</v>
      </c>
      <c r="I270" t="s">
        <v>762</v>
      </c>
      <c r="J270" t="s">
        <v>3</v>
      </c>
      <c r="K270" t="s">
        <v>763</v>
      </c>
      <c r="L270">
        <v>1374</v>
      </c>
      <c r="N270">
        <v>1013</v>
      </c>
      <c r="O270" t="s">
        <v>764</v>
      </c>
      <c r="P270" t="s">
        <v>764</v>
      </c>
      <c r="Q270">
        <v>1</v>
      </c>
      <c r="X270">
        <v>18.73</v>
      </c>
      <c r="Y270">
        <v>1</v>
      </c>
      <c r="Z270">
        <v>0</v>
      </c>
      <c r="AA270">
        <v>0</v>
      </c>
      <c r="AB270">
        <v>0</v>
      </c>
      <c r="AC270">
        <v>0</v>
      </c>
      <c r="AD270">
        <v>1</v>
      </c>
      <c r="AE270">
        <v>0</v>
      </c>
      <c r="AF270" t="s">
        <v>3</v>
      </c>
      <c r="AG270">
        <v>18.73</v>
      </c>
      <c r="AH270">
        <v>2</v>
      </c>
      <c r="AI270">
        <v>145872268</v>
      </c>
      <c r="AJ270">
        <v>253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ROW(Source!A169)</f>
        <v>169</v>
      </c>
      <c r="B271">
        <v>145872280</v>
      </c>
      <c r="C271">
        <v>145872276</v>
      </c>
      <c r="D271">
        <v>140755439</v>
      </c>
      <c r="E271">
        <v>70</v>
      </c>
      <c r="F271">
        <v>1</v>
      </c>
      <c r="G271">
        <v>1</v>
      </c>
      <c r="H271">
        <v>1</v>
      </c>
      <c r="I271" t="s">
        <v>743</v>
      </c>
      <c r="J271" t="s">
        <v>3</v>
      </c>
      <c r="K271" t="s">
        <v>744</v>
      </c>
      <c r="L271">
        <v>1191</v>
      </c>
      <c r="N271">
        <v>1013</v>
      </c>
      <c r="O271" t="s">
        <v>660</v>
      </c>
      <c r="P271" t="s">
        <v>660</v>
      </c>
      <c r="Q271">
        <v>1</v>
      </c>
      <c r="X271">
        <v>15.2</v>
      </c>
      <c r="Y271">
        <v>0</v>
      </c>
      <c r="Z271">
        <v>0</v>
      </c>
      <c r="AA271">
        <v>0</v>
      </c>
      <c r="AB271">
        <v>9.18</v>
      </c>
      <c r="AC271">
        <v>0</v>
      </c>
      <c r="AD271">
        <v>1</v>
      </c>
      <c r="AE271">
        <v>1</v>
      </c>
      <c r="AF271" t="s">
        <v>3</v>
      </c>
      <c r="AG271">
        <v>15.2</v>
      </c>
      <c r="AH271">
        <v>2</v>
      </c>
      <c r="AI271">
        <v>145872277</v>
      </c>
      <c r="AJ271">
        <v>254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ROW(Source!A169)</f>
        <v>169</v>
      </c>
      <c r="B272">
        <v>145872281</v>
      </c>
      <c r="C272">
        <v>145872276</v>
      </c>
      <c r="D272">
        <v>140775228</v>
      </c>
      <c r="E272">
        <v>1</v>
      </c>
      <c r="F272">
        <v>1</v>
      </c>
      <c r="G272">
        <v>1</v>
      </c>
      <c r="H272">
        <v>3</v>
      </c>
      <c r="I272" t="s">
        <v>765</v>
      </c>
      <c r="J272" t="s">
        <v>766</v>
      </c>
      <c r="K272" t="s">
        <v>767</v>
      </c>
      <c r="L272">
        <v>1425</v>
      </c>
      <c r="N272">
        <v>1013</v>
      </c>
      <c r="O272" t="s">
        <v>26</v>
      </c>
      <c r="P272" t="s">
        <v>26</v>
      </c>
      <c r="Q272">
        <v>1</v>
      </c>
      <c r="X272">
        <v>1.75</v>
      </c>
      <c r="Y272">
        <v>8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1.75</v>
      </c>
      <c r="AH272">
        <v>2</v>
      </c>
      <c r="AI272">
        <v>145872278</v>
      </c>
      <c r="AJ272">
        <v>255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ROW(Source!A169)</f>
        <v>169</v>
      </c>
      <c r="B273">
        <v>145872282</v>
      </c>
      <c r="C273">
        <v>145872276</v>
      </c>
      <c r="D273">
        <v>140765022</v>
      </c>
      <c r="E273">
        <v>70</v>
      </c>
      <c r="F273">
        <v>1</v>
      </c>
      <c r="G273">
        <v>1</v>
      </c>
      <c r="H273">
        <v>3</v>
      </c>
      <c r="I273" t="s">
        <v>762</v>
      </c>
      <c r="J273" t="s">
        <v>3</v>
      </c>
      <c r="K273" t="s">
        <v>763</v>
      </c>
      <c r="L273">
        <v>1374</v>
      </c>
      <c r="N273">
        <v>1013</v>
      </c>
      <c r="O273" t="s">
        <v>764</v>
      </c>
      <c r="P273" t="s">
        <v>764</v>
      </c>
      <c r="Q273">
        <v>1</v>
      </c>
      <c r="X273">
        <v>2.79</v>
      </c>
      <c r="Y273">
        <v>1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2.79</v>
      </c>
      <c r="AH273">
        <v>2</v>
      </c>
      <c r="AI273">
        <v>145872279</v>
      </c>
      <c r="AJ273">
        <v>256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ROW(Source!A171)</f>
        <v>171</v>
      </c>
      <c r="B274">
        <v>145872295</v>
      </c>
      <c r="C274">
        <v>145872284</v>
      </c>
      <c r="D274">
        <v>140755441</v>
      </c>
      <c r="E274">
        <v>70</v>
      </c>
      <c r="F274">
        <v>1</v>
      </c>
      <c r="G274">
        <v>1</v>
      </c>
      <c r="H274">
        <v>1</v>
      </c>
      <c r="I274" t="s">
        <v>752</v>
      </c>
      <c r="J274" t="s">
        <v>3</v>
      </c>
      <c r="K274" t="s">
        <v>753</v>
      </c>
      <c r="L274">
        <v>1191</v>
      </c>
      <c r="N274">
        <v>1013</v>
      </c>
      <c r="O274" t="s">
        <v>660</v>
      </c>
      <c r="P274" t="s">
        <v>660</v>
      </c>
      <c r="Q274">
        <v>1</v>
      </c>
      <c r="X274">
        <v>5.39</v>
      </c>
      <c r="Y274">
        <v>0</v>
      </c>
      <c r="Z274">
        <v>0</v>
      </c>
      <c r="AA274">
        <v>0</v>
      </c>
      <c r="AB274">
        <v>9.4</v>
      </c>
      <c r="AC274">
        <v>0</v>
      </c>
      <c r="AD274">
        <v>1</v>
      </c>
      <c r="AE274">
        <v>1</v>
      </c>
      <c r="AF274" t="s">
        <v>3</v>
      </c>
      <c r="AG274">
        <v>5.39</v>
      </c>
      <c r="AH274">
        <v>2</v>
      </c>
      <c r="AI274">
        <v>145872285</v>
      </c>
      <c r="AJ274">
        <v>257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ROW(Source!A171)</f>
        <v>171</v>
      </c>
      <c r="B275">
        <v>145872296</v>
      </c>
      <c r="C275">
        <v>145872284</v>
      </c>
      <c r="D275">
        <v>140755491</v>
      </c>
      <c r="E275">
        <v>70</v>
      </c>
      <c r="F275">
        <v>1</v>
      </c>
      <c r="G275">
        <v>1</v>
      </c>
      <c r="H275">
        <v>1</v>
      </c>
      <c r="I275" t="s">
        <v>661</v>
      </c>
      <c r="J275" t="s">
        <v>3</v>
      </c>
      <c r="K275" t="s">
        <v>662</v>
      </c>
      <c r="L275">
        <v>1191</v>
      </c>
      <c r="N275">
        <v>1013</v>
      </c>
      <c r="O275" t="s">
        <v>660</v>
      </c>
      <c r="P275" t="s">
        <v>660</v>
      </c>
      <c r="Q275">
        <v>1</v>
      </c>
      <c r="X275">
        <v>0.04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2</v>
      </c>
      <c r="AF275" t="s">
        <v>3</v>
      </c>
      <c r="AG275">
        <v>0.04</v>
      </c>
      <c r="AH275">
        <v>2</v>
      </c>
      <c r="AI275">
        <v>145872286</v>
      </c>
      <c r="AJ275">
        <v>258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ROW(Source!A171)</f>
        <v>171</v>
      </c>
      <c r="B276">
        <v>145872297</v>
      </c>
      <c r="C276">
        <v>145872284</v>
      </c>
      <c r="D276">
        <v>140922951</v>
      </c>
      <c r="E276">
        <v>1</v>
      </c>
      <c r="F276">
        <v>1</v>
      </c>
      <c r="G276">
        <v>1</v>
      </c>
      <c r="H276">
        <v>2</v>
      </c>
      <c r="I276" t="s">
        <v>756</v>
      </c>
      <c r="J276" t="s">
        <v>757</v>
      </c>
      <c r="K276" t="s">
        <v>758</v>
      </c>
      <c r="L276">
        <v>1367</v>
      </c>
      <c r="N276">
        <v>1011</v>
      </c>
      <c r="O276" t="s">
        <v>666</v>
      </c>
      <c r="P276" t="s">
        <v>666</v>
      </c>
      <c r="Q276">
        <v>1</v>
      </c>
      <c r="X276">
        <v>0.02</v>
      </c>
      <c r="Y276">
        <v>0</v>
      </c>
      <c r="Z276">
        <v>115.4</v>
      </c>
      <c r="AA276">
        <v>13.5</v>
      </c>
      <c r="AB276">
        <v>0</v>
      </c>
      <c r="AC276">
        <v>0</v>
      </c>
      <c r="AD276">
        <v>1</v>
      </c>
      <c r="AE276">
        <v>0</v>
      </c>
      <c r="AF276" t="s">
        <v>3</v>
      </c>
      <c r="AG276">
        <v>0.02</v>
      </c>
      <c r="AH276">
        <v>2</v>
      </c>
      <c r="AI276">
        <v>145872287</v>
      </c>
      <c r="AJ276">
        <v>259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ROW(Source!A171)</f>
        <v>171</v>
      </c>
      <c r="B277">
        <v>145872298</v>
      </c>
      <c r="C277">
        <v>145872284</v>
      </c>
      <c r="D277">
        <v>140923885</v>
      </c>
      <c r="E277">
        <v>1</v>
      </c>
      <c r="F277">
        <v>1</v>
      </c>
      <c r="G277">
        <v>1</v>
      </c>
      <c r="H277">
        <v>2</v>
      </c>
      <c r="I277" t="s">
        <v>681</v>
      </c>
      <c r="J277" t="s">
        <v>682</v>
      </c>
      <c r="K277" t="s">
        <v>683</v>
      </c>
      <c r="L277">
        <v>1367</v>
      </c>
      <c r="N277">
        <v>1011</v>
      </c>
      <c r="O277" t="s">
        <v>666</v>
      </c>
      <c r="P277" t="s">
        <v>666</v>
      </c>
      <c r="Q277">
        <v>1</v>
      </c>
      <c r="X277">
        <v>0.02</v>
      </c>
      <c r="Y277">
        <v>0</v>
      </c>
      <c r="Z277">
        <v>65.709999999999994</v>
      </c>
      <c r="AA277">
        <v>11.6</v>
      </c>
      <c r="AB277">
        <v>0</v>
      </c>
      <c r="AC277">
        <v>0</v>
      </c>
      <c r="AD277">
        <v>1</v>
      </c>
      <c r="AE277">
        <v>0</v>
      </c>
      <c r="AF277" t="s">
        <v>3</v>
      </c>
      <c r="AG277">
        <v>0.02</v>
      </c>
      <c r="AH277">
        <v>2</v>
      </c>
      <c r="AI277">
        <v>145872288</v>
      </c>
      <c r="AJ277">
        <v>260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ROW(Source!A171)</f>
        <v>171</v>
      </c>
      <c r="B278">
        <v>145872299</v>
      </c>
      <c r="C278">
        <v>145872284</v>
      </c>
      <c r="D278">
        <v>140772963</v>
      </c>
      <c r="E278">
        <v>1</v>
      </c>
      <c r="F278">
        <v>1</v>
      </c>
      <c r="G278">
        <v>1</v>
      </c>
      <c r="H278">
        <v>3</v>
      </c>
      <c r="I278" t="s">
        <v>768</v>
      </c>
      <c r="J278" t="s">
        <v>769</v>
      </c>
      <c r="K278" t="s">
        <v>770</v>
      </c>
      <c r="L278">
        <v>1346</v>
      </c>
      <c r="N278">
        <v>1009</v>
      </c>
      <c r="O278" t="s">
        <v>91</v>
      </c>
      <c r="P278" t="s">
        <v>91</v>
      </c>
      <c r="Q278">
        <v>1</v>
      </c>
      <c r="X278">
        <v>0.16</v>
      </c>
      <c r="Y278">
        <v>30.4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3</v>
      </c>
      <c r="AG278">
        <v>0.16</v>
      </c>
      <c r="AH278">
        <v>2</v>
      </c>
      <c r="AI278">
        <v>145872289</v>
      </c>
      <c r="AJ278">
        <v>261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ROW(Source!A171)</f>
        <v>171</v>
      </c>
      <c r="B279">
        <v>145872300</v>
      </c>
      <c r="C279">
        <v>145872284</v>
      </c>
      <c r="D279">
        <v>140773239</v>
      </c>
      <c r="E279">
        <v>1</v>
      </c>
      <c r="F279">
        <v>1</v>
      </c>
      <c r="G279">
        <v>1</v>
      </c>
      <c r="H279">
        <v>3</v>
      </c>
      <c r="I279" t="s">
        <v>771</v>
      </c>
      <c r="J279" t="s">
        <v>772</v>
      </c>
      <c r="K279" t="s">
        <v>773</v>
      </c>
      <c r="L279">
        <v>1348</v>
      </c>
      <c r="N279">
        <v>1009</v>
      </c>
      <c r="O279" t="s">
        <v>123</v>
      </c>
      <c r="P279" t="s">
        <v>123</v>
      </c>
      <c r="Q279">
        <v>1000</v>
      </c>
      <c r="X279">
        <v>5.9999999999999995E-4</v>
      </c>
      <c r="Y279">
        <v>1820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3</v>
      </c>
      <c r="AG279">
        <v>5.9999999999999995E-4</v>
      </c>
      <c r="AH279">
        <v>2</v>
      </c>
      <c r="AI279">
        <v>145872290</v>
      </c>
      <c r="AJ279">
        <v>262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ROW(Source!A171)</f>
        <v>171</v>
      </c>
      <c r="B280">
        <v>145872301</v>
      </c>
      <c r="C280">
        <v>145872284</v>
      </c>
      <c r="D280">
        <v>140804400</v>
      </c>
      <c r="E280">
        <v>1</v>
      </c>
      <c r="F280">
        <v>1</v>
      </c>
      <c r="G280">
        <v>1</v>
      </c>
      <c r="H280">
        <v>3</v>
      </c>
      <c r="I280" t="s">
        <v>774</v>
      </c>
      <c r="J280" t="s">
        <v>775</v>
      </c>
      <c r="K280" t="s">
        <v>776</v>
      </c>
      <c r="L280">
        <v>1346</v>
      </c>
      <c r="N280">
        <v>1009</v>
      </c>
      <c r="O280" t="s">
        <v>91</v>
      </c>
      <c r="P280" t="s">
        <v>91</v>
      </c>
      <c r="Q280">
        <v>1</v>
      </c>
      <c r="X280">
        <v>0.02</v>
      </c>
      <c r="Y280">
        <v>28.6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3</v>
      </c>
      <c r="AG280">
        <v>0.02</v>
      </c>
      <c r="AH280">
        <v>2</v>
      </c>
      <c r="AI280">
        <v>145872291</v>
      </c>
      <c r="AJ280">
        <v>263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ROW(Source!A171)</f>
        <v>171</v>
      </c>
      <c r="B281">
        <v>145872302</v>
      </c>
      <c r="C281">
        <v>145872284</v>
      </c>
      <c r="D281">
        <v>140817843</v>
      </c>
      <c r="E281">
        <v>1</v>
      </c>
      <c r="F281">
        <v>1</v>
      </c>
      <c r="G281">
        <v>1</v>
      </c>
      <c r="H281">
        <v>3</v>
      </c>
      <c r="I281" t="s">
        <v>777</v>
      </c>
      <c r="J281" t="s">
        <v>778</v>
      </c>
      <c r="K281" t="s">
        <v>779</v>
      </c>
      <c r="L281">
        <v>1425</v>
      </c>
      <c r="N281">
        <v>1013</v>
      </c>
      <c r="O281" t="s">
        <v>26</v>
      </c>
      <c r="P281" t="s">
        <v>26</v>
      </c>
      <c r="Q281">
        <v>1</v>
      </c>
      <c r="X281">
        <v>0.05</v>
      </c>
      <c r="Y281">
        <v>110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0.05</v>
      </c>
      <c r="AH281">
        <v>2</v>
      </c>
      <c r="AI281">
        <v>145872292</v>
      </c>
      <c r="AJ281">
        <v>264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ROW(Source!A171)</f>
        <v>171</v>
      </c>
      <c r="B282">
        <v>145872303</v>
      </c>
      <c r="C282">
        <v>145872284</v>
      </c>
      <c r="D282">
        <v>140817892</v>
      </c>
      <c r="E282">
        <v>1</v>
      </c>
      <c r="F282">
        <v>1</v>
      </c>
      <c r="G282">
        <v>1</v>
      </c>
      <c r="H282">
        <v>3</v>
      </c>
      <c r="I282" t="s">
        <v>780</v>
      </c>
      <c r="J282" t="s">
        <v>781</v>
      </c>
      <c r="K282" t="s">
        <v>782</v>
      </c>
      <c r="L282">
        <v>1407</v>
      </c>
      <c r="N282">
        <v>1013</v>
      </c>
      <c r="O282" t="s">
        <v>751</v>
      </c>
      <c r="P282" t="s">
        <v>751</v>
      </c>
      <c r="Q282">
        <v>1</v>
      </c>
      <c r="X282">
        <v>1.2200000000000001E-2</v>
      </c>
      <c r="Y282">
        <v>119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3</v>
      </c>
      <c r="AG282">
        <v>1.2200000000000001E-2</v>
      </c>
      <c r="AH282">
        <v>2</v>
      </c>
      <c r="AI282">
        <v>145872293</v>
      </c>
      <c r="AJ282">
        <v>265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ROW(Source!A171)</f>
        <v>171</v>
      </c>
      <c r="B283">
        <v>145872304</v>
      </c>
      <c r="C283">
        <v>145872284</v>
      </c>
      <c r="D283">
        <v>140765022</v>
      </c>
      <c r="E283">
        <v>70</v>
      </c>
      <c r="F283">
        <v>1</v>
      </c>
      <c r="G283">
        <v>1</v>
      </c>
      <c r="H283">
        <v>3</v>
      </c>
      <c r="I283" t="s">
        <v>762</v>
      </c>
      <c r="J283" t="s">
        <v>3</v>
      </c>
      <c r="K283" t="s">
        <v>763</v>
      </c>
      <c r="L283">
        <v>1374</v>
      </c>
      <c r="N283">
        <v>1013</v>
      </c>
      <c r="O283" t="s">
        <v>764</v>
      </c>
      <c r="P283" t="s">
        <v>764</v>
      </c>
      <c r="Q283">
        <v>1</v>
      </c>
      <c r="X283">
        <v>1.01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0</v>
      </c>
      <c r="AF283" t="s">
        <v>3</v>
      </c>
      <c r="AG283">
        <v>1.01</v>
      </c>
      <c r="AH283">
        <v>2</v>
      </c>
      <c r="AI283">
        <v>145872294</v>
      </c>
      <c r="AJ283">
        <v>266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ROW(Source!A173)</f>
        <v>173</v>
      </c>
      <c r="B284">
        <v>145872314</v>
      </c>
      <c r="C284">
        <v>145872305</v>
      </c>
      <c r="D284">
        <v>140755441</v>
      </c>
      <c r="E284">
        <v>70</v>
      </c>
      <c r="F284">
        <v>1</v>
      </c>
      <c r="G284">
        <v>1</v>
      </c>
      <c r="H284">
        <v>1</v>
      </c>
      <c r="I284" t="s">
        <v>752</v>
      </c>
      <c r="J284" t="s">
        <v>3</v>
      </c>
      <c r="K284" t="s">
        <v>753</v>
      </c>
      <c r="L284">
        <v>1191</v>
      </c>
      <c r="N284">
        <v>1013</v>
      </c>
      <c r="O284" t="s">
        <v>660</v>
      </c>
      <c r="P284" t="s">
        <v>660</v>
      </c>
      <c r="Q284">
        <v>1</v>
      </c>
      <c r="X284">
        <v>2.82</v>
      </c>
      <c r="Y284">
        <v>0</v>
      </c>
      <c r="Z284">
        <v>0</v>
      </c>
      <c r="AA284">
        <v>0</v>
      </c>
      <c r="AB284">
        <v>9.4</v>
      </c>
      <c r="AC284">
        <v>0</v>
      </c>
      <c r="AD284">
        <v>1</v>
      </c>
      <c r="AE284">
        <v>1</v>
      </c>
      <c r="AF284" t="s">
        <v>3</v>
      </c>
      <c r="AG284">
        <v>2.82</v>
      </c>
      <c r="AH284">
        <v>2</v>
      </c>
      <c r="AI284">
        <v>145872306</v>
      </c>
      <c r="AJ284">
        <v>267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ROW(Source!A173)</f>
        <v>173</v>
      </c>
      <c r="B285">
        <v>145872315</v>
      </c>
      <c r="C285">
        <v>145872305</v>
      </c>
      <c r="D285">
        <v>140755491</v>
      </c>
      <c r="E285">
        <v>70</v>
      </c>
      <c r="F285">
        <v>1</v>
      </c>
      <c r="G285">
        <v>1</v>
      </c>
      <c r="H285">
        <v>1</v>
      </c>
      <c r="I285" t="s">
        <v>661</v>
      </c>
      <c r="J285" t="s">
        <v>3</v>
      </c>
      <c r="K285" t="s">
        <v>662</v>
      </c>
      <c r="L285">
        <v>1191</v>
      </c>
      <c r="N285">
        <v>1013</v>
      </c>
      <c r="O285" t="s">
        <v>660</v>
      </c>
      <c r="P285" t="s">
        <v>660</v>
      </c>
      <c r="Q285">
        <v>1</v>
      </c>
      <c r="X285">
        <v>0.02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</v>
      </c>
      <c r="AE285">
        <v>2</v>
      </c>
      <c r="AF285" t="s">
        <v>3</v>
      </c>
      <c r="AG285">
        <v>0.02</v>
      </c>
      <c r="AH285">
        <v>2</v>
      </c>
      <c r="AI285">
        <v>145872307</v>
      </c>
      <c r="AJ285">
        <v>268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ROW(Source!A173)</f>
        <v>173</v>
      </c>
      <c r="B286">
        <v>145872316</v>
      </c>
      <c r="C286">
        <v>145872305</v>
      </c>
      <c r="D286">
        <v>140922951</v>
      </c>
      <c r="E286">
        <v>1</v>
      </c>
      <c r="F286">
        <v>1</v>
      </c>
      <c r="G286">
        <v>1</v>
      </c>
      <c r="H286">
        <v>2</v>
      </c>
      <c r="I286" t="s">
        <v>756</v>
      </c>
      <c r="J286" t="s">
        <v>757</v>
      </c>
      <c r="K286" t="s">
        <v>758</v>
      </c>
      <c r="L286">
        <v>1367</v>
      </c>
      <c r="N286">
        <v>1011</v>
      </c>
      <c r="O286" t="s">
        <v>666</v>
      </c>
      <c r="P286" t="s">
        <v>666</v>
      </c>
      <c r="Q286">
        <v>1</v>
      </c>
      <c r="X286">
        <v>0.01</v>
      </c>
      <c r="Y286">
        <v>0</v>
      </c>
      <c r="Z286">
        <v>115.4</v>
      </c>
      <c r="AA286">
        <v>13.5</v>
      </c>
      <c r="AB286">
        <v>0</v>
      </c>
      <c r="AC286">
        <v>0</v>
      </c>
      <c r="AD286">
        <v>1</v>
      </c>
      <c r="AE286">
        <v>0</v>
      </c>
      <c r="AF286" t="s">
        <v>3</v>
      </c>
      <c r="AG286">
        <v>0.01</v>
      </c>
      <c r="AH286">
        <v>2</v>
      </c>
      <c r="AI286">
        <v>145872308</v>
      </c>
      <c r="AJ286">
        <v>269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ROW(Source!A173)</f>
        <v>173</v>
      </c>
      <c r="B287">
        <v>145872317</v>
      </c>
      <c r="C287">
        <v>145872305</v>
      </c>
      <c r="D287">
        <v>140923885</v>
      </c>
      <c r="E287">
        <v>1</v>
      </c>
      <c r="F287">
        <v>1</v>
      </c>
      <c r="G287">
        <v>1</v>
      </c>
      <c r="H287">
        <v>2</v>
      </c>
      <c r="I287" t="s">
        <v>681</v>
      </c>
      <c r="J287" t="s">
        <v>682</v>
      </c>
      <c r="K287" t="s">
        <v>683</v>
      </c>
      <c r="L287">
        <v>1367</v>
      </c>
      <c r="N287">
        <v>1011</v>
      </c>
      <c r="O287" t="s">
        <v>666</v>
      </c>
      <c r="P287" t="s">
        <v>666</v>
      </c>
      <c r="Q287">
        <v>1</v>
      </c>
      <c r="X287">
        <v>0.01</v>
      </c>
      <c r="Y287">
        <v>0</v>
      </c>
      <c r="Z287">
        <v>65.709999999999994</v>
      </c>
      <c r="AA287">
        <v>11.6</v>
      </c>
      <c r="AB287">
        <v>0</v>
      </c>
      <c r="AC287">
        <v>0</v>
      </c>
      <c r="AD287">
        <v>1</v>
      </c>
      <c r="AE287">
        <v>0</v>
      </c>
      <c r="AF287" t="s">
        <v>3</v>
      </c>
      <c r="AG287">
        <v>0.01</v>
      </c>
      <c r="AH287">
        <v>2</v>
      </c>
      <c r="AI287">
        <v>145872309</v>
      </c>
      <c r="AJ287">
        <v>270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ROW(Source!A173)</f>
        <v>173</v>
      </c>
      <c r="B288">
        <v>145872318</v>
      </c>
      <c r="C288">
        <v>145872305</v>
      </c>
      <c r="D288">
        <v>140772963</v>
      </c>
      <c r="E288">
        <v>1</v>
      </c>
      <c r="F288">
        <v>1</v>
      </c>
      <c r="G288">
        <v>1</v>
      </c>
      <c r="H288">
        <v>3</v>
      </c>
      <c r="I288" t="s">
        <v>768</v>
      </c>
      <c r="J288" t="s">
        <v>769</v>
      </c>
      <c r="K288" t="s">
        <v>770</v>
      </c>
      <c r="L288">
        <v>1346</v>
      </c>
      <c r="N288">
        <v>1009</v>
      </c>
      <c r="O288" t="s">
        <v>91</v>
      </c>
      <c r="P288" t="s">
        <v>91</v>
      </c>
      <c r="Q288">
        <v>1</v>
      </c>
      <c r="X288">
        <v>0.16</v>
      </c>
      <c r="Y288">
        <v>30.4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0.16</v>
      </c>
      <c r="AH288">
        <v>2</v>
      </c>
      <c r="AI288">
        <v>145872310</v>
      </c>
      <c r="AJ288">
        <v>271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ROW(Source!A173)</f>
        <v>173</v>
      </c>
      <c r="B289">
        <v>145872319</v>
      </c>
      <c r="C289">
        <v>145872305</v>
      </c>
      <c r="D289">
        <v>140772981</v>
      </c>
      <c r="E289">
        <v>1</v>
      </c>
      <c r="F289">
        <v>1</v>
      </c>
      <c r="G289">
        <v>1</v>
      </c>
      <c r="H289">
        <v>3</v>
      </c>
      <c r="I289" t="s">
        <v>783</v>
      </c>
      <c r="J289" t="s">
        <v>784</v>
      </c>
      <c r="K289" t="s">
        <v>785</v>
      </c>
      <c r="L289">
        <v>1302</v>
      </c>
      <c r="N289">
        <v>1003</v>
      </c>
      <c r="O289" t="s">
        <v>712</v>
      </c>
      <c r="P289" t="s">
        <v>712</v>
      </c>
      <c r="Q289">
        <v>10</v>
      </c>
      <c r="X289">
        <v>0.5</v>
      </c>
      <c r="Y289">
        <v>6.9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3</v>
      </c>
      <c r="AG289">
        <v>0.5</v>
      </c>
      <c r="AH289">
        <v>2</v>
      </c>
      <c r="AI289">
        <v>145872311</v>
      </c>
      <c r="AJ289">
        <v>272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ROW(Source!A173)</f>
        <v>173</v>
      </c>
      <c r="B290">
        <v>145872320</v>
      </c>
      <c r="C290">
        <v>145872305</v>
      </c>
      <c r="D290">
        <v>140804400</v>
      </c>
      <c r="E290">
        <v>1</v>
      </c>
      <c r="F290">
        <v>1</v>
      </c>
      <c r="G290">
        <v>1</v>
      </c>
      <c r="H290">
        <v>3</v>
      </c>
      <c r="I290" t="s">
        <v>774</v>
      </c>
      <c r="J290" t="s">
        <v>775</v>
      </c>
      <c r="K290" t="s">
        <v>776</v>
      </c>
      <c r="L290">
        <v>1346</v>
      </c>
      <c r="N290">
        <v>1009</v>
      </c>
      <c r="O290" t="s">
        <v>91</v>
      </c>
      <c r="P290" t="s">
        <v>91</v>
      </c>
      <c r="Q290">
        <v>1</v>
      </c>
      <c r="X290">
        <v>0.05</v>
      </c>
      <c r="Y290">
        <v>28.6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3</v>
      </c>
      <c r="AG290">
        <v>0.05</v>
      </c>
      <c r="AH290">
        <v>2</v>
      </c>
      <c r="AI290">
        <v>145872312</v>
      </c>
      <c r="AJ290">
        <v>273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ROW(Source!A173)</f>
        <v>173</v>
      </c>
      <c r="B291">
        <v>145872321</v>
      </c>
      <c r="C291">
        <v>145872305</v>
      </c>
      <c r="D291">
        <v>140765022</v>
      </c>
      <c r="E291">
        <v>70</v>
      </c>
      <c r="F291">
        <v>1</v>
      </c>
      <c r="G291">
        <v>1</v>
      </c>
      <c r="H291">
        <v>3</v>
      </c>
      <c r="I291" t="s">
        <v>762</v>
      </c>
      <c r="J291" t="s">
        <v>3</v>
      </c>
      <c r="K291" t="s">
        <v>763</v>
      </c>
      <c r="L291">
        <v>1374</v>
      </c>
      <c r="N291">
        <v>1013</v>
      </c>
      <c r="O291" t="s">
        <v>764</v>
      </c>
      <c r="P291" t="s">
        <v>764</v>
      </c>
      <c r="Q291">
        <v>1</v>
      </c>
      <c r="X291">
        <v>0.53</v>
      </c>
      <c r="Y291">
        <v>1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0</v>
      </c>
      <c r="AF291" t="s">
        <v>3</v>
      </c>
      <c r="AG291">
        <v>0.53</v>
      </c>
      <c r="AH291">
        <v>2</v>
      </c>
      <c r="AI291">
        <v>145872313</v>
      </c>
      <c r="AJ291">
        <v>274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ROW(Source!A175)</f>
        <v>175</v>
      </c>
      <c r="B292">
        <v>145872329</v>
      </c>
      <c r="C292">
        <v>145872322</v>
      </c>
      <c r="D292">
        <v>140755442</v>
      </c>
      <c r="E292">
        <v>70</v>
      </c>
      <c r="F292">
        <v>1</v>
      </c>
      <c r="G292">
        <v>1</v>
      </c>
      <c r="H292">
        <v>1</v>
      </c>
      <c r="I292" t="s">
        <v>786</v>
      </c>
      <c r="J292" t="s">
        <v>3</v>
      </c>
      <c r="K292" t="s">
        <v>787</v>
      </c>
      <c r="L292">
        <v>1191</v>
      </c>
      <c r="N292">
        <v>1013</v>
      </c>
      <c r="O292" t="s">
        <v>660</v>
      </c>
      <c r="P292" t="s">
        <v>660</v>
      </c>
      <c r="Q292">
        <v>1</v>
      </c>
      <c r="X292">
        <v>16.29</v>
      </c>
      <c r="Y292">
        <v>0</v>
      </c>
      <c r="Z292">
        <v>0</v>
      </c>
      <c r="AA292">
        <v>0</v>
      </c>
      <c r="AB292">
        <v>9.51</v>
      </c>
      <c r="AC292">
        <v>0</v>
      </c>
      <c r="AD292">
        <v>1</v>
      </c>
      <c r="AE292">
        <v>1</v>
      </c>
      <c r="AF292" t="s">
        <v>3</v>
      </c>
      <c r="AG292">
        <v>16.29</v>
      </c>
      <c r="AH292">
        <v>2</v>
      </c>
      <c r="AI292">
        <v>145872323</v>
      </c>
      <c r="AJ292">
        <v>275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ROW(Source!A175)</f>
        <v>175</v>
      </c>
      <c r="B293">
        <v>145872330</v>
      </c>
      <c r="C293">
        <v>145872322</v>
      </c>
      <c r="D293">
        <v>140755491</v>
      </c>
      <c r="E293">
        <v>70</v>
      </c>
      <c r="F293">
        <v>1</v>
      </c>
      <c r="G293">
        <v>1</v>
      </c>
      <c r="H293">
        <v>1</v>
      </c>
      <c r="I293" t="s">
        <v>661</v>
      </c>
      <c r="J293" t="s">
        <v>3</v>
      </c>
      <c r="K293" t="s">
        <v>662</v>
      </c>
      <c r="L293">
        <v>1191</v>
      </c>
      <c r="N293">
        <v>1013</v>
      </c>
      <c r="O293" t="s">
        <v>660</v>
      </c>
      <c r="P293" t="s">
        <v>660</v>
      </c>
      <c r="Q293">
        <v>1</v>
      </c>
      <c r="X293">
        <v>0.01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2</v>
      </c>
      <c r="AF293" t="s">
        <v>3</v>
      </c>
      <c r="AG293">
        <v>0.01</v>
      </c>
      <c r="AH293">
        <v>2</v>
      </c>
      <c r="AI293">
        <v>145872324</v>
      </c>
      <c r="AJ293">
        <v>276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ROW(Source!A175)</f>
        <v>175</v>
      </c>
      <c r="B294">
        <v>145872331</v>
      </c>
      <c r="C294">
        <v>145872322</v>
      </c>
      <c r="D294">
        <v>140923145</v>
      </c>
      <c r="E294">
        <v>1</v>
      </c>
      <c r="F294">
        <v>1</v>
      </c>
      <c r="G294">
        <v>1</v>
      </c>
      <c r="H294">
        <v>2</v>
      </c>
      <c r="I294" t="s">
        <v>663</v>
      </c>
      <c r="J294" t="s">
        <v>664</v>
      </c>
      <c r="K294" t="s">
        <v>665</v>
      </c>
      <c r="L294">
        <v>1367</v>
      </c>
      <c r="N294">
        <v>1011</v>
      </c>
      <c r="O294" t="s">
        <v>666</v>
      </c>
      <c r="P294" t="s">
        <v>666</v>
      </c>
      <c r="Q294">
        <v>1</v>
      </c>
      <c r="X294">
        <v>0.01</v>
      </c>
      <c r="Y294">
        <v>0</v>
      </c>
      <c r="Z294">
        <v>31.26</v>
      </c>
      <c r="AA294">
        <v>13.5</v>
      </c>
      <c r="AB294">
        <v>0</v>
      </c>
      <c r="AC294">
        <v>0</v>
      </c>
      <c r="AD294">
        <v>1</v>
      </c>
      <c r="AE294">
        <v>0</v>
      </c>
      <c r="AF294" t="s">
        <v>3</v>
      </c>
      <c r="AG294">
        <v>0.01</v>
      </c>
      <c r="AH294">
        <v>2</v>
      </c>
      <c r="AI294">
        <v>145872325</v>
      </c>
      <c r="AJ294">
        <v>277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ROW(Source!A175)</f>
        <v>175</v>
      </c>
      <c r="B295">
        <v>145872332</v>
      </c>
      <c r="C295">
        <v>145872322</v>
      </c>
      <c r="D295">
        <v>140775153</v>
      </c>
      <c r="E295">
        <v>1</v>
      </c>
      <c r="F295">
        <v>1</v>
      </c>
      <c r="G295">
        <v>1</v>
      </c>
      <c r="H295">
        <v>3</v>
      </c>
      <c r="I295" t="s">
        <v>788</v>
      </c>
      <c r="J295" t="s">
        <v>789</v>
      </c>
      <c r="K295" t="s">
        <v>790</v>
      </c>
      <c r="L295">
        <v>1407</v>
      </c>
      <c r="N295">
        <v>1013</v>
      </c>
      <c r="O295" t="s">
        <v>751</v>
      </c>
      <c r="P295" t="s">
        <v>751</v>
      </c>
      <c r="Q295">
        <v>1</v>
      </c>
      <c r="X295">
        <v>0.2</v>
      </c>
      <c r="Y295">
        <v>180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0.2</v>
      </c>
      <c r="AH295">
        <v>2</v>
      </c>
      <c r="AI295">
        <v>145872326</v>
      </c>
      <c r="AJ295">
        <v>278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ROW(Source!A175)</f>
        <v>175</v>
      </c>
      <c r="B296">
        <v>145872333</v>
      </c>
      <c r="C296">
        <v>145872322</v>
      </c>
      <c r="D296">
        <v>140775527</v>
      </c>
      <c r="E296">
        <v>1</v>
      </c>
      <c r="F296">
        <v>1</v>
      </c>
      <c r="G296">
        <v>1</v>
      </c>
      <c r="H296">
        <v>3</v>
      </c>
      <c r="I296" t="s">
        <v>791</v>
      </c>
      <c r="J296" t="s">
        <v>792</v>
      </c>
      <c r="K296" t="s">
        <v>793</v>
      </c>
      <c r="L296">
        <v>1348</v>
      </c>
      <c r="N296">
        <v>1009</v>
      </c>
      <c r="O296" t="s">
        <v>123</v>
      </c>
      <c r="P296" t="s">
        <v>123</v>
      </c>
      <c r="Q296">
        <v>1000</v>
      </c>
      <c r="X296">
        <v>1E-3</v>
      </c>
      <c r="Y296">
        <v>12430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0</v>
      </c>
      <c r="AF296" t="s">
        <v>3</v>
      </c>
      <c r="AG296">
        <v>1E-3</v>
      </c>
      <c r="AH296">
        <v>2</v>
      </c>
      <c r="AI296">
        <v>145872327</v>
      </c>
      <c r="AJ296">
        <v>279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ROW(Source!A175)</f>
        <v>175</v>
      </c>
      <c r="B297">
        <v>145872334</v>
      </c>
      <c r="C297">
        <v>145872322</v>
      </c>
      <c r="D297">
        <v>140765022</v>
      </c>
      <c r="E297">
        <v>70</v>
      </c>
      <c r="F297">
        <v>1</v>
      </c>
      <c r="G297">
        <v>1</v>
      </c>
      <c r="H297">
        <v>3</v>
      </c>
      <c r="I297" t="s">
        <v>762</v>
      </c>
      <c r="J297" t="s">
        <v>3</v>
      </c>
      <c r="K297" t="s">
        <v>763</v>
      </c>
      <c r="L297">
        <v>1374</v>
      </c>
      <c r="N297">
        <v>1013</v>
      </c>
      <c r="O297" t="s">
        <v>764</v>
      </c>
      <c r="P297" t="s">
        <v>764</v>
      </c>
      <c r="Q297">
        <v>1</v>
      </c>
      <c r="X297">
        <v>3.1</v>
      </c>
      <c r="Y297">
        <v>1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 t="s">
        <v>3</v>
      </c>
      <c r="AG297">
        <v>3.1</v>
      </c>
      <c r="AH297">
        <v>2</v>
      </c>
      <c r="AI297">
        <v>145872328</v>
      </c>
      <c r="AJ297">
        <v>280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ROW(Source!A177)</f>
        <v>177</v>
      </c>
      <c r="B298">
        <v>145872348</v>
      </c>
      <c r="C298">
        <v>145872338</v>
      </c>
      <c r="D298">
        <v>140755445</v>
      </c>
      <c r="E298">
        <v>70</v>
      </c>
      <c r="F298">
        <v>1</v>
      </c>
      <c r="G298">
        <v>1</v>
      </c>
      <c r="H298">
        <v>1</v>
      </c>
      <c r="I298" t="s">
        <v>754</v>
      </c>
      <c r="J298" t="s">
        <v>3</v>
      </c>
      <c r="K298" t="s">
        <v>755</v>
      </c>
      <c r="L298">
        <v>1191</v>
      </c>
      <c r="N298">
        <v>1013</v>
      </c>
      <c r="O298" t="s">
        <v>660</v>
      </c>
      <c r="P298" t="s">
        <v>660</v>
      </c>
      <c r="Q298">
        <v>1</v>
      </c>
      <c r="X298">
        <v>34.56</v>
      </c>
      <c r="Y298">
        <v>0</v>
      </c>
      <c r="Z298">
        <v>0</v>
      </c>
      <c r="AA298">
        <v>0</v>
      </c>
      <c r="AB298">
        <v>9.92</v>
      </c>
      <c r="AC298">
        <v>0</v>
      </c>
      <c r="AD298">
        <v>1</v>
      </c>
      <c r="AE298">
        <v>1</v>
      </c>
      <c r="AF298" t="s">
        <v>3</v>
      </c>
      <c r="AG298">
        <v>34.56</v>
      </c>
      <c r="AH298">
        <v>2</v>
      </c>
      <c r="AI298">
        <v>145872339</v>
      </c>
      <c r="AJ298">
        <v>281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ROW(Source!A177)</f>
        <v>177</v>
      </c>
      <c r="B299">
        <v>145872349</v>
      </c>
      <c r="C299">
        <v>145872338</v>
      </c>
      <c r="D299">
        <v>140755491</v>
      </c>
      <c r="E299">
        <v>70</v>
      </c>
      <c r="F299">
        <v>1</v>
      </c>
      <c r="G299">
        <v>1</v>
      </c>
      <c r="H299">
        <v>1</v>
      </c>
      <c r="I299" t="s">
        <v>661</v>
      </c>
      <c r="J299" t="s">
        <v>3</v>
      </c>
      <c r="K299" t="s">
        <v>662</v>
      </c>
      <c r="L299">
        <v>1191</v>
      </c>
      <c r="N299">
        <v>1013</v>
      </c>
      <c r="O299" t="s">
        <v>660</v>
      </c>
      <c r="P299" t="s">
        <v>660</v>
      </c>
      <c r="Q299">
        <v>1</v>
      </c>
      <c r="X299">
        <v>0.05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2</v>
      </c>
      <c r="AF299" t="s">
        <v>3</v>
      </c>
      <c r="AG299">
        <v>0.05</v>
      </c>
      <c r="AH299">
        <v>2</v>
      </c>
      <c r="AI299">
        <v>145872340</v>
      </c>
      <c r="AJ299">
        <v>282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ROW(Source!A177)</f>
        <v>177</v>
      </c>
      <c r="B300">
        <v>145872350</v>
      </c>
      <c r="C300">
        <v>145872338</v>
      </c>
      <c r="D300">
        <v>140922951</v>
      </c>
      <c r="E300">
        <v>1</v>
      </c>
      <c r="F300">
        <v>1</v>
      </c>
      <c r="G300">
        <v>1</v>
      </c>
      <c r="H300">
        <v>2</v>
      </c>
      <c r="I300" t="s">
        <v>756</v>
      </c>
      <c r="J300" t="s">
        <v>757</v>
      </c>
      <c r="K300" t="s">
        <v>758</v>
      </c>
      <c r="L300">
        <v>1367</v>
      </c>
      <c r="N300">
        <v>1011</v>
      </c>
      <c r="O300" t="s">
        <v>666</v>
      </c>
      <c r="P300" t="s">
        <v>666</v>
      </c>
      <c r="Q300">
        <v>1</v>
      </c>
      <c r="X300">
        <v>0.03</v>
      </c>
      <c r="Y300">
        <v>0</v>
      </c>
      <c r="Z300">
        <v>115.4</v>
      </c>
      <c r="AA300">
        <v>13.5</v>
      </c>
      <c r="AB300">
        <v>0</v>
      </c>
      <c r="AC300">
        <v>0</v>
      </c>
      <c r="AD300">
        <v>1</v>
      </c>
      <c r="AE300">
        <v>0</v>
      </c>
      <c r="AF300" t="s">
        <v>3</v>
      </c>
      <c r="AG300">
        <v>0.03</v>
      </c>
      <c r="AH300">
        <v>2</v>
      </c>
      <c r="AI300">
        <v>145872341</v>
      </c>
      <c r="AJ300">
        <v>283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ROW(Source!A177)</f>
        <v>177</v>
      </c>
      <c r="B301">
        <v>145872351</v>
      </c>
      <c r="C301">
        <v>145872338</v>
      </c>
      <c r="D301">
        <v>140923885</v>
      </c>
      <c r="E301">
        <v>1</v>
      </c>
      <c r="F301">
        <v>1</v>
      </c>
      <c r="G301">
        <v>1</v>
      </c>
      <c r="H301">
        <v>2</v>
      </c>
      <c r="I301" t="s">
        <v>681</v>
      </c>
      <c r="J301" t="s">
        <v>682</v>
      </c>
      <c r="K301" t="s">
        <v>683</v>
      </c>
      <c r="L301">
        <v>1367</v>
      </c>
      <c r="N301">
        <v>1011</v>
      </c>
      <c r="O301" t="s">
        <v>666</v>
      </c>
      <c r="P301" t="s">
        <v>666</v>
      </c>
      <c r="Q301">
        <v>1</v>
      </c>
      <c r="X301">
        <v>0.02</v>
      </c>
      <c r="Y301">
        <v>0</v>
      </c>
      <c r="Z301">
        <v>65.709999999999994</v>
      </c>
      <c r="AA301">
        <v>11.6</v>
      </c>
      <c r="AB301">
        <v>0</v>
      </c>
      <c r="AC301">
        <v>0</v>
      </c>
      <c r="AD301">
        <v>1</v>
      </c>
      <c r="AE301">
        <v>0</v>
      </c>
      <c r="AF301" t="s">
        <v>3</v>
      </c>
      <c r="AG301">
        <v>0.02</v>
      </c>
      <c r="AH301">
        <v>2</v>
      </c>
      <c r="AI301">
        <v>145872342</v>
      </c>
      <c r="AJ301">
        <v>284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ROW(Source!A177)</f>
        <v>177</v>
      </c>
      <c r="B302">
        <v>145872352</v>
      </c>
      <c r="C302">
        <v>145872338</v>
      </c>
      <c r="D302">
        <v>140772963</v>
      </c>
      <c r="E302">
        <v>1</v>
      </c>
      <c r="F302">
        <v>1</v>
      </c>
      <c r="G302">
        <v>1</v>
      </c>
      <c r="H302">
        <v>3</v>
      </c>
      <c r="I302" t="s">
        <v>768</v>
      </c>
      <c r="J302" t="s">
        <v>769</v>
      </c>
      <c r="K302" t="s">
        <v>770</v>
      </c>
      <c r="L302">
        <v>1346</v>
      </c>
      <c r="N302">
        <v>1009</v>
      </c>
      <c r="O302" t="s">
        <v>91</v>
      </c>
      <c r="P302" t="s">
        <v>91</v>
      </c>
      <c r="Q302">
        <v>1</v>
      </c>
      <c r="X302">
        <v>0.11</v>
      </c>
      <c r="Y302">
        <v>30.4</v>
      </c>
      <c r="Z302">
        <v>0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3</v>
      </c>
      <c r="AG302">
        <v>0.11</v>
      </c>
      <c r="AH302">
        <v>2</v>
      </c>
      <c r="AI302">
        <v>145872343</v>
      </c>
      <c r="AJ302">
        <v>285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ROW(Source!A177)</f>
        <v>177</v>
      </c>
      <c r="B303">
        <v>145872353</v>
      </c>
      <c r="C303">
        <v>145872338</v>
      </c>
      <c r="D303">
        <v>140775151</v>
      </c>
      <c r="E303">
        <v>1</v>
      </c>
      <c r="F303">
        <v>1</v>
      </c>
      <c r="G303">
        <v>1</v>
      </c>
      <c r="H303">
        <v>3</v>
      </c>
      <c r="I303" t="s">
        <v>794</v>
      </c>
      <c r="J303" t="s">
        <v>795</v>
      </c>
      <c r="K303" t="s">
        <v>796</v>
      </c>
      <c r="L303">
        <v>1425</v>
      </c>
      <c r="N303">
        <v>1013</v>
      </c>
      <c r="O303" t="s">
        <v>26</v>
      </c>
      <c r="P303" t="s">
        <v>26</v>
      </c>
      <c r="Q303">
        <v>1</v>
      </c>
      <c r="X303">
        <v>1.02</v>
      </c>
      <c r="Y303">
        <v>86</v>
      </c>
      <c r="Z303">
        <v>0</v>
      </c>
      <c r="AA303">
        <v>0</v>
      </c>
      <c r="AB303">
        <v>0</v>
      </c>
      <c r="AC303">
        <v>0</v>
      </c>
      <c r="AD303">
        <v>1</v>
      </c>
      <c r="AE303">
        <v>0</v>
      </c>
      <c r="AF303" t="s">
        <v>3</v>
      </c>
      <c r="AG303">
        <v>1.02</v>
      </c>
      <c r="AH303">
        <v>2</v>
      </c>
      <c r="AI303">
        <v>145872344</v>
      </c>
      <c r="AJ303">
        <v>286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ROW(Source!A177)</f>
        <v>177</v>
      </c>
      <c r="B304">
        <v>145872354</v>
      </c>
      <c r="C304">
        <v>145872338</v>
      </c>
      <c r="D304">
        <v>140775523</v>
      </c>
      <c r="E304">
        <v>1</v>
      </c>
      <c r="F304">
        <v>1</v>
      </c>
      <c r="G304">
        <v>1</v>
      </c>
      <c r="H304">
        <v>3</v>
      </c>
      <c r="I304" t="s">
        <v>797</v>
      </c>
      <c r="J304" t="s">
        <v>798</v>
      </c>
      <c r="K304" t="s">
        <v>799</v>
      </c>
      <c r="L304">
        <v>1348</v>
      </c>
      <c r="N304">
        <v>1009</v>
      </c>
      <c r="O304" t="s">
        <v>123</v>
      </c>
      <c r="P304" t="s">
        <v>123</v>
      </c>
      <c r="Q304">
        <v>1000</v>
      </c>
      <c r="X304">
        <v>1.6000000000000001E-4</v>
      </c>
      <c r="Y304">
        <v>29800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3</v>
      </c>
      <c r="AG304">
        <v>1.6000000000000001E-4</v>
      </c>
      <c r="AH304">
        <v>2</v>
      </c>
      <c r="AI304">
        <v>145872345</v>
      </c>
      <c r="AJ304">
        <v>287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ROW(Source!A177)</f>
        <v>177</v>
      </c>
      <c r="B305">
        <v>145872355</v>
      </c>
      <c r="C305">
        <v>145872338</v>
      </c>
      <c r="D305">
        <v>140775527</v>
      </c>
      <c r="E305">
        <v>1</v>
      </c>
      <c r="F305">
        <v>1</v>
      </c>
      <c r="G305">
        <v>1</v>
      </c>
      <c r="H305">
        <v>3</v>
      </c>
      <c r="I305" t="s">
        <v>791</v>
      </c>
      <c r="J305" t="s">
        <v>792</v>
      </c>
      <c r="K305" t="s">
        <v>793</v>
      </c>
      <c r="L305">
        <v>1348</v>
      </c>
      <c r="N305">
        <v>1009</v>
      </c>
      <c r="O305" t="s">
        <v>123</v>
      </c>
      <c r="P305" t="s">
        <v>123</v>
      </c>
      <c r="Q305">
        <v>1000</v>
      </c>
      <c r="X305">
        <v>2.9999999999999997E-4</v>
      </c>
      <c r="Y305">
        <v>12430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3</v>
      </c>
      <c r="AG305">
        <v>2.9999999999999997E-4</v>
      </c>
      <c r="AH305">
        <v>2</v>
      </c>
      <c r="AI305">
        <v>145872346</v>
      </c>
      <c r="AJ305">
        <v>288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ROW(Source!A177)</f>
        <v>177</v>
      </c>
      <c r="B306">
        <v>145872356</v>
      </c>
      <c r="C306">
        <v>145872338</v>
      </c>
      <c r="D306">
        <v>140765022</v>
      </c>
      <c r="E306">
        <v>70</v>
      </c>
      <c r="F306">
        <v>1</v>
      </c>
      <c r="G306">
        <v>1</v>
      </c>
      <c r="H306">
        <v>3</v>
      </c>
      <c r="I306" t="s">
        <v>762</v>
      </c>
      <c r="J306" t="s">
        <v>3</v>
      </c>
      <c r="K306" t="s">
        <v>763</v>
      </c>
      <c r="L306">
        <v>1374</v>
      </c>
      <c r="N306">
        <v>1013</v>
      </c>
      <c r="O306" t="s">
        <v>764</v>
      </c>
      <c r="P306" t="s">
        <v>764</v>
      </c>
      <c r="Q306">
        <v>1</v>
      </c>
      <c r="X306">
        <v>6.86</v>
      </c>
      <c r="Y306">
        <v>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3</v>
      </c>
      <c r="AG306">
        <v>6.86</v>
      </c>
      <c r="AH306">
        <v>2</v>
      </c>
      <c r="AI306">
        <v>145872347</v>
      </c>
      <c r="AJ306">
        <v>289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ROW(Source!A179)</f>
        <v>179</v>
      </c>
      <c r="B307">
        <v>145872368</v>
      </c>
      <c r="C307">
        <v>145872358</v>
      </c>
      <c r="D307">
        <v>140755445</v>
      </c>
      <c r="E307">
        <v>70</v>
      </c>
      <c r="F307">
        <v>1</v>
      </c>
      <c r="G307">
        <v>1</v>
      </c>
      <c r="H307">
        <v>1</v>
      </c>
      <c r="I307" t="s">
        <v>754</v>
      </c>
      <c r="J307" t="s">
        <v>3</v>
      </c>
      <c r="K307" t="s">
        <v>755</v>
      </c>
      <c r="L307">
        <v>1191</v>
      </c>
      <c r="N307">
        <v>1013</v>
      </c>
      <c r="O307" t="s">
        <v>660</v>
      </c>
      <c r="P307" t="s">
        <v>660</v>
      </c>
      <c r="Q307">
        <v>1</v>
      </c>
      <c r="X307">
        <v>31.6</v>
      </c>
      <c r="Y307">
        <v>0</v>
      </c>
      <c r="Z307">
        <v>0</v>
      </c>
      <c r="AA307">
        <v>0</v>
      </c>
      <c r="AB307">
        <v>9.92</v>
      </c>
      <c r="AC307">
        <v>0</v>
      </c>
      <c r="AD307">
        <v>1</v>
      </c>
      <c r="AE307">
        <v>1</v>
      </c>
      <c r="AF307" t="s">
        <v>3</v>
      </c>
      <c r="AG307">
        <v>31.6</v>
      </c>
      <c r="AH307">
        <v>2</v>
      </c>
      <c r="AI307">
        <v>145872359</v>
      </c>
      <c r="AJ307">
        <v>290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ROW(Source!A179)</f>
        <v>179</v>
      </c>
      <c r="B308">
        <v>145872369</v>
      </c>
      <c r="C308">
        <v>145872358</v>
      </c>
      <c r="D308">
        <v>140755491</v>
      </c>
      <c r="E308">
        <v>70</v>
      </c>
      <c r="F308">
        <v>1</v>
      </c>
      <c r="G308">
        <v>1</v>
      </c>
      <c r="H308">
        <v>1</v>
      </c>
      <c r="I308" t="s">
        <v>661</v>
      </c>
      <c r="J308" t="s">
        <v>3</v>
      </c>
      <c r="K308" t="s">
        <v>662</v>
      </c>
      <c r="L308">
        <v>1191</v>
      </c>
      <c r="N308">
        <v>1013</v>
      </c>
      <c r="O308" t="s">
        <v>660</v>
      </c>
      <c r="P308" t="s">
        <v>660</v>
      </c>
      <c r="Q308">
        <v>1</v>
      </c>
      <c r="X308">
        <v>0.05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2</v>
      </c>
      <c r="AF308" t="s">
        <v>3</v>
      </c>
      <c r="AG308">
        <v>0.05</v>
      </c>
      <c r="AH308">
        <v>2</v>
      </c>
      <c r="AI308">
        <v>145872360</v>
      </c>
      <c r="AJ308">
        <v>291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ROW(Source!A179)</f>
        <v>179</v>
      </c>
      <c r="B309">
        <v>145872370</v>
      </c>
      <c r="C309">
        <v>145872358</v>
      </c>
      <c r="D309">
        <v>140922951</v>
      </c>
      <c r="E309">
        <v>1</v>
      </c>
      <c r="F309">
        <v>1</v>
      </c>
      <c r="G309">
        <v>1</v>
      </c>
      <c r="H309">
        <v>2</v>
      </c>
      <c r="I309" t="s">
        <v>756</v>
      </c>
      <c r="J309" t="s">
        <v>757</v>
      </c>
      <c r="K309" t="s">
        <v>758</v>
      </c>
      <c r="L309">
        <v>1367</v>
      </c>
      <c r="N309">
        <v>1011</v>
      </c>
      <c r="O309" t="s">
        <v>666</v>
      </c>
      <c r="P309" t="s">
        <v>666</v>
      </c>
      <c r="Q309">
        <v>1</v>
      </c>
      <c r="X309">
        <v>0.03</v>
      </c>
      <c r="Y309">
        <v>0</v>
      </c>
      <c r="Z309">
        <v>115.4</v>
      </c>
      <c r="AA309">
        <v>13.5</v>
      </c>
      <c r="AB309">
        <v>0</v>
      </c>
      <c r="AC309">
        <v>0</v>
      </c>
      <c r="AD309">
        <v>1</v>
      </c>
      <c r="AE309">
        <v>0</v>
      </c>
      <c r="AF309" t="s">
        <v>3</v>
      </c>
      <c r="AG309">
        <v>0.03</v>
      </c>
      <c r="AH309">
        <v>2</v>
      </c>
      <c r="AI309">
        <v>145872361</v>
      </c>
      <c r="AJ309">
        <v>292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ROW(Source!A179)</f>
        <v>179</v>
      </c>
      <c r="B310">
        <v>145872371</v>
      </c>
      <c r="C310">
        <v>145872358</v>
      </c>
      <c r="D310">
        <v>140923885</v>
      </c>
      <c r="E310">
        <v>1</v>
      </c>
      <c r="F310">
        <v>1</v>
      </c>
      <c r="G310">
        <v>1</v>
      </c>
      <c r="H310">
        <v>2</v>
      </c>
      <c r="I310" t="s">
        <v>681</v>
      </c>
      <c r="J310" t="s">
        <v>682</v>
      </c>
      <c r="K310" t="s">
        <v>683</v>
      </c>
      <c r="L310">
        <v>1367</v>
      </c>
      <c r="N310">
        <v>1011</v>
      </c>
      <c r="O310" t="s">
        <v>666</v>
      </c>
      <c r="P310" t="s">
        <v>666</v>
      </c>
      <c r="Q310">
        <v>1</v>
      </c>
      <c r="X310">
        <v>0.02</v>
      </c>
      <c r="Y310">
        <v>0</v>
      </c>
      <c r="Z310">
        <v>65.709999999999994</v>
      </c>
      <c r="AA310">
        <v>11.6</v>
      </c>
      <c r="AB310">
        <v>0</v>
      </c>
      <c r="AC310">
        <v>0</v>
      </c>
      <c r="AD310">
        <v>1</v>
      </c>
      <c r="AE310">
        <v>0</v>
      </c>
      <c r="AF310" t="s">
        <v>3</v>
      </c>
      <c r="AG310">
        <v>0.02</v>
      </c>
      <c r="AH310">
        <v>2</v>
      </c>
      <c r="AI310">
        <v>145872362</v>
      </c>
      <c r="AJ310">
        <v>293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ROW(Source!A179)</f>
        <v>179</v>
      </c>
      <c r="B311">
        <v>145872372</v>
      </c>
      <c r="C311">
        <v>145872358</v>
      </c>
      <c r="D311">
        <v>140772963</v>
      </c>
      <c r="E311">
        <v>1</v>
      </c>
      <c r="F311">
        <v>1</v>
      </c>
      <c r="G311">
        <v>1</v>
      </c>
      <c r="H311">
        <v>3</v>
      </c>
      <c r="I311" t="s">
        <v>768</v>
      </c>
      <c r="J311" t="s">
        <v>769</v>
      </c>
      <c r="K311" t="s">
        <v>770</v>
      </c>
      <c r="L311">
        <v>1346</v>
      </c>
      <c r="N311">
        <v>1009</v>
      </c>
      <c r="O311" t="s">
        <v>91</v>
      </c>
      <c r="P311" t="s">
        <v>91</v>
      </c>
      <c r="Q311">
        <v>1</v>
      </c>
      <c r="X311">
        <v>0.11</v>
      </c>
      <c r="Y311">
        <v>30.4</v>
      </c>
      <c r="Z311">
        <v>0</v>
      </c>
      <c r="AA311">
        <v>0</v>
      </c>
      <c r="AB311">
        <v>0</v>
      </c>
      <c r="AC311">
        <v>0</v>
      </c>
      <c r="AD311">
        <v>1</v>
      </c>
      <c r="AE311">
        <v>0</v>
      </c>
      <c r="AF311" t="s">
        <v>3</v>
      </c>
      <c r="AG311">
        <v>0.11</v>
      </c>
      <c r="AH311">
        <v>2</v>
      </c>
      <c r="AI311">
        <v>145872363</v>
      </c>
      <c r="AJ311">
        <v>294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ROW(Source!A179)</f>
        <v>179</v>
      </c>
      <c r="B312">
        <v>145872373</v>
      </c>
      <c r="C312">
        <v>145872358</v>
      </c>
      <c r="D312">
        <v>140775151</v>
      </c>
      <c r="E312">
        <v>1</v>
      </c>
      <c r="F312">
        <v>1</v>
      </c>
      <c r="G312">
        <v>1</v>
      </c>
      <c r="H312">
        <v>3</v>
      </c>
      <c r="I312" t="s">
        <v>794</v>
      </c>
      <c r="J312" t="s">
        <v>795</v>
      </c>
      <c r="K312" t="s">
        <v>796</v>
      </c>
      <c r="L312">
        <v>1425</v>
      </c>
      <c r="N312">
        <v>1013</v>
      </c>
      <c r="O312" t="s">
        <v>26</v>
      </c>
      <c r="P312" t="s">
        <v>26</v>
      </c>
      <c r="Q312">
        <v>1</v>
      </c>
      <c r="X312">
        <v>1.02</v>
      </c>
      <c r="Y312">
        <v>86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3</v>
      </c>
      <c r="AG312">
        <v>1.02</v>
      </c>
      <c r="AH312">
        <v>2</v>
      </c>
      <c r="AI312">
        <v>145872364</v>
      </c>
      <c r="AJ312">
        <v>295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ROW(Source!A179)</f>
        <v>179</v>
      </c>
      <c r="B313">
        <v>145872374</v>
      </c>
      <c r="C313">
        <v>145872358</v>
      </c>
      <c r="D313">
        <v>140775523</v>
      </c>
      <c r="E313">
        <v>1</v>
      </c>
      <c r="F313">
        <v>1</v>
      </c>
      <c r="G313">
        <v>1</v>
      </c>
      <c r="H313">
        <v>3</v>
      </c>
      <c r="I313" t="s">
        <v>797</v>
      </c>
      <c r="J313" t="s">
        <v>798</v>
      </c>
      <c r="K313" t="s">
        <v>799</v>
      </c>
      <c r="L313">
        <v>1348</v>
      </c>
      <c r="N313">
        <v>1009</v>
      </c>
      <c r="O313" t="s">
        <v>123</v>
      </c>
      <c r="P313" t="s">
        <v>123</v>
      </c>
      <c r="Q313">
        <v>1000</v>
      </c>
      <c r="X313">
        <v>1.6000000000000001E-4</v>
      </c>
      <c r="Y313">
        <v>29800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3</v>
      </c>
      <c r="AG313">
        <v>1.6000000000000001E-4</v>
      </c>
      <c r="AH313">
        <v>2</v>
      </c>
      <c r="AI313">
        <v>145872365</v>
      </c>
      <c r="AJ313">
        <v>296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ROW(Source!A179)</f>
        <v>179</v>
      </c>
      <c r="B314">
        <v>145872375</v>
      </c>
      <c r="C314">
        <v>145872358</v>
      </c>
      <c r="D314">
        <v>140775527</v>
      </c>
      <c r="E314">
        <v>1</v>
      </c>
      <c r="F314">
        <v>1</v>
      </c>
      <c r="G314">
        <v>1</v>
      </c>
      <c r="H314">
        <v>3</v>
      </c>
      <c r="I314" t="s">
        <v>791</v>
      </c>
      <c r="J314" t="s">
        <v>792</v>
      </c>
      <c r="K314" t="s">
        <v>793</v>
      </c>
      <c r="L314">
        <v>1348</v>
      </c>
      <c r="N314">
        <v>1009</v>
      </c>
      <c r="O314" t="s">
        <v>123</v>
      </c>
      <c r="P314" t="s">
        <v>123</v>
      </c>
      <c r="Q314">
        <v>1000</v>
      </c>
      <c r="X314">
        <v>2.9999999999999997E-4</v>
      </c>
      <c r="Y314">
        <v>12430</v>
      </c>
      <c r="Z314">
        <v>0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3</v>
      </c>
      <c r="AG314">
        <v>2.9999999999999997E-4</v>
      </c>
      <c r="AH314">
        <v>2</v>
      </c>
      <c r="AI314">
        <v>145872366</v>
      </c>
      <c r="AJ314">
        <v>297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ROW(Source!A179)</f>
        <v>179</v>
      </c>
      <c r="B315">
        <v>145872376</v>
      </c>
      <c r="C315">
        <v>145872358</v>
      </c>
      <c r="D315">
        <v>140765022</v>
      </c>
      <c r="E315">
        <v>70</v>
      </c>
      <c r="F315">
        <v>1</v>
      </c>
      <c r="G315">
        <v>1</v>
      </c>
      <c r="H315">
        <v>3</v>
      </c>
      <c r="I315" t="s">
        <v>762</v>
      </c>
      <c r="J315" t="s">
        <v>3</v>
      </c>
      <c r="K315" t="s">
        <v>763</v>
      </c>
      <c r="L315">
        <v>1374</v>
      </c>
      <c r="N315">
        <v>1013</v>
      </c>
      <c r="O315" t="s">
        <v>764</v>
      </c>
      <c r="P315" t="s">
        <v>764</v>
      </c>
      <c r="Q315">
        <v>1</v>
      </c>
      <c r="X315">
        <v>6.27</v>
      </c>
      <c r="Y315">
        <v>1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3</v>
      </c>
      <c r="AG315">
        <v>6.27</v>
      </c>
      <c r="AH315">
        <v>2</v>
      </c>
      <c r="AI315">
        <v>145872367</v>
      </c>
      <c r="AJ315">
        <v>298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ROW(Source!A181)</f>
        <v>181</v>
      </c>
      <c r="B316">
        <v>145872531</v>
      </c>
      <c r="C316">
        <v>145872522</v>
      </c>
      <c r="D316">
        <v>140755441</v>
      </c>
      <c r="E316">
        <v>70</v>
      </c>
      <c r="F316">
        <v>1</v>
      </c>
      <c r="G316">
        <v>1</v>
      </c>
      <c r="H316">
        <v>1</v>
      </c>
      <c r="I316" t="s">
        <v>752</v>
      </c>
      <c r="J316" t="s">
        <v>3</v>
      </c>
      <c r="K316" t="s">
        <v>753</v>
      </c>
      <c r="L316">
        <v>1191</v>
      </c>
      <c r="N316">
        <v>1013</v>
      </c>
      <c r="O316" t="s">
        <v>660</v>
      </c>
      <c r="P316" t="s">
        <v>660</v>
      </c>
      <c r="Q316">
        <v>1</v>
      </c>
      <c r="X316">
        <v>2.82</v>
      </c>
      <c r="Y316">
        <v>0</v>
      </c>
      <c r="Z316">
        <v>0</v>
      </c>
      <c r="AA316">
        <v>0</v>
      </c>
      <c r="AB316">
        <v>9.4</v>
      </c>
      <c r="AC316">
        <v>0</v>
      </c>
      <c r="AD316">
        <v>1</v>
      </c>
      <c r="AE316">
        <v>1</v>
      </c>
      <c r="AF316" t="s">
        <v>3</v>
      </c>
      <c r="AG316">
        <v>2.82</v>
      </c>
      <c r="AH316">
        <v>2</v>
      </c>
      <c r="AI316">
        <v>145872523</v>
      </c>
      <c r="AJ316">
        <v>299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ROW(Source!A181)</f>
        <v>181</v>
      </c>
      <c r="B317">
        <v>145872532</v>
      </c>
      <c r="C317">
        <v>145872522</v>
      </c>
      <c r="D317">
        <v>140755491</v>
      </c>
      <c r="E317">
        <v>70</v>
      </c>
      <c r="F317">
        <v>1</v>
      </c>
      <c r="G317">
        <v>1</v>
      </c>
      <c r="H317">
        <v>1</v>
      </c>
      <c r="I317" t="s">
        <v>661</v>
      </c>
      <c r="J317" t="s">
        <v>3</v>
      </c>
      <c r="K317" t="s">
        <v>662</v>
      </c>
      <c r="L317">
        <v>1191</v>
      </c>
      <c r="N317">
        <v>1013</v>
      </c>
      <c r="O317" t="s">
        <v>660</v>
      </c>
      <c r="P317" t="s">
        <v>660</v>
      </c>
      <c r="Q317">
        <v>1</v>
      </c>
      <c r="X317">
        <v>0.02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2</v>
      </c>
      <c r="AF317" t="s">
        <v>3</v>
      </c>
      <c r="AG317">
        <v>0.02</v>
      </c>
      <c r="AH317">
        <v>2</v>
      </c>
      <c r="AI317">
        <v>145872524</v>
      </c>
      <c r="AJ317">
        <v>300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ROW(Source!A181)</f>
        <v>181</v>
      </c>
      <c r="B318">
        <v>145872533</v>
      </c>
      <c r="C318">
        <v>145872522</v>
      </c>
      <c r="D318">
        <v>140922951</v>
      </c>
      <c r="E318">
        <v>1</v>
      </c>
      <c r="F318">
        <v>1</v>
      </c>
      <c r="G318">
        <v>1</v>
      </c>
      <c r="H318">
        <v>2</v>
      </c>
      <c r="I318" t="s">
        <v>756</v>
      </c>
      <c r="J318" t="s">
        <v>757</v>
      </c>
      <c r="K318" t="s">
        <v>758</v>
      </c>
      <c r="L318">
        <v>1367</v>
      </c>
      <c r="N318">
        <v>1011</v>
      </c>
      <c r="O318" t="s">
        <v>666</v>
      </c>
      <c r="P318" t="s">
        <v>666</v>
      </c>
      <c r="Q318">
        <v>1</v>
      </c>
      <c r="X318">
        <v>0.01</v>
      </c>
      <c r="Y318">
        <v>0</v>
      </c>
      <c r="Z318">
        <v>115.4</v>
      </c>
      <c r="AA318">
        <v>13.5</v>
      </c>
      <c r="AB318">
        <v>0</v>
      </c>
      <c r="AC318">
        <v>0</v>
      </c>
      <c r="AD318">
        <v>1</v>
      </c>
      <c r="AE318">
        <v>0</v>
      </c>
      <c r="AF318" t="s">
        <v>3</v>
      </c>
      <c r="AG318">
        <v>0.01</v>
      </c>
      <c r="AH318">
        <v>2</v>
      </c>
      <c r="AI318">
        <v>145872525</v>
      </c>
      <c r="AJ318">
        <v>301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ROW(Source!A181)</f>
        <v>181</v>
      </c>
      <c r="B319">
        <v>145872534</v>
      </c>
      <c r="C319">
        <v>145872522</v>
      </c>
      <c r="D319">
        <v>140923885</v>
      </c>
      <c r="E319">
        <v>1</v>
      </c>
      <c r="F319">
        <v>1</v>
      </c>
      <c r="G319">
        <v>1</v>
      </c>
      <c r="H319">
        <v>2</v>
      </c>
      <c r="I319" t="s">
        <v>681</v>
      </c>
      <c r="J319" t="s">
        <v>682</v>
      </c>
      <c r="K319" t="s">
        <v>683</v>
      </c>
      <c r="L319">
        <v>1367</v>
      </c>
      <c r="N319">
        <v>1011</v>
      </c>
      <c r="O319" t="s">
        <v>666</v>
      </c>
      <c r="P319" t="s">
        <v>666</v>
      </c>
      <c r="Q319">
        <v>1</v>
      </c>
      <c r="X319">
        <v>0.01</v>
      </c>
      <c r="Y319">
        <v>0</v>
      </c>
      <c r="Z319">
        <v>65.709999999999994</v>
      </c>
      <c r="AA319">
        <v>11.6</v>
      </c>
      <c r="AB319">
        <v>0</v>
      </c>
      <c r="AC319">
        <v>0</v>
      </c>
      <c r="AD319">
        <v>1</v>
      </c>
      <c r="AE319">
        <v>0</v>
      </c>
      <c r="AF319" t="s">
        <v>3</v>
      </c>
      <c r="AG319">
        <v>0.01</v>
      </c>
      <c r="AH319">
        <v>2</v>
      </c>
      <c r="AI319">
        <v>145872526</v>
      </c>
      <c r="AJ319">
        <v>302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ROW(Source!A181)</f>
        <v>181</v>
      </c>
      <c r="B320">
        <v>145872535</v>
      </c>
      <c r="C320">
        <v>145872522</v>
      </c>
      <c r="D320">
        <v>140772963</v>
      </c>
      <c r="E320">
        <v>1</v>
      </c>
      <c r="F320">
        <v>1</v>
      </c>
      <c r="G320">
        <v>1</v>
      </c>
      <c r="H320">
        <v>3</v>
      </c>
      <c r="I320" t="s">
        <v>768</v>
      </c>
      <c r="J320" t="s">
        <v>769</v>
      </c>
      <c r="K320" t="s">
        <v>770</v>
      </c>
      <c r="L320">
        <v>1346</v>
      </c>
      <c r="N320">
        <v>1009</v>
      </c>
      <c r="O320" t="s">
        <v>91</v>
      </c>
      <c r="P320" t="s">
        <v>91</v>
      </c>
      <c r="Q320">
        <v>1</v>
      </c>
      <c r="X320">
        <v>0.16</v>
      </c>
      <c r="Y320">
        <v>30.4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3</v>
      </c>
      <c r="AG320">
        <v>0.16</v>
      </c>
      <c r="AH320">
        <v>2</v>
      </c>
      <c r="AI320">
        <v>145872527</v>
      </c>
      <c r="AJ320">
        <v>303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ROW(Source!A181)</f>
        <v>181</v>
      </c>
      <c r="B321">
        <v>145872536</v>
      </c>
      <c r="C321">
        <v>145872522</v>
      </c>
      <c r="D321">
        <v>140772981</v>
      </c>
      <c r="E321">
        <v>1</v>
      </c>
      <c r="F321">
        <v>1</v>
      </c>
      <c r="G321">
        <v>1</v>
      </c>
      <c r="H321">
        <v>3</v>
      </c>
      <c r="I321" t="s">
        <v>783</v>
      </c>
      <c r="J321" t="s">
        <v>784</v>
      </c>
      <c r="K321" t="s">
        <v>785</v>
      </c>
      <c r="L321">
        <v>1302</v>
      </c>
      <c r="N321">
        <v>1003</v>
      </c>
      <c r="O321" t="s">
        <v>712</v>
      </c>
      <c r="P321" t="s">
        <v>712</v>
      </c>
      <c r="Q321">
        <v>10</v>
      </c>
      <c r="X321">
        <v>0.5</v>
      </c>
      <c r="Y321">
        <v>6.9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3</v>
      </c>
      <c r="AG321">
        <v>0.5</v>
      </c>
      <c r="AH321">
        <v>2</v>
      </c>
      <c r="AI321">
        <v>145872528</v>
      </c>
      <c r="AJ321">
        <v>304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ROW(Source!A181)</f>
        <v>181</v>
      </c>
      <c r="B322">
        <v>145872537</v>
      </c>
      <c r="C322">
        <v>145872522</v>
      </c>
      <c r="D322">
        <v>140804400</v>
      </c>
      <c r="E322">
        <v>1</v>
      </c>
      <c r="F322">
        <v>1</v>
      </c>
      <c r="G322">
        <v>1</v>
      </c>
      <c r="H322">
        <v>3</v>
      </c>
      <c r="I322" t="s">
        <v>774</v>
      </c>
      <c r="J322" t="s">
        <v>775</v>
      </c>
      <c r="K322" t="s">
        <v>776</v>
      </c>
      <c r="L322">
        <v>1346</v>
      </c>
      <c r="N322">
        <v>1009</v>
      </c>
      <c r="O322" t="s">
        <v>91</v>
      </c>
      <c r="P322" t="s">
        <v>91</v>
      </c>
      <c r="Q322">
        <v>1</v>
      </c>
      <c r="X322">
        <v>0.05</v>
      </c>
      <c r="Y322">
        <v>28.6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3</v>
      </c>
      <c r="AG322">
        <v>0.05</v>
      </c>
      <c r="AH322">
        <v>2</v>
      </c>
      <c r="AI322">
        <v>145872529</v>
      </c>
      <c r="AJ322">
        <v>305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ROW(Source!A181)</f>
        <v>181</v>
      </c>
      <c r="B323">
        <v>145872538</v>
      </c>
      <c r="C323">
        <v>145872522</v>
      </c>
      <c r="D323">
        <v>140765022</v>
      </c>
      <c r="E323">
        <v>70</v>
      </c>
      <c r="F323">
        <v>1</v>
      </c>
      <c r="G323">
        <v>1</v>
      </c>
      <c r="H323">
        <v>3</v>
      </c>
      <c r="I323" t="s">
        <v>762</v>
      </c>
      <c r="J323" t="s">
        <v>3</v>
      </c>
      <c r="K323" t="s">
        <v>763</v>
      </c>
      <c r="L323">
        <v>1374</v>
      </c>
      <c r="N323">
        <v>1013</v>
      </c>
      <c r="O323" t="s">
        <v>764</v>
      </c>
      <c r="P323" t="s">
        <v>764</v>
      </c>
      <c r="Q323">
        <v>1</v>
      </c>
      <c r="X323">
        <v>0.53</v>
      </c>
      <c r="Y323">
        <v>1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3</v>
      </c>
      <c r="AG323">
        <v>0.53</v>
      </c>
      <c r="AH323">
        <v>2</v>
      </c>
      <c r="AI323">
        <v>145872530</v>
      </c>
      <c r="AJ323">
        <v>306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ROW(Source!A183)</f>
        <v>183</v>
      </c>
      <c r="B324">
        <v>145872546</v>
      </c>
      <c r="C324">
        <v>145872539</v>
      </c>
      <c r="D324">
        <v>140755442</v>
      </c>
      <c r="E324">
        <v>70</v>
      </c>
      <c r="F324">
        <v>1</v>
      </c>
      <c r="G324">
        <v>1</v>
      </c>
      <c r="H324">
        <v>1</v>
      </c>
      <c r="I324" t="s">
        <v>786</v>
      </c>
      <c r="J324" t="s">
        <v>3</v>
      </c>
      <c r="K324" t="s">
        <v>787</v>
      </c>
      <c r="L324">
        <v>1191</v>
      </c>
      <c r="N324">
        <v>1013</v>
      </c>
      <c r="O324" t="s">
        <v>660</v>
      </c>
      <c r="P324" t="s">
        <v>660</v>
      </c>
      <c r="Q324">
        <v>1</v>
      </c>
      <c r="X324">
        <v>16.29</v>
      </c>
      <c r="Y324">
        <v>0</v>
      </c>
      <c r="Z324">
        <v>0</v>
      </c>
      <c r="AA324">
        <v>0</v>
      </c>
      <c r="AB324">
        <v>9.51</v>
      </c>
      <c r="AC324">
        <v>0</v>
      </c>
      <c r="AD324">
        <v>1</v>
      </c>
      <c r="AE324">
        <v>1</v>
      </c>
      <c r="AF324" t="s">
        <v>3</v>
      </c>
      <c r="AG324">
        <v>16.29</v>
      </c>
      <c r="AH324">
        <v>2</v>
      </c>
      <c r="AI324">
        <v>145872540</v>
      </c>
      <c r="AJ324">
        <v>307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ROW(Source!A183)</f>
        <v>183</v>
      </c>
      <c r="B325">
        <v>145872547</v>
      </c>
      <c r="C325">
        <v>145872539</v>
      </c>
      <c r="D325">
        <v>140755491</v>
      </c>
      <c r="E325">
        <v>70</v>
      </c>
      <c r="F325">
        <v>1</v>
      </c>
      <c r="G325">
        <v>1</v>
      </c>
      <c r="H325">
        <v>1</v>
      </c>
      <c r="I325" t="s">
        <v>661</v>
      </c>
      <c r="J325" t="s">
        <v>3</v>
      </c>
      <c r="K325" t="s">
        <v>662</v>
      </c>
      <c r="L325">
        <v>1191</v>
      </c>
      <c r="N325">
        <v>1013</v>
      </c>
      <c r="O325" t="s">
        <v>660</v>
      </c>
      <c r="P325" t="s">
        <v>660</v>
      </c>
      <c r="Q325">
        <v>1</v>
      </c>
      <c r="X325">
        <v>0.01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2</v>
      </c>
      <c r="AF325" t="s">
        <v>3</v>
      </c>
      <c r="AG325">
        <v>0.01</v>
      </c>
      <c r="AH325">
        <v>2</v>
      </c>
      <c r="AI325">
        <v>145872541</v>
      </c>
      <c r="AJ325">
        <v>308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ROW(Source!A183)</f>
        <v>183</v>
      </c>
      <c r="B326">
        <v>145872548</v>
      </c>
      <c r="C326">
        <v>145872539</v>
      </c>
      <c r="D326">
        <v>140923145</v>
      </c>
      <c r="E326">
        <v>1</v>
      </c>
      <c r="F326">
        <v>1</v>
      </c>
      <c r="G326">
        <v>1</v>
      </c>
      <c r="H326">
        <v>2</v>
      </c>
      <c r="I326" t="s">
        <v>663</v>
      </c>
      <c r="J326" t="s">
        <v>664</v>
      </c>
      <c r="K326" t="s">
        <v>665</v>
      </c>
      <c r="L326">
        <v>1367</v>
      </c>
      <c r="N326">
        <v>1011</v>
      </c>
      <c r="O326" t="s">
        <v>666</v>
      </c>
      <c r="P326" t="s">
        <v>666</v>
      </c>
      <c r="Q326">
        <v>1</v>
      </c>
      <c r="X326">
        <v>0.01</v>
      </c>
      <c r="Y326">
        <v>0</v>
      </c>
      <c r="Z326">
        <v>31.26</v>
      </c>
      <c r="AA326">
        <v>13.5</v>
      </c>
      <c r="AB326">
        <v>0</v>
      </c>
      <c r="AC326">
        <v>0</v>
      </c>
      <c r="AD326">
        <v>1</v>
      </c>
      <c r="AE326">
        <v>0</v>
      </c>
      <c r="AF326" t="s">
        <v>3</v>
      </c>
      <c r="AG326">
        <v>0.01</v>
      </c>
      <c r="AH326">
        <v>2</v>
      </c>
      <c r="AI326">
        <v>145872542</v>
      </c>
      <c r="AJ326">
        <v>309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ROW(Source!A183)</f>
        <v>183</v>
      </c>
      <c r="B327">
        <v>145872549</v>
      </c>
      <c r="C327">
        <v>145872539</v>
      </c>
      <c r="D327">
        <v>140775153</v>
      </c>
      <c r="E327">
        <v>1</v>
      </c>
      <c r="F327">
        <v>1</v>
      </c>
      <c r="G327">
        <v>1</v>
      </c>
      <c r="H327">
        <v>3</v>
      </c>
      <c r="I327" t="s">
        <v>788</v>
      </c>
      <c r="J327" t="s">
        <v>789</v>
      </c>
      <c r="K327" t="s">
        <v>790</v>
      </c>
      <c r="L327">
        <v>1407</v>
      </c>
      <c r="N327">
        <v>1013</v>
      </c>
      <c r="O327" t="s">
        <v>751</v>
      </c>
      <c r="P327" t="s">
        <v>751</v>
      </c>
      <c r="Q327">
        <v>1</v>
      </c>
      <c r="X327">
        <v>0.2</v>
      </c>
      <c r="Y327">
        <v>180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3</v>
      </c>
      <c r="AG327">
        <v>0.2</v>
      </c>
      <c r="AH327">
        <v>2</v>
      </c>
      <c r="AI327">
        <v>145872543</v>
      </c>
      <c r="AJ327">
        <v>310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ROW(Source!A183)</f>
        <v>183</v>
      </c>
      <c r="B328">
        <v>145872550</v>
      </c>
      <c r="C328">
        <v>145872539</v>
      </c>
      <c r="D328">
        <v>140775527</v>
      </c>
      <c r="E328">
        <v>1</v>
      </c>
      <c r="F328">
        <v>1</v>
      </c>
      <c r="G328">
        <v>1</v>
      </c>
      <c r="H328">
        <v>3</v>
      </c>
      <c r="I328" t="s">
        <v>791</v>
      </c>
      <c r="J328" t="s">
        <v>792</v>
      </c>
      <c r="K328" t="s">
        <v>793</v>
      </c>
      <c r="L328">
        <v>1348</v>
      </c>
      <c r="N328">
        <v>1009</v>
      </c>
      <c r="O328" t="s">
        <v>123</v>
      </c>
      <c r="P328" t="s">
        <v>123</v>
      </c>
      <c r="Q328">
        <v>1000</v>
      </c>
      <c r="X328">
        <v>1E-3</v>
      </c>
      <c r="Y328">
        <v>12430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3</v>
      </c>
      <c r="AG328">
        <v>1E-3</v>
      </c>
      <c r="AH328">
        <v>2</v>
      </c>
      <c r="AI328">
        <v>145872544</v>
      </c>
      <c r="AJ328">
        <v>311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ROW(Source!A183)</f>
        <v>183</v>
      </c>
      <c r="B329">
        <v>145872551</v>
      </c>
      <c r="C329">
        <v>145872539</v>
      </c>
      <c r="D329">
        <v>140765022</v>
      </c>
      <c r="E329">
        <v>70</v>
      </c>
      <c r="F329">
        <v>1</v>
      </c>
      <c r="G329">
        <v>1</v>
      </c>
      <c r="H329">
        <v>3</v>
      </c>
      <c r="I329" t="s">
        <v>762</v>
      </c>
      <c r="J329" t="s">
        <v>3</v>
      </c>
      <c r="K329" t="s">
        <v>763</v>
      </c>
      <c r="L329">
        <v>1374</v>
      </c>
      <c r="N329">
        <v>1013</v>
      </c>
      <c r="O329" t="s">
        <v>764</v>
      </c>
      <c r="P329" t="s">
        <v>764</v>
      </c>
      <c r="Q329">
        <v>1</v>
      </c>
      <c r="X329">
        <v>3.1</v>
      </c>
      <c r="Y329">
        <v>1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3</v>
      </c>
      <c r="AG329">
        <v>3.1</v>
      </c>
      <c r="AH329">
        <v>2</v>
      </c>
      <c r="AI329">
        <v>145872545</v>
      </c>
      <c r="AJ329">
        <v>312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ROW(Source!A185)</f>
        <v>185</v>
      </c>
      <c r="B330">
        <v>145872569</v>
      </c>
      <c r="C330">
        <v>145872568</v>
      </c>
      <c r="D330">
        <v>140760043</v>
      </c>
      <c r="E330">
        <v>70</v>
      </c>
      <c r="F330">
        <v>1</v>
      </c>
      <c r="G330">
        <v>1</v>
      </c>
      <c r="H330">
        <v>1</v>
      </c>
      <c r="I330" t="s">
        <v>754</v>
      </c>
      <c r="J330" t="s">
        <v>3</v>
      </c>
      <c r="K330" t="s">
        <v>755</v>
      </c>
      <c r="L330">
        <v>1191</v>
      </c>
      <c r="N330">
        <v>1013</v>
      </c>
      <c r="O330" t="s">
        <v>660</v>
      </c>
      <c r="P330" t="s">
        <v>660</v>
      </c>
      <c r="Q330">
        <v>1</v>
      </c>
      <c r="X330">
        <v>60.88</v>
      </c>
      <c r="Y330">
        <v>0</v>
      </c>
      <c r="Z330">
        <v>0</v>
      </c>
      <c r="AA330">
        <v>0</v>
      </c>
      <c r="AB330">
        <v>9.92</v>
      </c>
      <c r="AC330">
        <v>0</v>
      </c>
      <c r="AD330">
        <v>1</v>
      </c>
      <c r="AE330">
        <v>1</v>
      </c>
      <c r="AF330" t="s">
        <v>3</v>
      </c>
      <c r="AG330">
        <v>60.88</v>
      </c>
      <c r="AH330">
        <v>2</v>
      </c>
      <c r="AI330">
        <v>145872569</v>
      </c>
      <c r="AJ330">
        <v>313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ROW(Source!A185)</f>
        <v>185</v>
      </c>
      <c r="B331">
        <v>145872570</v>
      </c>
      <c r="C331">
        <v>145872568</v>
      </c>
      <c r="D331">
        <v>140760225</v>
      </c>
      <c r="E331">
        <v>70</v>
      </c>
      <c r="F331">
        <v>1</v>
      </c>
      <c r="G331">
        <v>1</v>
      </c>
      <c r="H331">
        <v>1</v>
      </c>
      <c r="I331" t="s">
        <v>661</v>
      </c>
      <c r="J331" t="s">
        <v>3</v>
      </c>
      <c r="K331" t="s">
        <v>662</v>
      </c>
      <c r="L331">
        <v>1191</v>
      </c>
      <c r="N331">
        <v>1013</v>
      </c>
      <c r="O331" t="s">
        <v>660</v>
      </c>
      <c r="P331" t="s">
        <v>660</v>
      </c>
      <c r="Q331">
        <v>1</v>
      </c>
      <c r="X331">
        <v>0.16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2</v>
      </c>
      <c r="AF331" t="s">
        <v>3</v>
      </c>
      <c r="AG331">
        <v>0.16</v>
      </c>
      <c r="AH331">
        <v>2</v>
      </c>
      <c r="AI331">
        <v>145872570</v>
      </c>
      <c r="AJ331">
        <v>314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ROW(Source!A185)</f>
        <v>185</v>
      </c>
      <c r="B332">
        <v>145872571</v>
      </c>
      <c r="C332">
        <v>145872568</v>
      </c>
      <c r="D332">
        <v>140922951</v>
      </c>
      <c r="E332">
        <v>1</v>
      </c>
      <c r="F332">
        <v>1</v>
      </c>
      <c r="G332">
        <v>1</v>
      </c>
      <c r="H332">
        <v>2</v>
      </c>
      <c r="I332" t="s">
        <v>756</v>
      </c>
      <c r="J332" t="s">
        <v>757</v>
      </c>
      <c r="K332" t="s">
        <v>758</v>
      </c>
      <c r="L332">
        <v>1367</v>
      </c>
      <c r="N332">
        <v>1011</v>
      </c>
      <c r="O332" t="s">
        <v>666</v>
      </c>
      <c r="P332" t="s">
        <v>666</v>
      </c>
      <c r="Q332">
        <v>1</v>
      </c>
      <c r="X332">
        <v>0.08</v>
      </c>
      <c r="Y332">
        <v>0</v>
      </c>
      <c r="Z332">
        <v>115.4</v>
      </c>
      <c r="AA332">
        <v>13.5</v>
      </c>
      <c r="AB332">
        <v>0</v>
      </c>
      <c r="AC332">
        <v>0</v>
      </c>
      <c r="AD332">
        <v>1</v>
      </c>
      <c r="AE332">
        <v>0</v>
      </c>
      <c r="AF332" t="s">
        <v>3</v>
      </c>
      <c r="AG332">
        <v>0.08</v>
      </c>
      <c r="AH332">
        <v>2</v>
      </c>
      <c r="AI332">
        <v>145872571</v>
      </c>
      <c r="AJ332">
        <v>315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ROW(Source!A185)</f>
        <v>185</v>
      </c>
      <c r="B333">
        <v>145872572</v>
      </c>
      <c r="C333">
        <v>145872568</v>
      </c>
      <c r="D333">
        <v>140923885</v>
      </c>
      <c r="E333">
        <v>1</v>
      </c>
      <c r="F333">
        <v>1</v>
      </c>
      <c r="G333">
        <v>1</v>
      </c>
      <c r="H333">
        <v>2</v>
      </c>
      <c r="I333" t="s">
        <v>681</v>
      </c>
      <c r="J333" t="s">
        <v>682</v>
      </c>
      <c r="K333" t="s">
        <v>683</v>
      </c>
      <c r="L333">
        <v>1367</v>
      </c>
      <c r="N333">
        <v>1011</v>
      </c>
      <c r="O333" t="s">
        <v>666</v>
      </c>
      <c r="P333" t="s">
        <v>666</v>
      </c>
      <c r="Q333">
        <v>1</v>
      </c>
      <c r="X333">
        <v>0.08</v>
      </c>
      <c r="Y333">
        <v>0</v>
      </c>
      <c r="Z333">
        <v>65.709999999999994</v>
      </c>
      <c r="AA333">
        <v>11.6</v>
      </c>
      <c r="AB333">
        <v>0</v>
      </c>
      <c r="AC333">
        <v>0</v>
      </c>
      <c r="AD333">
        <v>1</v>
      </c>
      <c r="AE333">
        <v>0</v>
      </c>
      <c r="AF333" t="s">
        <v>3</v>
      </c>
      <c r="AG333">
        <v>0.08</v>
      </c>
      <c r="AH333">
        <v>2</v>
      </c>
      <c r="AI333">
        <v>145872572</v>
      </c>
      <c r="AJ333">
        <v>316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ROW(Source!A185)</f>
        <v>185</v>
      </c>
      <c r="B334">
        <v>145872573</v>
      </c>
      <c r="C334">
        <v>145872568</v>
      </c>
      <c r="D334">
        <v>140924098</v>
      </c>
      <c r="E334">
        <v>1</v>
      </c>
      <c r="F334">
        <v>1</v>
      </c>
      <c r="G334">
        <v>1</v>
      </c>
      <c r="H334">
        <v>2</v>
      </c>
      <c r="I334" t="s">
        <v>819</v>
      </c>
      <c r="J334" t="s">
        <v>820</v>
      </c>
      <c r="K334" t="s">
        <v>821</v>
      </c>
      <c r="L334">
        <v>1367</v>
      </c>
      <c r="N334">
        <v>1011</v>
      </c>
      <c r="O334" t="s">
        <v>666</v>
      </c>
      <c r="P334" t="s">
        <v>666</v>
      </c>
      <c r="Q334">
        <v>1</v>
      </c>
      <c r="X334">
        <v>2.97</v>
      </c>
      <c r="Y334">
        <v>0</v>
      </c>
      <c r="Z334">
        <v>8.1</v>
      </c>
      <c r="AA334">
        <v>0</v>
      </c>
      <c r="AB334">
        <v>0</v>
      </c>
      <c r="AC334">
        <v>0</v>
      </c>
      <c r="AD334">
        <v>1</v>
      </c>
      <c r="AE334">
        <v>0</v>
      </c>
      <c r="AF334" t="s">
        <v>3</v>
      </c>
      <c r="AG334">
        <v>2.97</v>
      </c>
      <c r="AH334">
        <v>2</v>
      </c>
      <c r="AI334">
        <v>145872573</v>
      </c>
      <c r="AJ334">
        <v>317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ROW(Source!A185)</f>
        <v>185</v>
      </c>
      <c r="B335">
        <v>145872574</v>
      </c>
      <c r="C335">
        <v>145872568</v>
      </c>
      <c r="D335">
        <v>140773778</v>
      </c>
      <c r="E335">
        <v>1</v>
      </c>
      <c r="F335">
        <v>1</v>
      </c>
      <c r="G335">
        <v>1</v>
      </c>
      <c r="H335">
        <v>3</v>
      </c>
      <c r="I335" t="s">
        <v>822</v>
      </c>
      <c r="J335" t="s">
        <v>823</v>
      </c>
      <c r="K335" t="s">
        <v>824</v>
      </c>
      <c r="L335">
        <v>1346</v>
      </c>
      <c r="N335">
        <v>1009</v>
      </c>
      <c r="O335" t="s">
        <v>91</v>
      </c>
      <c r="P335" t="s">
        <v>91</v>
      </c>
      <c r="Q335">
        <v>1</v>
      </c>
      <c r="X335">
        <v>2.4E-2</v>
      </c>
      <c r="Y335">
        <v>10.57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3</v>
      </c>
      <c r="AG335">
        <v>2.4E-2</v>
      </c>
      <c r="AH335">
        <v>2</v>
      </c>
      <c r="AI335">
        <v>145872574</v>
      </c>
      <c r="AJ335">
        <v>318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ROW(Source!A185)</f>
        <v>185</v>
      </c>
      <c r="B336">
        <v>145872575</v>
      </c>
      <c r="C336">
        <v>145872568</v>
      </c>
      <c r="D336">
        <v>140775017</v>
      </c>
      <c r="E336">
        <v>1</v>
      </c>
      <c r="F336">
        <v>1</v>
      </c>
      <c r="G336">
        <v>1</v>
      </c>
      <c r="H336">
        <v>3</v>
      </c>
      <c r="I336" t="s">
        <v>825</v>
      </c>
      <c r="J336" t="s">
        <v>826</v>
      </c>
      <c r="K336" t="s">
        <v>827</v>
      </c>
      <c r="L336">
        <v>1346</v>
      </c>
      <c r="N336">
        <v>1009</v>
      </c>
      <c r="O336" t="s">
        <v>91</v>
      </c>
      <c r="P336" t="s">
        <v>91</v>
      </c>
      <c r="Q336">
        <v>1</v>
      </c>
      <c r="X336">
        <v>2.73</v>
      </c>
      <c r="Y336">
        <v>9.0399999999999991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3</v>
      </c>
      <c r="AG336">
        <v>2.73</v>
      </c>
      <c r="AH336">
        <v>2</v>
      </c>
      <c r="AI336">
        <v>145872575</v>
      </c>
      <c r="AJ336">
        <v>319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ROW(Source!A185)</f>
        <v>185</v>
      </c>
      <c r="B337">
        <v>145872576</v>
      </c>
      <c r="C337">
        <v>145872568</v>
      </c>
      <c r="D337">
        <v>140792672</v>
      </c>
      <c r="E337">
        <v>1</v>
      </c>
      <c r="F337">
        <v>1</v>
      </c>
      <c r="G337">
        <v>1</v>
      </c>
      <c r="H337">
        <v>3</v>
      </c>
      <c r="I337" t="s">
        <v>828</v>
      </c>
      <c r="J337" t="s">
        <v>829</v>
      </c>
      <c r="K337" t="s">
        <v>830</v>
      </c>
      <c r="L337">
        <v>1348</v>
      </c>
      <c r="N337">
        <v>1009</v>
      </c>
      <c r="O337" t="s">
        <v>123</v>
      </c>
      <c r="P337" t="s">
        <v>123</v>
      </c>
      <c r="Q337">
        <v>1000</v>
      </c>
      <c r="X337">
        <v>1.4E-2</v>
      </c>
      <c r="Y337">
        <v>5000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3</v>
      </c>
      <c r="AG337">
        <v>1.4E-2</v>
      </c>
      <c r="AH337">
        <v>2</v>
      </c>
      <c r="AI337">
        <v>145872576</v>
      </c>
      <c r="AJ337">
        <v>320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ROW(Source!A185)</f>
        <v>185</v>
      </c>
      <c r="B338">
        <v>145872577</v>
      </c>
      <c r="C338">
        <v>145872568</v>
      </c>
      <c r="D338">
        <v>140804434</v>
      </c>
      <c r="E338">
        <v>1</v>
      </c>
      <c r="F338">
        <v>1</v>
      </c>
      <c r="G338">
        <v>1</v>
      </c>
      <c r="H338">
        <v>3</v>
      </c>
      <c r="I338" t="s">
        <v>831</v>
      </c>
      <c r="J338" t="s">
        <v>832</v>
      </c>
      <c r="K338" t="s">
        <v>833</v>
      </c>
      <c r="L338">
        <v>1348</v>
      </c>
      <c r="N338">
        <v>1009</v>
      </c>
      <c r="O338" t="s">
        <v>123</v>
      </c>
      <c r="P338" t="s">
        <v>123</v>
      </c>
      <c r="Q338">
        <v>1000</v>
      </c>
      <c r="X338">
        <v>2.7000000000000001E-3</v>
      </c>
      <c r="Y338">
        <v>7826.9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3</v>
      </c>
      <c r="AG338">
        <v>2.7000000000000001E-3</v>
      </c>
      <c r="AH338">
        <v>2</v>
      </c>
      <c r="AI338">
        <v>145872577</v>
      </c>
      <c r="AJ338">
        <v>321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ROW(Source!A185)</f>
        <v>185</v>
      </c>
      <c r="B339">
        <v>145872578</v>
      </c>
      <c r="C339">
        <v>145872568</v>
      </c>
      <c r="D339">
        <v>140765022</v>
      </c>
      <c r="E339">
        <v>70</v>
      </c>
      <c r="F339">
        <v>1</v>
      </c>
      <c r="G339">
        <v>1</v>
      </c>
      <c r="H339">
        <v>3</v>
      </c>
      <c r="I339" t="s">
        <v>762</v>
      </c>
      <c r="J339" t="s">
        <v>3</v>
      </c>
      <c r="K339" t="s">
        <v>763</v>
      </c>
      <c r="L339">
        <v>1374</v>
      </c>
      <c r="N339">
        <v>1013</v>
      </c>
      <c r="O339" t="s">
        <v>764</v>
      </c>
      <c r="P339" t="s">
        <v>764</v>
      </c>
      <c r="Q339">
        <v>1</v>
      </c>
      <c r="X339">
        <v>12.08</v>
      </c>
      <c r="Y339">
        <v>1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3</v>
      </c>
      <c r="AG339">
        <v>12.08</v>
      </c>
      <c r="AH339">
        <v>2</v>
      </c>
      <c r="AI339">
        <v>145872578</v>
      </c>
      <c r="AJ339">
        <v>322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ROW(Source!A187)</f>
        <v>187</v>
      </c>
      <c r="B340">
        <v>145872644</v>
      </c>
      <c r="C340">
        <v>145872633</v>
      </c>
      <c r="D340">
        <v>140755445</v>
      </c>
      <c r="E340">
        <v>70</v>
      </c>
      <c r="F340">
        <v>1</v>
      </c>
      <c r="G340">
        <v>1</v>
      </c>
      <c r="H340">
        <v>1</v>
      </c>
      <c r="I340" t="s">
        <v>754</v>
      </c>
      <c r="J340" t="s">
        <v>3</v>
      </c>
      <c r="K340" t="s">
        <v>755</v>
      </c>
      <c r="L340">
        <v>1191</v>
      </c>
      <c r="N340">
        <v>1013</v>
      </c>
      <c r="O340" t="s">
        <v>660</v>
      </c>
      <c r="P340" t="s">
        <v>660</v>
      </c>
      <c r="Q340">
        <v>1</v>
      </c>
      <c r="X340">
        <v>60.88</v>
      </c>
      <c r="Y340">
        <v>0</v>
      </c>
      <c r="Z340">
        <v>0</v>
      </c>
      <c r="AA340">
        <v>0</v>
      </c>
      <c r="AB340">
        <v>9.92</v>
      </c>
      <c r="AC340">
        <v>0</v>
      </c>
      <c r="AD340">
        <v>1</v>
      </c>
      <c r="AE340">
        <v>1</v>
      </c>
      <c r="AF340" t="s">
        <v>3</v>
      </c>
      <c r="AG340">
        <v>60.88</v>
      </c>
      <c r="AH340">
        <v>2</v>
      </c>
      <c r="AI340">
        <v>145872634</v>
      </c>
      <c r="AJ340">
        <v>323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ROW(Source!A187)</f>
        <v>187</v>
      </c>
      <c r="B341">
        <v>145872645</v>
      </c>
      <c r="C341">
        <v>145872633</v>
      </c>
      <c r="D341">
        <v>140755491</v>
      </c>
      <c r="E341">
        <v>70</v>
      </c>
      <c r="F341">
        <v>1</v>
      </c>
      <c r="G341">
        <v>1</v>
      </c>
      <c r="H341">
        <v>1</v>
      </c>
      <c r="I341" t="s">
        <v>661</v>
      </c>
      <c r="J341" t="s">
        <v>3</v>
      </c>
      <c r="K341" t="s">
        <v>662</v>
      </c>
      <c r="L341">
        <v>1191</v>
      </c>
      <c r="N341">
        <v>1013</v>
      </c>
      <c r="O341" t="s">
        <v>660</v>
      </c>
      <c r="P341" t="s">
        <v>660</v>
      </c>
      <c r="Q341">
        <v>1</v>
      </c>
      <c r="X341">
        <v>0.16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2</v>
      </c>
      <c r="AF341" t="s">
        <v>3</v>
      </c>
      <c r="AG341">
        <v>0.16</v>
      </c>
      <c r="AH341">
        <v>2</v>
      </c>
      <c r="AI341">
        <v>145872635</v>
      </c>
      <c r="AJ341">
        <v>324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ROW(Source!A187)</f>
        <v>187</v>
      </c>
      <c r="B342">
        <v>145872646</v>
      </c>
      <c r="C342">
        <v>145872633</v>
      </c>
      <c r="D342">
        <v>140922951</v>
      </c>
      <c r="E342">
        <v>1</v>
      </c>
      <c r="F342">
        <v>1</v>
      </c>
      <c r="G342">
        <v>1</v>
      </c>
      <c r="H342">
        <v>2</v>
      </c>
      <c r="I342" t="s">
        <v>756</v>
      </c>
      <c r="J342" t="s">
        <v>757</v>
      </c>
      <c r="K342" t="s">
        <v>758</v>
      </c>
      <c r="L342">
        <v>1367</v>
      </c>
      <c r="N342">
        <v>1011</v>
      </c>
      <c r="O342" t="s">
        <v>666</v>
      </c>
      <c r="P342" t="s">
        <v>666</v>
      </c>
      <c r="Q342">
        <v>1</v>
      </c>
      <c r="X342">
        <v>0.08</v>
      </c>
      <c r="Y342">
        <v>0</v>
      </c>
      <c r="Z342">
        <v>115.4</v>
      </c>
      <c r="AA342">
        <v>13.5</v>
      </c>
      <c r="AB342">
        <v>0</v>
      </c>
      <c r="AC342">
        <v>0</v>
      </c>
      <c r="AD342">
        <v>1</v>
      </c>
      <c r="AE342">
        <v>0</v>
      </c>
      <c r="AF342" t="s">
        <v>3</v>
      </c>
      <c r="AG342">
        <v>0.08</v>
      </c>
      <c r="AH342">
        <v>2</v>
      </c>
      <c r="AI342">
        <v>145872636</v>
      </c>
      <c r="AJ342">
        <v>325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ROW(Source!A187)</f>
        <v>187</v>
      </c>
      <c r="B343">
        <v>145872647</v>
      </c>
      <c r="C343">
        <v>145872633</v>
      </c>
      <c r="D343">
        <v>140923885</v>
      </c>
      <c r="E343">
        <v>1</v>
      </c>
      <c r="F343">
        <v>1</v>
      </c>
      <c r="G343">
        <v>1</v>
      </c>
      <c r="H343">
        <v>2</v>
      </c>
      <c r="I343" t="s">
        <v>681</v>
      </c>
      <c r="J343" t="s">
        <v>682</v>
      </c>
      <c r="K343" t="s">
        <v>683</v>
      </c>
      <c r="L343">
        <v>1367</v>
      </c>
      <c r="N343">
        <v>1011</v>
      </c>
      <c r="O343" t="s">
        <v>666</v>
      </c>
      <c r="P343" t="s">
        <v>666</v>
      </c>
      <c r="Q343">
        <v>1</v>
      </c>
      <c r="X343">
        <v>0.08</v>
      </c>
      <c r="Y343">
        <v>0</v>
      </c>
      <c r="Z343">
        <v>65.709999999999994</v>
      </c>
      <c r="AA343">
        <v>11.6</v>
      </c>
      <c r="AB343">
        <v>0</v>
      </c>
      <c r="AC343">
        <v>0</v>
      </c>
      <c r="AD343">
        <v>1</v>
      </c>
      <c r="AE343">
        <v>0</v>
      </c>
      <c r="AF343" t="s">
        <v>3</v>
      </c>
      <c r="AG343">
        <v>0.08</v>
      </c>
      <c r="AH343">
        <v>2</v>
      </c>
      <c r="AI343">
        <v>145872637</v>
      </c>
      <c r="AJ343">
        <v>326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ROW(Source!A187)</f>
        <v>187</v>
      </c>
      <c r="B344">
        <v>145872648</v>
      </c>
      <c r="C344">
        <v>145872633</v>
      </c>
      <c r="D344">
        <v>140924098</v>
      </c>
      <c r="E344">
        <v>1</v>
      </c>
      <c r="F344">
        <v>1</v>
      </c>
      <c r="G344">
        <v>1</v>
      </c>
      <c r="H344">
        <v>2</v>
      </c>
      <c r="I344" t="s">
        <v>819</v>
      </c>
      <c r="J344" t="s">
        <v>820</v>
      </c>
      <c r="K344" t="s">
        <v>821</v>
      </c>
      <c r="L344">
        <v>1367</v>
      </c>
      <c r="N344">
        <v>1011</v>
      </c>
      <c r="O344" t="s">
        <v>666</v>
      </c>
      <c r="P344" t="s">
        <v>666</v>
      </c>
      <c r="Q344">
        <v>1</v>
      </c>
      <c r="X344">
        <v>2.97</v>
      </c>
      <c r="Y344">
        <v>0</v>
      </c>
      <c r="Z344">
        <v>8.1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3</v>
      </c>
      <c r="AG344">
        <v>2.97</v>
      </c>
      <c r="AH344">
        <v>2</v>
      </c>
      <c r="AI344">
        <v>145872638</v>
      </c>
      <c r="AJ344">
        <v>327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ROW(Source!A187)</f>
        <v>187</v>
      </c>
      <c r="B345">
        <v>145872649</v>
      </c>
      <c r="C345">
        <v>145872633</v>
      </c>
      <c r="D345">
        <v>140773778</v>
      </c>
      <c r="E345">
        <v>1</v>
      </c>
      <c r="F345">
        <v>1</v>
      </c>
      <c r="G345">
        <v>1</v>
      </c>
      <c r="H345">
        <v>3</v>
      </c>
      <c r="I345" t="s">
        <v>822</v>
      </c>
      <c r="J345" t="s">
        <v>823</v>
      </c>
      <c r="K345" t="s">
        <v>824</v>
      </c>
      <c r="L345">
        <v>1346</v>
      </c>
      <c r="N345">
        <v>1009</v>
      </c>
      <c r="O345" t="s">
        <v>91</v>
      </c>
      <c r="P345" t="s">
        <v>91</v>
      </c>
      <c r="Q345">
        <v>1</v>
      </c>
      <c r="X345">
        <v>2.4E-2</v>
      </c>
      <c r="Y345">
        <v>10.57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 t="s">
        <v>3</v>
      </c>
      <c r="AG345">
        <v>2.4E-2</v>
      </c>
      <c r="AH345">
        <v>2</v>
      </c>
      <c r="AI345">
        <v>145872639</v>
      </c>
      <c r="AJ345">
        <v>328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ROW(Source!A187)</f>
        <v>187</v>
      </c>
      <c r="B346">
        <v>145872650</v>
      </c>
      <c r="C346">
        <v>145872633</v>
      </c>
      <c r="D346">
        <v>140775017</v>
      </c>
      <c r="E346">
        <v>1</v>
      </c>
      <c r="F346">
        <v>1</v>
      </c>
      <c r="G346">
        <v>1</v>
      </c>
      <c r="H346">
        <v>3</v>
      </c>
      <c r="I346" t="s">
        <v>825</v>
      </c>
      <c r="J346" t="s">
        <v>826</v>
      </c>
      <c r="K346" t="s">
        <v>827</v>
      </c>
      <c r="L346">
        <v>1346</v>
      </c>
      <c r="N346">
        <v>1009</v>
      </c>
      <c r="O346" t="s">
        <v>91</v>
      </c>
      <c r="P346" t="s">
        <v>91</v>
      </c>
      <c r="Q346">
        <v>1</v>
      </c>
      <c r="X346">
        <v>2.73</v>
      </c>
      <c r="Y346">
        <v>9.0399999999999991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 t="s">
        <v>3</v>
      </c>
      <c r="AG346">
        <v>2.73</v>
      </c>
      <c r="AH346">
        <v>2</v>
      </c>
      <c r="AI346">
        <v>145872640</v>
      </c>
      <c r="AJ346">
        <v>329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ROW(Source!A187)</f>
        <v>187</v>
      </c>
      <c r="B347">
        <v>145872651</v>
      </c>
      <c r="C347">
        <v>145872633</v>
      </c>
      <c r="D347">
        <v>140792672</v>
      </c>
      <c r="E347">
        <v>1</v>
      </c>
      <c r="F347">
        <v>1</v>
      </c>
      <c r="G347">
        <v>1</v>
      </c>
      <c r="H347">
        <v>3</v>
      </c>
      <c r="I347" t="s">
        <v>828</v>
      </c>
      <c r="J347" t="s">
        <v>829</v>
      </c>
      <c r="K347" t="s">
        <v>830</v>
      </c>
      <c r="L347">
        <v>1348</v>
      </c>
      <c r="N347">
        <v>1009</v>
      </c>
      <c r="O347" t="s">
        <v>123</v>
      </c>
      <c r="P347" t="s">
        <v>123</v>
      </c>
      <c r="Q347">
        <v>1000</v>
      </c>
      <c r="X347">
        <v>1.4E-2</v>
      </c>
      <c r="Y347">
        <v>5000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3</v>
      </c>
      <c r="AG347">
        <v>1.4E-2</v>
      </c>
      <c r="AH347">
        <v>2</v>
      </c>
      <c r="AI347">
        <v>145872641</v>
      </c>
      <c r="AJ347">
        <v>330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ROW(Source!A187)</f>
        <v>187</v>
      </c>
      <c r="B348">
        <v>145872652</v>
      </c>
      <c r="C348">
        <v>145872633</v>
      </c>
      <c r="D348">
        <v>140804434</v>
      </c>
      <c r="E348">
        <v>1</v>
      </c>
      <c r="F348">
        <v>1</v>
      </c>
      <c r="G348">
        <v>1</v>
      </c>
      <c r="H348">
        <v>3</v>
      </c>
      <c r="I348" t="s">
        <v>831</v>
      </c>
      <c r="J348" t="s">
        <v>832</v>
      </c>
      <c r="K348" t="s">
        <v>833</v>
      </c>
      <c r="L348">
        <v>1348</v>
      </c>
      <c r="N348">
        <v>1009</v>
      </c>
      <c r="O348" t="s">
        <v>123</v>
      </c>
      <c r="P348" t="s">
        <v>123</v>
      </c>
      <c r="Q348">
        <v>1000</v>
      </c>
      <c r="X348">
        <v>2.7000000000000001E-3</v>
      </c>
      <c r="Y348">
        <v>7826.9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3</v>
      </c>
      <c r="AG348">
        <v>2.7000000000000001E-3</v>
      </c>
      <c r="AH348">
        <v>2</v>
      </c>
      <c r="AI348">
        <v>145872642</v>
      </c>
      <c r="AJ348">
        <v>331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ROW(Source!A187)</f>
        <v>187</v>
      </c>
      <c r="B349">
        <v>145872653</v>
      </c>
      <c r="C349">
        <v>145872633</v>
      </c>
      <c r="D349">
        <v>140765022</v>
      </c>
      <c r="E349">
        <v>70</v>
      </c>
      <c r="F349">
        <v>1</v>
      </c>
      <c r="G349">
        <v>1</v>
      </c>
      <c r="H349">
        <v>3</v>
      </c>
      <c r="I349" t="s">
        <v>762</v>
      </c>
      <c r="J349" t="s">
        <v>3</v>
      </c>
      <c r="K349" t="s">
        <v>763</v>
      </c>
      <c r="L349">
        <v>1374</v>
      </c>
      <c r="N349">
        <v>1013</v>
      </c>
      <c r="O349" t="s">
        <v>764</v>
      </c>
      <c r="P349" t="s">
        <v>764</v>
      </c>
      <c r="Q349">
        <v>1</v>
      </c>
      <c r="X349">
        <v>12.08</v>
      </c>
      <c r="Y349">
        <v>1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0</v>
      </c>
      <c r="AF349" t="s">
        <v>3</v>
      </c>
      <c r="AG349">
        <v>12.08</v>
      </c>
      <c r="AH349">
        <v>2</v>
      </c>
      <c r="AI349">
        <v>145872643</v>
      </c>
      <c r="AJ349">
        <v>332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ROW(Source!A189)</f>
        <v>189</v>
      </c>
      <c r="B350">
        <v>145873616</v>
      </c>
      <c r="C350">
        <v>145873002</v>
      </c>
      <c r="D350">
        <v>140760043</v>
      </c>
      <c r="E350">
        <v>70</v>
      </c>
      <c r="F350">
        <v>1</v>
      </c>
      <c r="G350">
        <v>1</v>
      </c>
      <c r="H350">
        <v>1</v>
      </c>
      <c r="I350" t="s">
        <v>754</v>
      </c>
      <c r="J350" t="s">
        <v>3</v>
      </c>
      <c r="K350" t="s">
        <v>755</v>
      </c>
      <c r="L350">
        <v>1191</v>
      </c>
      <c r="N350">
        <v>1013</v>
      </c>
      <c r="O350" t="s">
        <v>660</v>
      </c>
      <c r="P350" t="s">
        <v>660</v>
      </c>
      <c r="Q350">
        <v>1</v>
      </c>
      <c r="X350">
        <v>2.56</v>
      </c>
      <c r="Y350">
        <v>0</v>
      </c>
      <c r="Z350">
        <v>0</v>
      </c>
      <c r="AA350">
        <v>0</v>
      </c>
      <c r="AB350">
        <v>9.92</v>
      </c>
      <c r="AC350">
        <v>0</v>
      </c>
      <c r="AD350">
        <v>1</v>
      </c>
      <c r="AE350">
        <v>1</v>
      </c>
      <c r="AF350" t="s">
        <v>3</v>
      </c>
      <c r="AG350">
        <v>2.56</v>
      </c>
      <c r="AH350">
        <v>2</v>
      </c>
      <c r="AI350">
        <v>145873616</v>
      </c>
      <c r="AJ350">
        <v>333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ROW(Source!A189)</f>
        <v>189</v>
      </c>
      <c r="B351">
        <v>145873617</v>
      </c>
      <c r="C351">
        <v>145873002</v>
      </c>
      <c r="D351">
        <v>140760225</v>
      </c>
      <c r="E351">
        <v>70</v>
      </c>
      <c r="F351">
        <v>1</v>
      </c>
      <c r="G351">
        <v>1</v>
      </c>
      <c r="H351">
        <v>1</v>
      </c>
      <c r="I351" t="s">
        <v>661</v>
      </c>
      <c r="J351" t="s">
        <v>3</v>
      </c>
      <c r="K351" t="s">
        <v>662</v>
      </c>
      <c r="L351">
        <v>1191</v>
      </c>
      <c r="N351">
        <v>1013</v>
      </c>
      <c r="O351" t="s">
        <v>660</v>
      </c>
      <c r="P351" t="s">
        <v>660</v>
      </c>
      <c r="Q351">
        <v>1</v>
      </c>
      <c r="X351">
        <v>0.02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1</v>
      </c>
      <c r="AE351">
        <v>2</v>
      </c>
      <c r="AF351" t="s">
        <v>3</v>
      </c>
      <c r="AG351">
        <v>0.02</v>
      </c>
      <c r="AH351">
        <v>2</v>
      </c>
      <c r="AI351">
        <v>145873617</v>
      </c>
      <c r="AJ351">
        <v>334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ROW(Source!A189)</f>
        <v>189</v>
      </c>
      <c r="B352">
        <v>145873618</v>
      </c>
      <c r="C352">
        <v>145873002</v>
      </c>
      <c r="D352">
        <v>140922951</v>
      </c>
      <c r="E352">
        <v>1</v>
      </c>
      <c r="F352">
        <v>1</v>
      </c>
      <c r="G352">
        <v>1</v>
      </c>
      <c r="H352">
        <v>2</v>
      </c>
      <c r="I352" t="s">
        <v>756</v>
      </c>
      <c r="J352" t="s">
        <v>757</v>
      </c>
      <c r="K352" t="s">
        <v>758</v>
      </c>
      <c r="L352">
        <v>1367</v>
      </c>
      <c r="N352">
        <v>1011</v>
      </c>
      <c r="O352" t="s">
        <v>666</v>
      </c>
      <c r="P352" t="s">
        <v>666</v>
      </c>
      <c r="Q352">
        <v>1</v>
      </c>
      <c r="X352">
        <v>8.9999999999999993E-3</v>
      </c>
      <c r="Y352">
        <v>0</v>
      </c>
      <c r="Z352">
        <v>115.4</v>
      </c>
      <c r="AA352">
        <v>13.5</v>
      </c>
      <c r="AB352">
        <v>0</v>
      </c>
      <c r="AC352">
        <v>0</v>
      </c>
      <c r="AD352">
        <v>1</v>
      </c>
      <c r="AE352">
        <v>0</v>
      </c>
      <c r="AF352" t="s">
        <v>3</v>
      </c>
      <c r="AG352">
        <v>8.9999999999999993E-3</v>
      </c>
      <c r="AH352">
        <v>2</v>
      </c>
      <c r="AI352">
        <v>145873618</v>
      </c>
      <c r="AJ352">
        <v>335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ROW(Source!A189)</f>
        <v>189</v>
      </c>
      <c r="B353">
        <v>145873619</v>
      </c>
      <c r="C353">
        <v>145873002</v>
      </c>
      <c r="D353">
        <v>140923885</v>
      </c>
      <c r="E353">
        <v>1</v>
      </c>
      <c r="F353">
        <v>1</v>
      </c>
      <c r="G353">
        <v>1</v>
      </c>
      <c r="H353">
        <v>2</v>
      </c>
      <c r="I353" t="s">
        <v>681</v>
      </c>
      <c r="J353" t="s">
        <v>682</v>
      </c>
      <c r="K353" t="s">
        <v>683</v>
      </c>
      <c r="L353">
        <v>1367</v>
      </c>
      <c r="N353">
        <v>1011</v>
      </c>
      <c r="O353" t="s">
        <v>666</v>
      </c>
      <c r="P353" t="s">
        <v>666</v>
      </c>
      <c r="Q353">
        <v>1</v>
      </c>
      <c r="X353">
        <v>8.9999999999999993E-3</v>
      </c>
      <c r="Y353">
        <v>0</v>
      </c>
      <c r="Z353">
        <v>65.709999999999994</v>
      </c>
      <c r="AA353">
        <v>11.6</v>
      </c>
      <c r="AB353">
        <v>0</v>
      </c>
      <c r="AC353">
        <v>0</v>
      </c>
      <c r="AD353">
        <v>1</v>
      </c>
      <c r="AE353">
        <v>0</v>
      </c>
      <c r="AF353" t="s">
        <v>3</v>
      </c>
      <c r="AG353">
        <v>8.9999999999999993E-3</v>
      </c>
      <c r="AH353">
        <v>2</v>
      </c>
      <c r="AI353">
        <v>145873619</v>
      </c>
      <c r="AJ353">
        <v>336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ROW(Source!A189)</f>
        <v>189</v>
      </c>
      <c r="B354">
        <v>145873620</v>
      </c>
      <c r="C354">
        <v>145873002</v>
      </c>
      <c r="D354">
        <v>140772963</v>
      </c>
      <c r="E354">
        <v>1</v>
      </c>
      <c r="F354">
        <v>1</v>
      </c>
      <c r="G354">
        <v>1</v>
      </c>
      <c r="H354">
        <v>3</v>
      </c>
      <c r="I354" t="s">
        <v>768</v>
      </c>
      <c r="J354" t="s">
        <v>769</v>
      </c>
      <c r="K354" t="s">
        <v>770</v>
      </c>
      <c r="L354">
        <v>1346</v>
      </c>
      <c r="N354">
        <v>1009</v>
      </c>
      <c r="O354" t="s">
        <v>91</v>
      </c>
      <c r="P354" t="s">
        <v>91</v>
      </c>
      <c r="Q354">
        <v>1</v>
      </c>
      <c r="X354">
        <v>1.6E-2</v>
      </c>
      <c r="Y354">
        <v>30.4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0</v>
      </c>
      <c r="AF354" t="s">
        <v>3</v>
      </c>
      <c r="AG354">
        <v>1.6E-2</v>
      </c>
      <c r="AH354">
        <v>2</v>
      </c>
      <c r="AI354">
        <v>145873620</v>
      </c>
      <c r="AJ354">
        <v>337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ROW(Source!A189)</f>
        <v>189</v>
      </c>
      <c r="B355">
        <v>145873621</v>
      </c>
      <c r="C355">
        <v>145873002</v>
      </c>
      <c r="D355">
        <v>140775151</v>
      </c>
      <c r="E355">
        <v>1</v>
      </c>
      <c r="F355">
        <v>1</v>
      </c>
      <c r="G355">
        <v>1</v>
      </c>
      <c r="H355">
        <v>3</v>
      </c>
      <c r="I355" t="s">
        <v>794</v>
      </c>
      <c r="J355" t="s">
        <v>795</v>
      </c>
      <c r="K355" t="s">
        <v>796</v>
      </c>
      <c r="L355">
        <v>1425</v>
      </c>
      <c r="N355">
        <v>1013</v>
      </c>
      <c r="O355" t="s">
        <v>26</v>
      </c>
      <c r="P355" t="s">
        <v>26</v>
      </c>
      <c r="Q355">
        <v>1</v>
      </c>
      <c r="X355">
        <v>4.1000000000000002E-2</v>
      </c>
      <c r="Y355">
        <v>86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0</v>
      </c>
      <c r="AF355" t="s">
        <v>3</v>
      </c>
      <c r="AG355">
        <v>4.1000000000000002E-2</v>
      </c>
      <c r="AH355">
        <v>2</v>
      </c>
      <c r="AI355">
        <v>145873621</v>
      </c>
      <c r="AJ355">
        <v>338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ROW(Source!A189)</f>
        <v>189</v>
      </c>
      <c r="B356">
        <v>145873622</v>
      </c>
      <c r="C356">
        <v>145873002</v>
      </c>
      <c r="D356">
        <v>140804400</v>
      </c>
      <c r="E356">
        <v>1</v>
      </c>
      <c r="F356">
        <v>1</v>
      </c>
      <c r="G356">
        <v>1</v>
      </c>
      <c r="H356">
        <v>3</v>
      </c>
      <c r="I356" t="s">
        <v>774</v>
      </c>
      <c r="J356" t="s">
        <v>775</v>
      </c>
      <c r="K356" t="s">
        <v>776</v>
      </c>
      <c r="L356">
        <v>1346</v>
      </c>
      <c r="N356">
        <v>1009</v>
      </c>
      <c r="O356" t="s">
        <v>91</v>
      </c>
      <c r="P356" t="s">
        <v>91</v>
      </c>
      <c r="Q356">
        <v>1</v>
      </c>
      <c r="X356">
        <v>0.1</v>
      </c>
      <c r="Y356">
        <v>28.6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0</v>
      </c>
      <c r="AF356" t="s">
        <v>3</v>
      </c>
      <c r="AG356">
        <v>0.1</v>
      </c>
      <c r="AH356">
        <v>2</v>
      </c>
      <c r="AI356">
        <v>145873622</v>
      </c>
      <c r="AJ356">
        <v>339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ROW(Source!A189)</f>
        <v>189</v>
      </c>
      <c r="B357">
        <v>145873623</v>
      </c>
      <c r="C357">
        <v>145873002</v>
      </c>
      <c r="D357">
        <v>140817780</v>
      </c>
      <c r="E357">
        <v>1</v>
      </c>
      <c r="F357">
        <v>1</v>
      </c>
      <c r="G357">
        <v>1</v>
      </c>
      <c r="H357">
        <v>3</v>
      </c>
      <c r="I357" t="s">
        <v>834</v>
      </c>
      <c r="J357" t="s">
        <v>835</v>
      </c>
      <c r="K357" t="s">
        <v>836</v>
      </c>
      <c r="L357">
        <v>1455</v>
      </c>
      <c r="N357">
        <v>1013</v>
      </c>
      <c r="O357" t="s">
        <v>716</v>
      </c>
      <c r="P357" t="s">
        <v>716</v>
      </c>
      <c r="Q357">
        <v>1</v>
      </c>
      <c r="X357">
        <v>0.1</v>
      </c>
      <c r="Y357">
        <v>39</v>
      </c>
      <c r="Z357">
        <v>0</v>
      </c>
      <c r="AA357">
        <v>0</v>
      </c>
      <c r="AB357">
        <v>0</v>
      </c>
      <c r="AC357">
        <v>0</v>
      </c>
      <c r="AD357">
        <v>1</v>
      </c>
      <c r="AE357">
        <v>0</v>
      </c>
      <c r="AF357" t="s">
        <v>3</v>
      </c>
      <c r="AG357">
        <v>0.1</v>
      </c>
      <c r="AH357">
        <v>2</v>
      </c>
      <c r="AI357">
        <v>145873623</v>
      </c>
      <c r="AJ357">
        <v>340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ROW(Source!A189)</f>
        <v>189</v>
      </c>
      <c r="B358">
        <v>145873624</v>
      </c>
      <c r="C358">
        <v>145873002</v>
      </c>
      <c r="D358">
        <v>140817899</v>
      </c>
      <c r="E358">
        <v>1</v>
      </c>
      <c r="F358">
        <v>1</v>
      </c>
      <c r="G358">
        <v>1</v>
      </c>
      <c r="H358">
        <v>3</v>
      </c>
      <c r="I358" t="s">
        <v>837</v>
      </c>
      <c r="J358" t="s">
        <v>838</v>
      </c>
      <c r="K358" t="s">
        <v>839</v>
      </c>
      <c r="L358">
        <v>1407</v>
      </c>
      <c r="N358">
        <v>1013</v>
      </c>
      <c r="O358" t="s">
        <v>751</v>
      </c>
      <c r="P358" t="s">
        <v>751</v>
      </c>
      <c r="Q358">
        <v>1</v>
      </c>
      <c r="X358">
        <v>2.1000000000000001E-2</v>
      </c>
      <c r="Y358">
        <v>270</v>
      </c>
      <c r="Z358">
        <v>0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3</v>
      </c>
      <c r="AG358">
        <v>2.1000000000000001E-2</v>
      </c>
      <c r="AH358">
        <v>2</v>
      </c>
      <c r="AI358">
        <v>145873624</v>
      </c>
      <c r="AJ358">
        <v>341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ROW(Source!A189)</f>
        <v>189</v>
      </c>
      <c r="B359">
        <v>145873625</v>
      </c>
      <c r="C359">
        <v>145873002</v>
      </c>
      <c r="D359">
        <v>140821486</v>
      </c>
      <c r="E359">
        <v>1</v>
      </c>
      <c r="F359">
        <v>1</v>
      </c>
      <c r="G359">
        <v>1</v>
      </c>
      <c r="H359">
        <v>3</v>
      </c>
      <c r="I359" t="s">
        <v>840</v>
      </c>
      <c r="J359" t="s">
        <v>841</v>
      </c>
      <c r="K359" t="s">
        <v>842</v>
      </c>
      <c r="L359">
        <v>1425</v>
      </c>
      <c r="N359">
        <v>1013</v>
      </c>
      <c r="O359" t="s">
        <v>26</v>
      </c>
      <c r="P359" t="s">
        <v>26</v>
      </c>
      <c r="Q359">
        <v>1</v>
      </c>
      <c r="X359">
        <v>4.1000000000000002E-2</v>
      </c>
      <c r="Y359">
        <v>528</v>
      </c>
      <c r="Z359">
        <v>0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3</v>
      </c>
      <c r="AG359">
        <v>4.1000000000000002E-2</v>
      </c>
      <c r="AH359">
        <v>2</v>
      </c>
      <c r="AI359">
        <v>145873625</v>
      </c>
      <c r="AJ359">
        <v>342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ROW(Source!A189)</f>
        <v>189</v>
      </c>
      <c r="B360">
        <v>145873626</v>
      </c>
      <c r="C360">
        <v>145873002</v>
      </c>
      <c r="D360">
        <v>140833313</v>
      </c>
      <c r="E360">
        <v>1</v>
      </c>
      <c r="F360">
        <v>1</v>
      </c>
      <c r="G360">
        <v>1</v>
      </c>
      <c r="H360">
        <v>3</v>
      </c>
      <c r="I360" t="s">
        <v>843</v>
      </c>
      <c r="J360" t="s">
        <v>844</v>
      </c>
      <c r="K360" t="s">
        <v>845</v>
      </c>
      <c r="L360">
        <v>1346</v>
      </c>
      <c r="N360">
        <v>1009</v>
      </c>
      <c r="O360" t="s">
        <v>91</v>
      </c>
      <c r="P360" t="s">
        <v>91</v>
      </c>
      <c r="Q360">
        <v>1</v>
      </c>
      <c r="X360">
        <v>0.124</v>
      </c>
      <c r="Y360">
        <v>35.700000000000003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3</v>
      </c>
      <c r="AG360">
        <v>0.124</v>
      </c>
      <c r="AH360">
        <v>2</v>
      </c>
      <c r="AI360">
        <v>145873626</v>
      </c>
      <c r="AJ360">
        <v>343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ROW(Source!A189)</f>
        <v>189</v>
      </c>
      <c r="B361">
        <v>145873627</v>
      </c>
      <c r="C361">
        <v>145873002</v>
      </c>
      <c r="D361">
        <v>140765022</v>
      </c>
      <c r="E361">
        <v>70</v>
      </c>
      <c r="F361">
        <v>1</v>
      </c>
      <c r="G361">
        <v>1</v>
      </c>
      <c r="H361">
        <v>3</v>
      </c>
      <c r="I361" t="s">
        <v>762</v>
      </c>
      <c r="J361" t="s">
        <v>3</v>
      </c>
      <c r="K361" t="s">
        <v>763</v>
      </c>
      <c r="L361">
        <v>1374</v>
      </c>
      <c r="N361">
        <v>1013</v>
      </c>
      <c r="O361" t="s">
        <v>764</v>
      </c>
      <c r="P361" t="s">
        <v>764</v>
      </c>
      <c r="Q361">
        <v>1</v>
      </c>
      <c r="X361">
        <v>0.51</v>
      </c>
      <c r="Y361">
        <v>1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3</v>
      </c>
      <c r="AG361">
        <v>0.51</v>
      </c>
      <c r="AH361">
        <v>2</v>
      </c>
      <c r="AI361">
        <v>145873627</v>
      </c>
      <c r="AJ361">
        <v>344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ROW(Source!A191)</f>
        <v>191</v>
      </c>
      <c r="B362">
        <v>145874117</v>
      </c>
      <c r="C362">
        <v>145874116</v>
      </c>
      <c r="D362">
        <v>140760043</v>
      </c>
      <c r="E362">
        <v>70</v>
      </c>
      <c r="F362">
        <v>1</v>
      </c>
      <c r="G362">
        <v>1</v>
      </c>
      <c r="H362">
        <v>1</v>
      </c>
      <c r="I362" t="s">
        <v>754</v>
      </c>
      <c r="J362" t="s">
        <v>3</v>
      </c>
      <c r="K362" t="s">
        <v>755</v>
      </c>
      <c r="L362">
        <v>1191</v>
      </c>
      <c r="N362">
        <v>1013</v>
      </c>
      <c r="O362" t="s">
        <v>660</v>
      </c>
      <c r="P362" t="s">
        <v>660</v>
      </c>
      <c r="Q362">
        <v>1</v>
      </c>
      <c r="X362">
        <v>1.03</v>
      </c>
      <c r="Y362">
        <v>0</v>
      </c>
      <c r="Z362">
        <v>0</v>
      </c>
      <c r="AA362">
        <v>0</v>
      </c>
      <c r="AB362">
        <v>9.92</v>
      </c>
      <c r="AC362">
        <v>0</v>
      </c>
      <c r="AD362">
        <v>1</v>
      </c>
      <c r="AE362">
        <v>1</v>
      </c>
      <c r="AF362" t="s">
        <v>3</v>
      </c>
      <c r="AG362">
        <v>1.03</v>
      </c>
      <c r="AH362">
        <v>2</v>
      </c>
      <c r="AI362">
        <v>145874117</v>
      </c>
      <c r="AJ362">
        <v>345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ROW(Source!A191)</f>
        <v>191</v>
      </c>
      <c r="B363">
        <v>145874118</v>
      </c>
      <c r="C363">
        <v>145874116</v>
      </c>
      <c r="D363">
        <v>140775017</v>
      </c>
      <c r="E363">
        <v>1</v>
      </c>
      <c r="F363">
        <v>1</v>
      </c>
      <c r="G363">
        <v>1</v>
      </c>
      <c r="H363">
        <v>3</v>
      </c>
      <c r="I363" t="s">
        <v>825</v>
      </c>
      <c r="J363" t="s">
        <v>826</v>
      </c>
      <c r="K363" t="s">
        <v>827</v>
      </c>
      <c r="L363">
        <v>1346</v>
      </c>
      <c r="N363">
        <v>1009</v>
      </c>
      <c r="O363" t="s">
        <v>91</v>
      </c>
      <c r="P363" t="s">
        <v>91</v>
      </c>
      <c r="Q363">
        <v>1</v>
      </c>
      <c r="X363">
        <v>0.02</v>
      </c>
      <c r="Y363">
        <v>9.0399999999999991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3</v>
      </c>
      <c r="AG363">
        <v>0.02</v>
      </c>
      <c r="AH363">
        <v>2</v>
      </c>
      <c r="AI363">
        <v>145874118</v>
      </c>
      <c r="AJ363">
        <v>346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ROW(Source!A191)</f>
        <v>191</v>
      </c>
      <c r="B364">
        <v>145874119</v>
      </c>
      <c r="C364">
        <v>145874116</v>
      </c>
      <c r="D364">
        <v>140765022</v>
      </c>
      <c r="E364">
        <v>70</v>
      </c>
      <c r="F364">
        <v>1</v>
      </c>
      <c r="G364">
        <v>1</v>
      </c>
      <c r="H364">
        <v>3</v>
      </c>
      <c r="I364" t="s">
        <v>762</v>
      </c>
      <c r="J364" t="s">
        <v>3</v>
      </c>
      <c r="K364" t="s">
        <v>763</v>
      </c>
      <c r="L364">
        <v>1374</v>
      </c>
      <c r="N364">
        <v>1013</v>
      </c>
      <c r="O364" t="s">
        <v>764</v>
      </c>
      <c r="P364" t="s">
        <v>764</v>
      </c>
      <c r="Q364">
        <v>1</v>
      </c>
      <c r="X364">
        <v>0.2</v>
      </c>
      <c r="Y364">
        <v>1</v>
      </c>
      <c r="Z364">
        <v>0</v>
      </c>
      <c r="AA364">
        <v>0</v>
      </c>
      <c r="AB364">
        <v>0</v>
      </c>
      <c r="AC364">
        <v>0</v>
      </c>
      <c r="AD364">
        <v>1</v>
      </c>
      <c r="AE364">
        <v>0</v>
      </c>
      <c r="AF364" t="s">
        <v>3</v>
      </c>
      <c r="AG364">
        <v>0.2</v>
      </c>
      <c r="AH364">
        <v>2</v>
      </c>
      <c r="AI364">
        <v>145874119</v>
      </c>
      <c r="AJ364">
        <v>347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ROW(Source!A195)</f>
        <v>195</v>
      </c>
      <c r="B365">
        <v>145874189</v>
      </c>
      <c r="C365">
        <v>145874188</v>
      </c>
      <c r="D365">
        <v>140760031</v>
      </c>
      <c r="E365">
        <v>70</v>
      </c>
      <c r="F365">
        <v>1</v>
      </c>
      <c r="G365">
        <v>1</v>
      </c>
      <c r="H365">
        <v>1</v>
      </c>
      <c r="I365" t="s">
        <v>687</v>
      </c>
      <c r="J365" t="s">
        <v>3</v>
      </c>
      <c r="K365" t="s">
        <v>688</v>
      </c>
      <c r="L365">
        <v>1191</v>
      </c>
      <c r="N365">
        <v>1013</v>
      </c>
      <c r="O365" t="s">
        <v>660</v>
      </c>
      <c r="P365" t="s">
        <v>660</v>
      </c>
      <c r="Q365">
        <v>1</v>
      </c>
      <c r="X365">
        <v>15.6</v>
      </c>
      <c r="Y365">
        <v>0</v>
      </c>
      <c r="Z365">
        <v>0</v>
      </c>
      <c r="AA365">
        <v>0</v>
      </c>
      <c r="AB365">
        <v>9.6199999999999992</v>
      </c>
      <c r="AC365">
        <v>0</v>
      </c>
      <c r="AD365">
        <v>1</v>
      </c>
      <c r="AE365">
        <v>1</v>
      </c>
      <c r="AF365" t="s">
        <v>18</v>
      </c>
      <c r="AG365">
        <v>17.939999999999998</v>
      </c>
      <c r="AH365">
        <v>2</v>
      </c>
      <c r="AI365">
        <v>145874189</v>
      </c>
      <c r="AJ365">
        <v>348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ROW(Source!A195)</f>
        <v>195</v>
      </c>
      <c r="B366">
        <v>145874190</v>
      </c>
      <c r="C366">
        <v>145874188</v>
      </c>
      <c r="D366">
        <v>140760225</v>
      </c>
      <c r="E366">
        <v>70</v>
      </c>
      <c r="F366">
        <v>1</v>
      </c>
      <c r="G366">
        <v>1</v>
      </c>
      <c r="H366">
        <v>1</v>
      </c>
      <c r="I366" t="s">
        <v>661</v>
      </c>
      <c r="J366" t="s">
        <v>3</v>
      </c>
      <c r="K366" t="s">
        <v>662</v>
      </c>
      <c r="L366">
        <v>1191</v>
      </c>
      <c r="N366">
        <v>1013</v>
      </c>
      <c r="O366" t="s">
        <v>660</v>
      </c>
      <c r="P366" t="s">
        <v>660</v>
      </c>
      <c r="Q366">
        <v>1</v>
      </c>
      <c r="X366">
        <v>0.27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2</v>
      </c>
      <c r="AF366" t="s">
        <v>17</v>
      </c>
      <c r="AG366">
        <v>0.33750000000000002</v>
      </c>
      <c r="AH366">
        <v>2</v>
      </c>
      <c r="AI366">
        <v>145874190</v>
      </c>
      <c r="AJ366">
        <v>349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ROW(Source!A195)</f>
        <v>195</v>
      </c>
      <c r="B367">
        <v>145874191</v>
      </c>
      <c r="C367">
        <v>145874188</v>
      </c>
      <c r="D367">
        <v>140923145</v>
      </c>
      <c r="E367">
        <v>1</v>
      </c>
      <c r="F367">
        <v>1</v>
      </c>
      <c r="G367">
        <v>1</v>
      </c>
      <c r="H367">
        <v>2</v>
      </c>
      <c r="I367" t="s">
        <v>663</v>
      </c>
      <c r="J367" t="s">
        <v>664</v>
      </c>
      <c r="K367" t="s">
        <v>665</v>
      </c>
      <c r="L367">
        <v>1367</v>
      </c>
      <c r="N367">
        <v>1011</v>
      </c>
      <c r="O367" t="s">
        <v>666</v>
      </c>
      <c r="P367" t="s">
        <v>666</v>
      </c>
      <c r="Q367">
        <v>1</v>
      </c>
      <c r="X367">
        <v>0.13</v>
      </c>
      <c r="Y367">
        <v>0</v>
      </c>
      <c r="Z367">
        <v>31.26</v>
      </c>
      <c r="AA367">
        <v>13.5</v>
      </c>
      <c r="AB367">
        <v>0</v>
      </c>
      <c r="AC367">
        <v>0</v>
      </c>
      <c r="AD367">
        <v>1</v>
      </c>
      <c r="AE367">
        <v>0</v>
      </c>
      <c r="AF367" t="s">
        <v>17</v>
      </c>
      <c r="AG367">
        <v>0.16250000000000001</v>
      </c>
      <c r="AH367">
        <v>2</v>
      </c>
      <c r="AI367">
        <v>145874191</v>
      </c>
      <c r="AJ367">
        <v>350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ROW(Source!A195)</f>
        <v>195</v>
      </c>
      <c r="B368">
        <v>145874192</v>
      </c>
      <c r="C368">
        <v>145874188</v>
      </c>
      <c r="D368">
        <v>140923885</v>
      </c>
      <c r="E368">
        <v>1</v>
      </c>
      <c r="F368">
        <v>1</v>
      </c>
      <c r="G368">
        <v>1</v>
      </c>
      <c r="H368">
        <v>2</v>
      </c>
      <c r="I368" t="s">
        <v>681</v>
      </c>
      <c r="J368" t="s">
        <v>682</v>
      </c>
      <c r="K368" t="s">
        <v>683</v>
      </c>
      <c r="L368">
        <v>1367</v>
      </c>
      <c r="N368">
        <v>1011</v>
      </c>
      <c r="O368" t="s">
        <v>666</v>
      </c>
      <c r="P368" t="s">
        <v>666</v>
      </c>
      <c r="Q368">
        <v>1</v>
      </c>
      <c r="X368">
        <v>0.14000000000000001</v>
      </c>
      <c r="Y368">
        <v>0</v>
      </c>
      <c r="Z368">
        <v>65.709999999999994</v>
      </c>
      <c r="AA368">
        <v>11.6</v>
      </c>
      <c r="AB368">
        <v>0</v>
      </c>
      <c r="AC368">
        <v>0</v>
      </c>
      <c r="AD368">
        <v>1</v>
      </c>
      <c r="AE368">
        <v>0</v>
      </c>
      <c r="AF368" t="s">
        <v>17</v>
      </c>
      <c r="AG368">
        <v>0.17500000000000002</v>
      </c>
      <c r="AH368">
        <v>2</v>
      </c>
      <c r="AI368">
        <v>145874192</v>
      </c>
      <c r="AJ368">
        <v>351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ROW(Source!A195)</f>
        <v>195</v>
      </c>
      <c r="B369">
        <v>145874193</v>
      </c>
      <c r="C369">
        <v>145874188</v>
      </c>
      <c r="D369">
        <v>140773327</v>
      </c>
      <c r="E369">
        <v>1</v>
      </c>
      <c r="F369">
        <v>1</v>
      </c>
      <c r="G369">
        <v>1</v>
      </c>
      <c r="H369">
        <v>3</v>
      </c>
      <c r="I369" t="s">
        <v>846</v>
      </c>
      <c r="J369" t="s">
        <v>847</v>
      </c>
      <c r="K369" t="s">
        <v>848</v>
      </c>
      <c r="L369">
        <v>1348</v>
      </c>
      <c r="N369">
        <v>1009</v>
      </c>
      <c r="O369" t="s">
        <v>123</v>
      </c>
      <c r="P369" t="s">
        <v>123</v>
      </c>
      <c r="Q369">
        <v>1000</v>
      </c>
      <c r="X369">
        <v>1.4E-3</v>
      </c>
      <c r="Y369">
        <v>30030</v>
      </c>
      <c r="Z369">
        <v>0</v>
      </c>
      <c r="AA369">
        <v>0</v>
      </c>
      <c r="AB369">
        <v>0</v>
      </c>
      <c r="AC369">
        <v>0</v>
      </c>
      <c r="AD369">
        <v>1</v>
      </c>
      <c r="AE369">
        <v>0</v>
      </c>
      <c r="AF369" t="s">
        <v>3</v>
      </c>
      <c r="AG369">
        <v>1.4E-3</v>
      </c>
      <c r="AH369">
        <v>2</v>
      </c>
      <c r="AI369">
        <v>145874193</v>
      </c>
      <c r="AJ369">
        <v>352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ROW(Source!A195)</f>
        <v>195</v>
      </c>
      <c r="B370">
        <v>145874194</v>
      </c>
      <c r="C370">
        <v>145874188</v>
      </c>
      <c r="D370">
        <v>140773335</v>
      </c>
      <c r="E370">
        <v>1</v>
      </c>
      <c r="F370">
        <v>1</v>
      </c>
      <c r="G370">
        <v>1</v>
      </c>
      <c r="H370">
        <v>3</v>
      </c>
      <c r="I370" t="s">
        <v>849</v>
      </c>
      <c r="J370" t="s">
        <v>850</v>
      </c>
      <c r="K370" t="s">
        <v>851</v>
      </c>
      <c r="L370">
        <v>1346</v>
      </c>
      <c r="N370">
        <v>1009</v>
      </c>
      <c r="O370" t="s">
        <v>91</v>
      </c>
      <c r="P370" t="s">
        <v>91</v>
      </c>
      <c r="Q370">
        <v>1</v>
      </c>
      <c r="X370">
        <v>0.13</v>
      </c>
      <c r="Y370">
        <v>37.29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3</v>
      </c>
      <c r="AG370">
        <v>0.13</v>
      </c>
      <c r="AH370">
        <v>2</v>
      </c>
      <c r="AI370">
        <v>145874194</v>
      </c>
      <c r="AJ370">
        <v>353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ROW(Source!A195)</f>
        <v>195</v>
      </c>
      <c r="B371">
        <v>145874195</v>
      </c>
      <c r="C371">
        <v>145874188</v>
      </c>
      <c r="D371">
        <v>140775155</v>
      </c>
      <c r="E371">
        <v>1</v>
      </c>
      <c r="F371">
        <v>1</v>
      </c>
      <c r="G371">
        <v>1</v>
      </c>
      <c r="H371">
        <v>3</v>
      </c>
      <c r="I371" t="s">
        <v>852</v>
      </c>
      <c r="J371" t="s">
        <v>853</v>
      </c>
      <c r="K371" t="s">
        <v>854</v>
      </c>
      <c r="L371">
        <v>1407</v>
      </c>
      <c r="N371">
        <v>1013</v>
      </c>
      <c r="O371" t="s">
        <v>751</v>
      </c>
      <c r="P371" t="s">
        <v>751</v>
      </c>
      <c r="Q371">
        <v>1</v>
      </c>
      <c r="X371">
        <v>0.04</v>
      </c>
      <c r="Y371">
        <v>200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3</v>
      </c>
      <c r="AG371">
        <v>0.04</v>
      </c>
      <c r="AH371">
        <v>2</v>
      </c>
      <c r="AI371">
        <v>145874195</v>
      </c>
      <c r="AJ371">
        <v>354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ROW(Source!A195)</f>
        <v>195</v>
      </c>
      <c r="B372">
        <v>145874196</v>
      </c>
      <c r="C372">
        <v>145874188</v>
      </c>
      <c r="D372">
        <v>140775535</v>
      </c>
      <c r="E372">
        <v>1</v>
      </c>
      <c r="F372">
        <v>1</v>
      </c>
      <c r="G372">
        <v>1</v>
      </c>
      <c r="H372">
        <v>3</v>
      </c>
      <c r="I372" t="s">
        <v>855</v>
      </c>
      <c r="J372" t="s">
        <v>856</v>
      </c>
      <c r="K372" t="s">
        <v>857</v>
      </c>
      <c r="L372">
        <v>1348</v>
      </c>
      <c r="N372">
        <v>1009</v>
      </c>
      <c r="O372" t="s">
        <v>123</v>
      </c>
      <c r="P372" t="s">
        <v>123</v>
      </c>
      <c r="Q372">
        <v>1000</v>
      </c>
      <c r="X372">
        <v>6.9999999999999999E-4</v>
      </c>
      <c r="Y372">
        <v>11350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3</v>
      </c>
      <c r="AG372">
        <v>6.9999999999999999E-4</v>
      </c>
      <c r="AH372">
        <v>2</v>
      </c>
      <c r="AI372">
        <v>145874196</v>
      </c>
      <c r="AJ372">
        <v>355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ROW(Source!A195)</f>
        <v>195</v>
      </c>
      <c r="B373">
        <v>145874197</v>
      </c>
      <c r="C373">
        <v>145874188</v>
      </c>
      <c r="D373">
        <v>140778088</v>
      </c>
      <c r="E373">
        <v>1</v>
      </c>
      <c r="F373">
        <v>1</v>
      </c>
      <c r="G373">
        <v>1</v>
      </c>
      <c r="H373">
        <v>3</v>
      </c>
      <c r="I373" t="s">
        <v>858</v>
      </c>
      <c r="J373" t="s">
        <v>859</v>
      </c>
      <c r="K373" t="s">
        <v>860</v>
      </c>
      <c r="L373">
        <v>1339</v>
      </c>
      <c r="N373">
        <v>1007</v>
      </c>
      <c r="O373" t="s">
        <v>127</v>
      </c>
      <c r="P373" t="s">
        <v>127</v>
      </c>
      <c r="Q373">
        <v>1</v>
      </c>
      <c r="X373">
        <v>0.01</v>
      </c>
      <c r="Y373">
        <v>519.79999999999995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0</v>
      </c>
      <c r="AF373" t="s">
        <v>3</v>
      </c>
      <c r="AG373">
        <v>0.01</v>
      </c>
      <c r="AH373">
        <v>2</v>
      </c>
      <c r="AI373">
        <v>145874197</v>
      </c>
      <c r="AJ373">
        <v>356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ROW(Source!A195)</f>
        <v>195</v>
      </c>
      <c r="B374">
        <v>145874198</v>
      </c>
      <c r="C374">
        <v>145874188</v>
      </c>
      <c r="D374">
        <v>140804314</v>
      </c>
      <c r="E374">
        <v>1</v>
      </c>
      <c r="F374">
        <v>1</v>
      </c>
      <c r="G374">
        <v>1</v>
      </c>
      <c r="H374">
        <v>3</v>
      </c>
      <c r="I374" t="s">
        <v>861</v>
      </c>
      <c r="J374" t="s">
        <v>862</v>
      </c>
      <c r="K374" t="s">
        <v>863</v>
      </c>
      <c r="L374">
        <v>1346</v>
      </c>
      <c r="N374">
        <v>1009</v>
      </c>
      <c r="O374" t="s">
        <v>91</v>
      </c>
      <c r="P374" t="s">
        <v>91</v>
      </c>
      <c r="Q374">
        <v>1</v>
      </c>
      <c r="X374">
        <v>0.27</v>
      </c>
      <c r="Y374">
        <v>15.12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3</v>
      </c>
      <c r="AG374">
        <v>0.27</v>
      </c>
      <c r="AH374">
        <v>2</v>
      </c>
      <c r="AI374">
        <v>145874198</v>
      </c>
      <c r="AJ374">
        <v>357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ROW(Source!A195)</f>
        <v>195</v>
      </c>
      <c r="B375">
        <v>145874199</v>
      </c>
      <c r="C375">
        <v>145874188</v>
      </c>
      <c r="D375">
        <v>140804921</v>
      </c>
      <c r="E375">
        <v>1</v>
      </c>
      <c r="F375">
        <v>1</v>
      </c>
      <c r="G375">
        <v>1</v>
      </c>
      <c r="H375">
        <v>3</v>
      </c>
      <c r="I375" t="s">
        <v>864</v>
      </c>
      <c r="J375" t="s">
        <v>865</v>
      </c>
      <c r="K375" t="s">
        <v>866</v>
      </c>
      <c r="L375">
        <v>1346</v>
      </c>
      <c r="N375">
        <v>1009</v>
      </c>
      <c r="O375" t="s">
        <v>91</v>
      </c>
      <c r="P375" t="s">
        <v>91</v>
      </c>
      <c r="Q375">
        <v>1</v>
      </c>
      <c r="X375">
        <v>2</v>
      </c>
      <c r="Y375">
        <v>19.61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0</v>
      </c>
      <c r="AF375" t="s">
        <v>3</v>
      </c>
      <c r="AG375">
        <v>2</v>
      </c>
      <c r="AH375">
        <v>2</v>
      </c>
      <c r="AI375">
        <v>145874199</v>
      </c>
      <c r="AJ375">
        <v>358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ROW(Source!A195)</f>
        <v>195</v>
      </c>
      <c r="B376">
        <v>145874200</v>
      </c>
      <c r="C376">
        <v>145874188</v>
      </c>
      <c r="D376">
        <v>140805008</v>
      </c>
      <c r="E376">
        <v>1</v>
      </c>
      <c r="F376">
        <v>1</v>
      </c>
      <c r="G376">
        <v>1</v>
      </c>
      <c r="H376">
        <v>3</v>
      </c>
      <c r="I376" t="s">
        <v>390</v>
      </c>
      <c r="J376" t="s">
        <v>392</v>
      </c>
      <c r="K376" t="s">
        <v>391</v>
      </c>
      <c r="L376">
        <v>1348</v>
      </c>
      <c r="N376">
        <v>1009</v>
      </c>
      <c r="O376" t="s">
        <v>123</v>
      </c>
      <c r="P376" t="s">
        <v>123</v>
      </c>
      <c r="Q376">
        <v>1000</v>
      </c>
      <c r="X376">
        <v>1.2999999999999999E-4</v>
      </c>
      <c r="Y376">
        <v>16950</v>
      </c>
      <c r="Z376">
        <v>0</v>
      </c>
      <c r="AA376">
        <v>0</v>
      </c>
      <c r="AB376">
        <v>0</v>
      </c>
      <c r="AC376">
        <v>0</v>
      </c>
      <c r="AD376">
        <v>1</v>
      </c>
      <c r="AE376">
        <v>0</v>
      </c>
      <c r="AF376" t="s">
        <v>3</v>
      </c>
      <c r="AG376">
        <v>1.2999999999999999E-4</v>
      </c>
      <c r="AH376">
        <v>2</v>
      </c>
      <c r="AI376">
        <v>145874200</v>
      </c>
      <c r="AJ376">
        <v>359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ROW(Source!A195)</f>
        <v>195</v>
      </c>
      <c r="B377">
        <v>145874201</v>
      </c>
      <c r="C377">
        <v>145874188</v>
      </c>
      <c r="D377">
        <v>140763750</v>
      </c>
      <c r="E377">
        <v>70</v>
      </c>
      <c r="F377">
        <v>1</v>
      </c>
      <c r="G377">
        <v>1</v>
      </c>
      <c r="H377">
        <v>3</v>
      </c>
      <c r="I377" t="s">
        <v>906</v>
      </c>
      <c r="J377" t="s">
        <v>3</v>
      </c>
      <c r="K377" t="s">
        <v>907</v>
      </c>
      <c r="L377">
        <v>1377</v>
      </c>
      <c r="N377">
        <v>1013</v>
      </c>
      <c r="O377" t="s">
        <v>908</v>
      </c>
      <c r="P377" t="s">
        <v>908</v>
      </c>
      <c r="Q377">
        <v>1</v>
      </c>
      <c r="X377">
        <v>10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3</v>
      </c>
      <c r="AG377">
        <v>10</v>
      </c>
      <c r="AH377">
        <v>3</v>
      </c>
      <c r="AI377">
        <v>-1</v>
      </c>
      <c r="AJ377" t="s">
        <v>3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ROW(Source!A196)</f>
        <v>196</v>
      </c>
      <c r="B378">
        <v>145874210</v>
      </c>
      <c r="C378">
        <v>145874209</v>
      </c>
      <c r="D378">
        <v>140759950</v>
      </c>
      <c r="E378">
        <v>70</v>
      </c>
      <c r="F378">
        <v>1</v>
      </c>
      <c r="G378">
        <v>1</v>
      </c>
      <c r="H378">
        <v>1</v>
      </c>
      <c r="I378" t="s">
        <v>658</v>
      </c>
      <c r="J378" t="s">
        <v>3</v>
      </c>
      <c r="K378" t="s">
        <v>659</v>
      </c>
      <c r="L378">
        <v>1191</v>
      </c>
      <c r="N378">
        <v>1013</v>
      </c>
      <c r="O378" t="s">
        <v>660</v>
      </c>
      <c r="P378" t="s">
        <v>660</v>
      </c>
      <c r="Q378">
        <v>1</v>
      </c>
      <c r="X378">
        <v>67.7</v>
      </c>
      <c r="Y378">
        <v>0</v>
      </c>
      <c r="Z378">
        <v>0</v>
      </c>
      <c r="AA378">
        <v>0</v>
      </c>
      <c r="AB378">
        <v>8.02</v>
      </c>
      <c r="AC378">
        <v>0</v>
      </c>
      <c r="AD378">
        <v>1</v>
      </c>
      <c r="AE378">
        <v>1</v>
      </c>
      <c r="AF378" t="s">
        <v>18</v>
      </c>
      <c r="AG378">
        <v>77.855000000000004</v>
      </c>
      <c r="AH378">
        <v>2</v>
      </c>
      <c r="AI378">
        <v>145874210</v>
      </c>
      <c r="AJ378">
        <v>360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ROW(Source!A196)</f>
        <v>196</v>
      </c>
      <c r="B379">
        <v>145874211</v>
      </c>
      <c r="C379">
        <v>145874209</v>
      </c>
      <c r="D379">
        <v>140760225</v>
      </c>
      <c r="E379">
        <v>70</v>
      </c>
      <c r="F379">
        <v>1</v>
      </c>
      <c r="G379">
        <v>1</v>
      </c>
      <c r="H379">
        <v>1</v>
      </c>
      <c r="I379" t="s">
        <v>661</v>
      </c>
      <c r="J379" t="s">
        <v>3</v>
      </c>
      <c r="K379" t="s">
        <v>662</v>
      </c>
      <c r="L379">
        <v>1191</v>
      </c>
      <c r="N379">
        <v>1013</v>
      </c>
      <c r="O379" t="s">
        <v>660</v>
      </c>
      <c r="P379" t="s">
        <v>660</v>
      </c>
      <c r="Q379">
        <v>1</v>
      </c>
      <c r="X379">
        <v>4.2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2</v>
      </c>
      <c r="AF379" t="s">
        <v>17</v>
      </c>
      <c r="AG379">
        <v>5.25</v>
      </c>
      <c r="AH379">
        <v>2</v>
      </c>
      <c r="AI379">
        <v>145874211</v>
      </c>
      <c r="AJ379">
        <v>361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ROW(Source!A196)</f>
        <v>196</v>
      </c>
      <c r="B380">
        <v>145874212</v>
      </c>
      <c r="C380">
        <v>145874209</v>
      </c>
      <c r="D380">
        <v>140923145</v>
      </c>
      <c r="E380">
        <v>1</v>
      </c>
      <c r="F380">
        <v>1</v>
      </c>
      <c r="G380">
        <v>1</v>
      </c>
      <c r="H380">
        <v>2</v>
      </c>
      <c r="I380" t="s">
        <v>663</v>
      </c>
      <c r="J380" t="s">
        <v>664</v>
      </c>
      <c r="K380" t="s">
        <v>665</v>
      </c>
      <c r="L380">
        <v>1367</v>
      </c>
      <c r="N380">
        <v>1011</v>
      </c>
      <c r="O380" t="s">
        <v>666</v>
      </c>
      <c r="P380" t="s">
        <v>666</v>
      </c>
      <c r="Q380">
        <v>1</v>
      </c>
      <c r="X380">
        <v>1.73</v>
      </c>
      <c r="Y380">
        <v>0</v>
      </c>
      <c r="Z380">
        <v>31.26</v>
      </c>
      <c r="AA380">
        <v>13.5</v>
      </c>
      <c r="AB380">
        <v>0</v>
      </c>
      <c r="AC380">
        <v>0</v>
      </c>
      <c r="AD380">
        <v>1</v>
      </c>
      <c r="AE380">
        <v>0</v>
      </c>
      <c r="AF380" t="s">
        <v>17</v>
      </c>
      <c r="AG380">
        <v>2.1625000000000001</v>
      </c>
      <c r="AH380">
        <v>2</v>
      </c>
      <c r="AI380">
        <v>145874212</v>
      </c>
      <c r="AJ380">
        <v>362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ROW(Source!A196)</f>
        <v>196</v>
      </c>
      <c r="B381">
        <v>145874213</v>
      </c>
      <c r="C381">
        <v>145874209</v>
      </c>
      <c r="D381">
        <v>140923885</v>
      </c>
      <c r="E381">
        <v>1</v>
      </c>
      <c r="F381">
        <v>1</v>
      </c>
      <c r="G381">
        <v>1</v>
      </c>
      <c r="H381">
        <v>2</v>
      </c>
      <c r="I381" t="s">
        <v>681</v>
      </c>
      <c r="J381" t="s">
        <v>682</v>
      </c>
      <c r="K381" t="s">
        <v>683</v>
      </c>
      <c r="L381">
        <v>1367</v>
      </c>
      <c r="N381">
        <v>1011</v>
      </c>
      <c r="O381" t="s">
        <v>666</v>
      </c>
      <c r="P381" t="s">
        <v>666</v>
      </c>
      <c r="Q381">
        <v>1</v>
      </c>
      <c r="X381">
        <v>2.4700000000000002</v>
      </c>
      <c r="Y381">
        <v>0</v>
      </c>
      <c r="Z381">
        <v>65.709999999999994</v>
      </c>
      <c r="AA381">
        <v>11.6</v>
      </c>
      <c r="AB381">
        <v>0</v>
      </c>
      <c r="AC381">
        <v>0</v>
      </c>
      <c r="AD381">
        <v>1</v>
      </c>
      <c r="AE381">
        <v>0</v>
      </c>
      <c r="AF381" t="s">
        <v>17</v>
      </c>
      <c r="AG381">
        <v>3.0875000000000004</v>
      </c>
      <c r="AH381">
        <v>2</v>
      </c>
      <c r="AI381">
        <v>145874213</v>
      </c>
      <c r="AJ381">
        <v>363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ROW(Source!A196)</f>
        <v>196</v>
      </c>
      <c r="B382">
        <v>145874214</v>
      </c>
      <c r="C382">
        <v>145874209</v>
      </c>
      <c r="D382">
        <v>140775118</v>
      </c>
      <c r="E382">
        <v>1</v>
      </c>
      <c r="F382">
        <v>1</v>
      </c>
      <c r="G382">
        <v>1</v>
      </c>
      <c r="H382">
        <v>3</v>
      </c>
      <c r="I382" t="s">
        <v>867</v>
      </c>
      <c r="J382" t="s">
        <v>868</v>
      </c>
      <c r="K382" t="s">
        <v>869</v>
      </c>
      <c r="L382">
        <v>1348</v>
      </c>
      <c r="N382">
        <v>1009</v>
      </c>
      <c r="O382" t="s">
        <v>123</v>
      </c>
      <c r="P382" t="s">
        <v>123</v>
      </c>
      <c r="Q382">
        <v>1000</v>
      </c>
      <c r="X382">
        <v>1.2E-2</v>
      </c>
      <c r="Y382">
        <v>11978</v>
      </c>
      <c r="Z382">
        <v>0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3</v>
      </c>
      <c r="AG382">
        <v>1.2E-2</v>
      </c>
      <c r="AH382">
        <v>2</v>
      </c>
      <c r="AI382">
        <v>145874214</v>
      </c>
      <c r="AJ382">
        <v>364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ROW(Source!A196)</f>
        <v>196</v>
      </c>
      <c r="B383">
        <v>145874215</v>
      </c>
      <c r="C383">
        <v>145874209</v>
      </c>
      <c r="D383">
        <v>140790834</v>
      </c>
      <c r="E383">
        <v>1</v>
      </c>
      <c r="F383">
        <v>1</v>
      </c>
      <c r="G383">
        <v>1</v>
      </c>
      <c r="H383">
        <v>3</v>
      </c>
      <c r="I383" t="s">
        <v>870</v>
      </c>
      <c r="J383" t="s">
        <v>871</v>
      </c>
      <c r="K383" t="s">
        <v>872</v>
      </c>
      <c r="L383">
        <v>1348</v>
      </c>
      <c r="N383">
        <v>1009</v>
      </c>
      <c r="O383" t="s">
        <v>123</v>
      </c>
      <c r="P383" t="s">
        <v>123</v>
      </c>
      <c r="Q383">
        <v>1000</v>
      </c>
      <c r="X383">
        <v>3.5000000000000003E-2</v>
      </c>
      <c r="Y383">
        <v>5989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3</v>
      </c>
      <c r="AG383">
        <v>3.5000000000000003E-2</v>
      </c>
      <c r="AH383">
        <v>2</v>
      </c>
      <c r="AI383">
        <v>145874215</v>
      </c>
      <c r="AJ383">
        <v>365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ROW(Source!A196)</f>
        <v>196</v>
      </c>
      <c r="B384">
        <v>145874216</v>
      </c>
      <c r="C384">
        <v>145874209</v>
      </c>
      <c r="D384">
        <v>140762676</v>
      </c>
      <c r="E384">
        <v>70</v>
      </c>
      <c r="F384">
        <v>1</v>
      </c>
      <c r="G384">
        <v>1</v>
      </c>
      <c r="H384">
        <v>3</v>
      </c>
      <c r="I384" t="s">
        <v>909</v>
      </c>
      <c r="J384" t="s">
        <v>3</v>
      </c>
      <c r="K384" t="s">
        <v>910</v>
      </c>
      <c r="L384">
        <v>1371</v>
      </c>
      <c r="N384">
        <v>1013</v>
      </c>
      <c r="O384" t="s">
        <v>259</v>
      </c>
      <c r="P384" t="s">
        <v>259</v>
      </c>
      <c r="Q384">
        <v>1</v>
      </c>
      <c r="X384">
        <v>100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 t="s">
        <v>3</v>
      </c>
      <c r="AG384">
        <v>100</v>
      </c>
      <c r="AH384">
        <v>3</v>
      </c>
      <c r="AI384">
        <v>-1</v>
      </c>
      <c r="AJ384" t="s">
        <v>3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ROW(Source!A196)</f>
        <v>196</v>
      </c>
      <c r="B385">
        <v>145874217</v>
      </c>
      <c r="C385">
        <v>145874209</v>
      </c>
      <c r="D385">
        <v>140797270</v>
      </c>
      <c r="E385">
        <v>1</v>
      </c>
      <c r="F385">
        <v>1</v>
      </c>
      <c r="G385">
        <v>1</v>
      </c>
      <c r="H385">
        <v>3</v>
      </c>
      <c r="I385" t="s">
        <v>873</v>
      </c>
      <c r="J385" t="s">
        <v>874</v>
      </c>
      <c r="K385" t="s">
        <v>875</v>
      </c>
      <c r="L385">
        <v>1301</v>
      </c>
      <c r="N385">
        <v>1003</v>
      </c>
      <c r="O385" t="s">
        <v>190</v>
      </c>
      <c r="P385" t="s">
        <v>190</v>
      </c>
      <c r="Q385">
        <v>1</v>
      </c>
      <c r="X385">
        <v>400</v>
      </c>
      <c r="Y385">
        <v>3.2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0</v>
      </c>
      <c r="AF385" t="s">
        <v>3</v>
      </c>
      <c r="AG385">
        <v>400</v>
      </c>
      <c r="AH385">
        <v>2</v>
      </c>
      <c r="AI385">
        <v>145874217</v>
      </c>
      <c r="AJ385">
        <v>366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ROW(Source!A200)</f>
        <v>200</v>
      </c>
      <c r="B386">
        <v>145874309</v>
      </c>
      <c r="C386">
        <v>145874308</v>
      </c>
      <c r="D386">
        <v>140760022</v>
      </c>
      <c r="E386">
        <v>70</v>
      </c>
      <c r="F386">
        <v>1</v>
      </c>
      <c r="G386">
        <v>1</v>
      </c>
      <c r="H386">
        <v>1</v>
      </c>
      <c r="I386" t="s">
        <v>752</v>
      </c>
      <c r="J386" t="s">
        <v>3</v>
      </c>
      <c r="K386" t="s">
        <v>753</v>
      </c>
      <c r="L386">
        <v>1191</v>
      </c>
      <c r="N386">
        <v>1013</v>
      </c>
      <c r="O386" t="s">
        <v>660</v>
      </c>
      <c r="P386" t="s">
        <v>660</v>
      </c>
      <c r="Q386">
        <v>1</v>
      </c>
      <c r="X386">
        <v>13.71</v>
      </c>
      <c r="Y386">
        <v>0</v>
      </c>
      <c r="Z386">
        <v>0</v>
      </c>
      <c r="AA386">
        <v>0</v>
      </c>
      <c r="AB386">
        <v>9.4</v>
      </c>
      <c r="AC386">
        <v>0</v>
      </c>
      <c r="AD386">
        <v>1</v>
      </c>
      <c r="AE386">
        <v>1</v>
      </c>
      <c r="AF386" t="s">
        <v>18</v>
      </c>
      <c r="AG386">
        <v>15.766500000000001</v>
      </c>
      <c r="AH386">
        <v>2</v>
      </c>
      <c r="AI386">
        <v>145874309</v>
      </c>
      <c r="AJ386">
        <v>367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ROW(Source!A200)</f>
        <v>200</v>
      </c>
      <c r="B387">
        <v>145874310</v>
      </c>
      <c r="C387">
        <v>145874308</v>
      </c>
      <c r="D387">
        <v>140760225</v>
      </c>
      <c r="E387">
        <v>70</v>
      </c>
      <c r="F387">
        <v>1</v>
      </c>
      <c r="G387">
        <v>1</v>
      </c>
      <c r="H387">
        <v>1</v>
      </c>
      <c r="I387" t="s">
        <v>661</v>
      </c>
      <c r="J387" t="s">
        <v>3</v>
      </c>
      <c r="K387" t="s">
        <v>662</v>
      </c>
      <c r="L387">
        <v>1191</v>
      </c>
      <c r="N387">
        <v>1013</v>
      </c>
      <c r="O387" t="s">
        <v>660</v>
      </c>
      <c r="P387" t="s">
        <v>660</v>
      </c>
      <c r="Q387">
        <v>1</v>
      </c>
      <c r="X387">
        <v>0.02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2</v>
      </c>
      <c r="AF387" t="s">
        <v>17</v>
      </c>
      <c r="AG387">
        <v>2.5000000000000001E-2</v>
      </c>
      <c r="AH387">
        <v>2</v>
      </c>
      <c r="AI387">
        <v>145874310</v>
      </c>
      <c r="AJ387">
        <v>368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ROW(Source!A200)</f>
        <v>200</v>
      </c>
      <c r="B388">
        <v>145874311</v>
      </c>
      <c r="C388">
        <v>145874308</v>
      </c>
      <c r="D388">
        <v>140923689</v>
      </c>
      <c r="E388">
        <v>1</v>
      </c>
      <c r="F388">
        <v>1</v>
      </c>
      <c r="G388">
        <v>1</v>
      </c>
      <c r="H388">
        <v>2</v>
      </c>
      <c r="I388" t="s">
        <v>876</v>
      </c>
      <c r="J388" t="s">
        <v>877</v>
      </c>
      <c r="K388" t="s">
        <v>878</v>
      </c>
      <c r="L388">
        <v>1367</v>
      </c>
      <c r="N388">
        <v>1011</v>
      </c>
      <c r="O388" t="s">
        <v>666</v>
      </c>
      <c r="P388" t="s">
        <v>666</v>
      </c>
      <c r="Q388">
        <v>1</v>
      </c>
      <c r="X388">
        <v>1.27</v>
      </c>
      <c r="Y388">
        <v>0</v>
      </c>
      <c r="Z388">
        <v>29.67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17</v>
      </c>
      <c r="AG388">
        <v>1.5874999999999999</v>
      </c>
      <c r="AH388">
        <v>2</v>
      </c>
      <c r="AI388">
        <v>145874311</v>
      </c>
      <c r="AJ388">
        <v>369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ROW(Source!A200)</f>
        <v>200</v>
      </c>
      <c r="B389">
        <v>145874312</v>
      </c>
      <c r="C389">
        <v>145874308</v>
      </c>
      <c r="D389">
        <v>140923885</v>
      </c>
      <c r="E389">
        <v>1</v>
      </c>
      <c r="F389">
        <v>1</v>
      </c>
      <c r="G389">
        <v>1</v>
      </c>
      <c r="H389">
        <v>2</v>
      </c>
      <c r="I389" t="s">
        <v>681</v>
      </c>
      <c r="J389" t="s">
        <v>682</v>
      </c>
      <c r="K389" t="s">
        <v>683</v>
      </c>
      <c r="L389">
        <v>1367</v>
      </c>
      <c r="N389">
        <v>1011</v>
      </c>
      <c r="O389" t="s">
        <v>666</v>
      </c>
      <c r="P389" t="s">
        <v>666</v>
      </c>
      <c r="Q389">
        <v>1</v>
      </c>
      <c r="X389">
        <v>0.02</v>
      </c>
      <c r="Y389">
        <v>0</v>
      </c>
      <c r="Z389">
        <v>65.709999999999994</v>
      </c>
      <c r="AA389">
        <v>11.6</v>
      </c>
      <c r="AB389">
        <v>0</v>
      </c>
      <c r="AC389">
        <v>0</v>
      </c>
      <c r="AD389">
        <v>1</v>
      </c>
      <c r="AE389">
        <v>0</v>
      </c>
      <c r="AF389" t="s">
        <v>17</v>
      </c>
      <c r="AG389">
        <v>2.5000000000000001E-2</v>
      </c>
      <c r="AH389">
        <v>2</v>
      </c>
      <c r="AI389">
        <v>145874312</v>
      </c>
      <c r="AJ389">
        <v>370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ROW(Source!A200)</f>
        <v>200</v>
      </c>
      <c r="B390">
        <v>145874313</v>
      </c>
      <c r="C390">
        <v>145874308</v>
      </c>
      <c r="D390">
        <v>140772680</v>
      </c>
      <c r="E390">
        <v>1</v>
      </c>
      <c r="F390">
        <v>1</v>
      </c>
      <c r="G390">
        <v>1</v>
      </c>
      <c r="H390">
        <v>3</v>
      </c>
      <c r="I390" t="s">
        <v>691</v>
      </c>
      <c r="J390" t="s">
        <v>692</v>
      </c>
      <c r="K390" t="s">
        <v>693</v>
      </c>
      <c r="L390">
        <v>1339</v>
      </c>
      <c r="N390">
        <v>1007</v>
      </c>
      <c r="O390" t="s">
        <v>127</v>
      </c>
      <c r="P390" t="s">
        <v>127</v>
      </c>
      <c r="Q390">
        <v>1</v>
      </c>
      <c r="X390">
        <v>0.29299999999999998</v>
      </c>
      <c r="Y390">
        <v>2.44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3</v>
      </c>
      <c r="AG390">
        <v>0.29299999999999998</v>
      </c>
      <c r="AH390">
        <v>2</v>
      </c>
      <c r="AI390">
        <v>145874313</v>
      </c>
      <c r="AJ390">
        <v>371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ROW(Source!A200)</f>
        <v>200</v>
      </c>
      <c r="B391">
        <v>145874314</v>
      </c>
      <c r="C391">
        <v>145874308</v>
      </c>
      <c r="D391">
        <v>140775156</v>
      </c>
      <c r="E391">
        <v>1</v>
      </c>
      <c r="F391">
        <v>1</v>
      </c>
      <c r="G391">
        <v>1</v>
      </c>
      <c r="H391">
        <v>3</v>
      </c>
      <c r="I391" t="s">
        <v>879</v>
      </c>
      <c r="J391" t="s">
        <v>880</v>
      </c>
      <c r="K391" t="s">
        <v>881</v>
      </c>
      <c r="L391">
        <v>1407</v>
      </c>
      <c r="N391">
        <v>1013</v>
      </c>
      <c r="O391" t="s">
        <v>751</v>
      </c>
      <c r="P391" t="s">
        <v>751</v>
      </c>
      <c r="Q391">
        <v>1</v>
      </c>
      <c r="X391">
        <v>0.16700000000000001</v>
      </c>
      <c r="Y391">
        <v>270</v>
      </c>
      <c r="Z391">
        <v>0</v>
      </c>
      <c r="AA391">
        <v>0</v>
      </c>
      <c r="AB391">
        <v>0</v>
      </c>
      <c r="AC391">
        <v>0</v>
      </c>
      <c r="AD391">
        <v>1</v>
      </c>
      <c r="AE391">
        <v>0</v>
      </c>
      <c r="AF391" t="s">
        <v>3</v>
      </c>
      <c r="AG391">
        <v>0.16700000000000001</v>
      </c>
      <c r="AH391">
        <v>2</v>
      </c>
      <c r="AI391">
        <v>145874314</v>
      </c>
      <c r="AJ391">
        <v>372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ROW(Source!A200)</f>
        <v>200</v>
      </c>
      <c r="B392">
        <v>145874315</v>
      </c>
      <c r="C392">
        <v>145874308</v>
      </c>
      <c r="D392">
        <v>140775356</v>
      </c>
      <c r="E392">
        <v>1</v>
      </c>
      <c r="F392">
        <v>1</v>
      </c>
      <c r="G392">
        <v>1</v>
      </c>
      <c r="H392">
        <v>3</v>
      </c>
      <c r="I392" t="s">
        <v>882</v>
      </c>
      <c r="J392" t="s">
        <v>883</v>
      </c>
      <c r="K392" t="s">
        <v>884</v>
      </c>
      <c r="L392">
        <v>1348</v>
      </c>
      <c r="N392">
        <v>1009</v>
      </c>
      <c r="O392" t="s">
        <v>123</v>
      </c>
      <c r="P392" t="s">
        <v>123</v>
      </c>
      <c r="Q392">
        <v>1000</v>
      </c>
      <c r="X392">
        <v>3.1700000000000001E-3</v>
      </c>
      <c r="Y392">
        <v>13889.45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3</v>
      </c>
      <c r="AG392">
        <v>3.1700000000000001E-3</v>
      </c>
      <c r="AH392">
        <v>2</v>
      </c>
      <c r="AI392">
        <v>145874315</v>
      </c>
      <c r="AJ392">
        <v>373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ROW(Source!A200)</f>
        <v>200</v>
      </c>
      <c r="B393">
        <v>145874316</v>
      </c>
      <c r="C393">
        <v>145874308</v>
      </c>
      <c r="D393">
        <v>140760723</v>
      </c>
      <c r="E393">
        <v>70</v>
      </c>
      <c r="F393">
        <v>1</v>
      </c>
      <c r="G393">
        <v>1</v>
      </c>
      <c r="H393">
        <v>3</v>
      </c>
      <c r="I393" t="s">
        <v>911</v>
      </c>
      <c r="J393" t="s">
        <v>3</v>
      </c>
      <c r="K393" t="s">
        <v>912</v>
      </c>
      <c r="L393">
        <v>1371</v>
      </c>
      <c r="N393">
        <v>1013</v>
      </c>
      <c r="O393" t="s">
        <v>259</v>
      </c>
      <c r="P393" t="s">
        <v>259</v>
      </c>
      <c r="Q393">
        <v>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1</v>
      </c>
      <c r="AD393">
        <v>0</v>
      </c>
      <c r="AE393">
        <v>0</v>
      </c>
      <c r="AF393" t="s">
        <v>3</v>
      </c>
      <c r="AG393">
        <v>0</v>
      </c>
      <c r="AH393">
        <v>3</v>
      </c>
      <c r="AI393">
        <v>-1</v>
      </c>
      <c r="AJ393" t="s">
        <v>3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ROW(Source!A200)</f>
        <v>200</v>
      </c>
      <c r="B394">
        <v>145874317</v>
      </c>
      <c r="C394">
        <v>145874308</v>
      </c>
      <c r="D394">
        <v>140763665</v>
      </c>
      <c r="E394">
        <v>70</v>
      </c>
      <c r="F394">
        <v>1</v>
      </c>
      <c r="G394">
        <v>1</v>
      </c>
      <c r="H394">
        <v>3</v>
      </c>
      <c r="I394" t="s">
        <v>913</v>
      </c>
      <c r="J394" t="s">
        <v>3</v>
      </c>
      <c r="K394" t="s">
        <v>914</v>
      </c>
      <c r="L394">
        <v>1371</v>
      </c>
      <c r="N394">
        <v>1013</v>
      </c>
      <c r="O394" t="s">
        <v>259</v>
      </c>
      <c r="P394" t="s">
        <v>259</v>
      </c>
      <c r="Q394">
        <v>1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1</v>
      </c>
      <c r="AD394">
        <v>0</v>
      </c>
      <c r="AE394">
        <v>0</v>
      </c>
      <c r="AF394" t="s">
        <v>3</v>
      </c>
      <c r="AG394">
        <v>0</v>
      </c>
      <c r="AH394">
        <v>3</v>
      </c>
      <c r="AI394">
        <v>-1</v>
      </c>
      <c r="AJ394" t="s">
        <v>3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ROW(Source!A200)</f>
        <v>200</v>
      </c>
      <c r="B395">
        <v>145874318</v>
      </c>
      <c r="C395">
        <v>145874308</v>
      </c>
      <c r="D395">
        <v>140764651</v>
      </c>
      <c r="E395">
        <v>70</v>
      </c>
      <c r="F395">
        <v>1</v>
      </c>
      <c r="G395">
        <v>1</v>
      </c>
      <c r="H395">
        <v>3</v>
      </c>
      <c r="I395" t="s">
        <v>915</v>
      </c>
      <c r="J395" t="s">
        <v>3</v>
      </c>
      <c r="K395" t="s">
        <v>916</v>
      </c>
      <c r="L395">
        <v>1455</v>
      </c>
      <c r="N395">
        <v>1013</v>
      </c>
      <c r="O395" t="s">
        <v>716</v>
      </c>
      <c r="P395" t="s">
        <v>716</v>
      </c>
      <c r="Q395">
        <v>1</v>
      </c>
      <c r="X395">
        <v>16.7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 t="s">
        <v>3</v>
      </c>
      <c r="AG395">
        <v>16.7</v>
      </c>
      <c r="AH395">
        <v>3</v>
      </c>
      <c r="AI395">
        <v>-1</v>
      </c>
      <c r="AJ395" t="s">
        <v>3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ROW(Source!A200)</f>
        <v>200</v>
      </c>
      <c r="B396">
        <v>145874319</v>
      </c>
      <c r="C396">
        <v>145874308</v>
      </c>
      <c r="D396">
        <v>140764736</v>
      </c>
      <c r="E396">
        <v>70</v>
      </c>
      <c r="F396">
        <v>1</v>
      </c>
      <c r="G396">
        <v>1</v>
      </c>
      <c r="H396">
        <v>3</v>
      </c>
      <c r="I396" t="s">
        <v>917</v>
      </c>
      <c r="J396" t="s">
        <v>3</v>
      </c>
      <c r="K396" t="s">
        <v>918</v>
      </c>
      <c r="L396">
        <v>1301</v>
      </c>
      <c r="N396">
        <v>1003</v>
      </c>
      <c r="O396" t="s">
        <v>190</v>
      </c>
      <c r="P396" t="s">
        <v>190</v>
      </c>
      <c r="Q396">
        <v>1</v>
      </c>
      <c r="X396">
        <v>102.5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 t="s">
        <v>3</v>
      </c>
      <c r="AG396">
        <v>102.5</v>
      </c>
      <c r="AH396">
        <v>3</v>
      </c>
      <c r="AI396">
        <v>-1</v>
      </c>
      <c r="AJ396" t="s">
        <v>3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ROW(Source!A200)</f>
        <v>200</v>
      </c>
      <c r="B397">
        <v>145874320</v>
      </c>
      <c r="C397">
        <v>145874308</v>
      </c>
      <c r="D397">
        <v>140764829</v>
      </c>
      <c r="E397">
        <v>70</v>
      </c>
      <c r="F397">
        <v>1</v>
      </c>
      <c r="G397">
        <v>1</v>
      </c>
      <c r="H397">
        <v>3</v>
      </c>
      <c r="I397" t="s">
        <v>919</v>
      </c>
      <c r="J397" t="s">
        <v>3</v>
      </c>
      <c r="K397" t="s">
        <v>920</v>
      </c>
      <c r="L397">
        <v>1371</v>
      </c>
      <c r="N397">
        <v>1013</v>
      </c>
      <c r="O397" t="s">
        <v>259</v>
      </c>
      <c r="P397" t="s">
        <v>259</v>
      </c>
      <c r="Q397">
        <v>1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1</v>
      </c>
      <c r="AD397">
        <v>0</v>
      </c>
      <c r="AE397">
        <v>0</v>
      </c>
      <c r="AF397" t="s">
        <v>3</v>
      </c>
      <c r="AG397">
        <v>0</v>
      </c>
      <c r="AH397">
        <v>3</v>
      </c>
      <c r="AI397">
        <v>-1</v>
      </c>
      <c r="AJ397" t="s">
        <v>3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ROW(Source!A202)</f>
        <v>202</v>
      </c>
      <c r="B398">
        <v>145874327</v>
      </c>
      <c r="C398">
        <v>145874326</v>
      </c>
      <c r="D398">
        <v>140760054</v>
      </c>
      <c r="E398">
        <v>70</v>
      </c>
      <c r="F398">
        <v>1</v>
      </c>
      <c r="G398">
        <v>1</v>
      </c>
      <c r="H398">
        <v>1</v>
      </c>
      <c r="I398" t="s">
        <v>885</v>
      </c>
      <c r="J398" t="s">
        <v>3</v>
      </c>
      <c r="K398" t="s">
        <v>886</v>
      </c>
      <c r="L398">
        <v>1191</v>
      </c>
      <c r="N398">
        <v>1013</v>
      </c>
      <c r="O398" t="s">
        <v>660</v>
      </c>
      <c r="P398" t="s">
        <v>660</v>
      </c>
      <c r="Q398">
        <v>1</v>
      </c>
      <c r="X398">
        <v>1.56</v>
      </c>
      <c r="Y398">
        <v>0</v>
      </c>
      <c r="Z398">
        <v>0</v>
      </c>
      <c r="AA398">
        <v>0</v>
      </c>
      <c r="AB398">
        <v>10.35</v>
      </c>
      <c r="AC398">
        <v>0</v>
      </c>
      <c r="AD398">
        <v>1</v>
      </c>
      <c r="AE398">
        <v>1</v>
      </c>
      <c r="AF398" t="s">
        <v>18</v>
      </c>
      <c r="AG398">
        <v>1.7939999999999998</v>
      </c>
      <c r="AH398">
        <v>2</v>
      </c>
      <c r="AI398">
        <v>145874327</v>
      </c>
      <c r="AJ398">
        <v>374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</vt:lpstr>
      <vt:lpstr>Source</vt:lpstr>
      <vt:lpstr>SourceObSm</vt:lpstr>
      <vt:lpstr>SmtRes</vt:lpstr>
      <vt:lpstr>EtalonRes</vt:lpstr>
      <vt:lpstr>SrcKA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Соломонова Наталья Владимировна</cp:lastModifiedBy>
  <dcterms:created xsi:type="dcterms:W3CDTF">2024-07-12T12:01:48Z</dcterms:created>
  <dcterms:modified xsi:type="dcterms:W3CDTF">2024-07-12T12:04:08Z</dcterms:modified>
</cp:coreProperties>
</file>