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390" windowHeight="10545"/>
  </bookViews>
  <sheets>
    <sheet name="Дефектная ведомость" sheetId="1" r:id="rId1"/>
  </sheets>
  <definedNames>
    <definedName name="_xlnm.Print_Area" localSheetId="0">'Дефектная ведомость'!$A$1:$J$138</definedName>
  </definedNames>
  <calcPr calcId="145621"/>
</workbook>
</file>

<file path=xl/calcChain.xml><?xml version="1.0" encoding="utf-8"?>
<calcChain xmlns="http://schemas.openxmlformats.org/spreadsheetml/2006/main">
  <c r="H59" i="1" l="1"/>
  <c r="H86" i="1"/>
  <c r="H112" i="1"/>
  <c r="H110" i="1" l="1"/>
  <c r="H109" i="1"/>
  <c r="H99" i="1"/>
  <c r="H98" i="1"/>
  <c r="H54" i="1"/>
  <c r="H55" i="1"/>
  <c r="H82" i="1"/>
  <c r="H81" i="1"/>
  <c r="H71" i="1"/>
  <c r="H69" i="1"/>
  <c r="H42" i="1"/>
  <c r="H44" i="1"/>
  <c r="H64" i="1"/>
  <c r="H63" i="1"/>
  <c r="H62" i="1"/>
  <c r="H61" i="1"/>
  <c r="H125" i="1"/>
  <c r="H124" i="1"/>
  <c r="H67" i="1"/>
  <c r="H58" i="1"/>
  <c r="H57" i="1"/>
  <c r="H56" i="1"/>
  <c r="H53" i="1"/>
  <c r="H52" i="1"/>
  <c r="H51" i="1"/>
  <c r="H50" i="1"/>
  <c r="H49" i="1"/>
  <c r="H48" i="1"/>
  <c r="H47" i="1"/>
  <c r="H46" i="1"/>
  <c r="H45" i="1"/>
  <c r="H43" i="1"/>
  <c r="H66" i="1"/>
  <c r="H65" i="1"/>
  <c r="H96" i="1"/>
  <c r="H89" i="1"/>
  <c r="H88" i="1"/>
  <c r="H85" i="1"/>
  <c r="H84" i="1"/>
  <c r="H83" i="1"/>
  <c r="H80" i="1"/>
  <c r="H79" i="1"/>
  <c r="H78" i="1"/>
  <c r="H77" i="1"/>
  <c r="H76" i="1"/>
  <c r="H75" i="1"/>
  <c r="H74" i="1"/>
  <c r="H73" i="1"/>
  <c r="H72" i="1"/>
  <c r="H70" i="1"/>
  <c r="H95" i="1"/>
  <c r="H94" i="1"/>
  <c r="H93" i="1"/>
  <c r="H92" i="1"/>
  <c r="H91" i="1"/>
  <c r="H90" i="1"/>
  <c r="H122" i="1" l="1"/>
  <c r="H121" i="1"/>
  <c r="H120" i="1"/>
  <c r="H117" i="1" l="1"/>
  <c r="H116" i="1"/>
  <c r="H115" i="1"/>
  <c r="H114" i="1"/>
  <c r="H103" i="1" l="1"/>
  <c r="H106" i="1" l="1"/>
  <c r="H105" i="1"/>
  <c r="H104" i="1"/>
  <c r="H102" i="1"/>
  <c r="H101" i="1"/>
  <c r="H100" i="1"/>
  <c r="H111" i="1"/>
  <c r="H108" i="1"/>
  <c r="H107" i="1"/>
  <c r="H119" i="1"/>
  <c r="H118" i="1"/>
</calcChain>
</file>

<file path=xl/sharedStrings.xml><?xml version="1.0" encoding="utf-8"?>
<sst xmlns="http://schemas.openxmlformats.org/spreadsheetml/2006/main" count="415" uniqueCount="150">
  <si>
    <t>Примечание</t>
  </si>
  <si>
    <t>(должность)</t>
  </si>
  <si>
    <t>(подпись)</t>
  </si>
  <si>
    <t>(расшифровка подписи)</t>
  </si>
  <si>
    <t>ДЕФЕКТНАЯ ВЕДОМОСТЬ</t>
  </si>
  <si>
    <t>Номер документа</t>
  </si>
  <si>
    <t>Дата составления</t>
  </si>
  <si>
    <t>Наименование деталей, элементов</t>
  </si>
  <si>
    <t>Дефект (степень износа)</t>
  </si>
  <si>
    <t xml:space="preserve">             Специализированная  форма № ФОУ-18</t>
  </si>
  <si>
    <t>0306831</t>
  </si>
  <si>
    <t xml:space="preserve">Комиссия:   </t>
  </si>
  <si>
    <t>организация</t>
  </si>
  <si>
    <t>структурное подразделение</t>
  </si>
  <si>
    <t>БЕ</t>
  </si>
  <si>
    <t>Форма по ОКУД</t>
  </si>
  <si>
    <t>№ п/п</t>
  </si>
  <si>
    <t>по ОКПО</t>
  </si>
  <si>
    <t>Код</t>
  </si>
  <si>
    <t>Единица измерения</t>
  </si>
  <si>
    <t>Формула подсчета</t>
  </si>
  <si>
    <t>I.</t>
  </si>
  <si>
    <t>II.</t>
  </si>
  <si>
    <t>Подробное описание конструкций (с указанием материала) и технического состояния</t>
  </si>
  <si>
    <t>объекта (основания, фундаменты, стены, колонны, перекрытия и др.)</t>
  </si>
  <si>
    <t xml:space="preserve">Количество, объем </t>
  </si>
  <si>
    <t>III.</t>
  </si>
  <si>
    <t>Наименование изделия, узла, агрегата, конструкции, подлежащего ремонту</t>
  </si>
  <si>
    <t>Наименование работ  по устранению дефектов</t>
  </si>
  <si>
    <t>Утверждена распоряжением ОАО «РЖД» от  15.12.2008  № 2688р</t>
  </si>
  <si>
    <t>Сетевой номер</t>
  </si>
  <si>
    <r>
      <t xml:space="preserve">УТВЕРЖДАЮ:  </t>
    </r>
    <r>
      <rPr>
        <b/>
        <sz val="10"/>
        <rFont val="Times New Roman"/>
        <family val="1"/>
        <charset val="204"/>
      </rPr>
      <t xml:space="preserve"> </t>
    </r>
  </si>
  <si>
    <t>Инженер ОКС</t>
  </si>
  <si>
    <t>Акционерное общество "Новосибирский стрелочный завод"</t>
  </si>
  <si>
    <r>
      <t xml:space="preserve">Местонахождение объекта: </t>
    </r>
    <r>
      <rPr>
        <u/>
        <sz val="10"/>
        <rFont val="Times New Roman"/>
        <family val="1"/>
        <charset val="204"/>
      </rPr>
      <t>630025 г. Новосибирск, ул. Аксенова, д. 7</t>
    </r>
  </si>
  <si>
    <t>Этажность, общая высота, площать, протяженность и др.:</t>
  </si>
  <si>
    <t>Выводы и предложения по проведению ремонта с перечислением состава работ:</t>
  </si>
  <si>
    <t>Кравченко А.П.</t>
  </si>
  <si>
    <r>
      <t xml:space="preserve">Основное средство (здание, оборудование): </t>
    </r>
    <r>
      <rPr>
        <u/>
        <sz val="10"/>
        <rFont val="Times New Roman"/>
        <family val="1"/>
        <charset val="204"/>
      </rPr>
      <t>Здание заводоуправления.</t>
    </r>
  </si>
  <si>
    <t>Инвентарный номер: 102004</t>
  </si>
  <si>
    <t>произвела осмотр здания заводоуправления и отметила следующее:</t>
  </si>
  <si>
    <t>Общие сведения по объекту: вспомогательное здание</t>
  </si>
  <si>
    <r>
      <t xml:space="preserve">Год постройки: </t>
    </r>
    <r>
      <rPr>
        <i/>
        <u/>
        <sz val="10"/>
        <rFont val="Times New Roman"/>
        <family val="1"/>
        <charset val="204"/>
      </rPr>
      <t>1959</t>
    </r>
    <r>
      <rPr>
        <u/>
        <sz val="10"/>
        <rFont val="Times New Roman"/>
        <family val="1"/>
        <charset val="204"/>
      </rPr>
      <t>.</t>
    </r>
  </si>
  <si>
    <t>этажность 2, площадь здания по внутреннему замеру -2048 кв. м.,площадь застройки- 777,1 кв. м.</t>
  </si>
  <si>
    <t xml:space="preserve">Фундамент- ж/б; стены - кирпич;  перекрытия - ж/б плиты;  кровля - шиферная (деревянные стропилы, фермы);  </t>
  </si>
  <si>
    <t>Пол</t>
  </si>
  <si>
    <t>м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</si>
  <si>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</si>
  <si>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Стены/перегородки</t>
  </si>
  <si>
    <t>Потолок</t>
  </si>
  <si>
    <t>Начальник АХО</t>
  </si>
  <si>
    <t>Заместитель генерального директора АО "НСЗ" по техническим вопросам</t>
  </si>
  <si>
    <t>Горбунов  Н. Н.</t>
  </si>
  <si>
    <t>Демонтаж ПВХ плинтусов</t>
  </si>
  <si>
    <t>Горовкин А.В.</t>
  </si>
  <si>
    <t>Начальник ОКС</t>
  </si>
  <si>
    <r>
      <t>Комиссия в составе: Ненашев М.А.</t>
    </r>
    <r>
      <rPr>
        <u/>
        <sz val="10"/>
        <rFont val="Times New Roman"/>
        <family val="1"/>
        <charset val="204"/>
      </rPr>
      <t>, Горовкин А.В., Кравченко А.П.</t>
    </r>
  </si>
  <si>
    <t xml:space="preserve">Разборка оснований покрытия полов: простильных полов </t>
  </si>
  <si>
    <t xml:space="preserve">Разборка оснований покрытия полов: лаг из досок и брусков </t>
  </si>
  <si>
    <t>Устройство пола бетонного t=100мм класс В 15, армированного сеткой Вр1 толщиной 4мм, с ячейкой 100х100</t>
  </si>
  <si>
    <t>Пропитка пола грунтовкой Ceresit CT 17 или аналог</t>
  </si>
  <si>
    <t xml:space="preserve">Устройства покрытия из самовыравнивающейся смеси Unis Горизонт, тол. до 5 мм </t>
  </si>
  <si>
    <t xml:space="preserve">Окраска за 2 раза. Краска для интерьера 
Tikkurila Power 7
Цвет: согласовать с заказчиком
</t>
  </si>
  <si>
    <r>
      <t>шт / м</t>
    </r>
    <r>
      <rPr>
        <vertAlign val="superscript"/>
        <sz val="10"/>
        <rFont val="Times New Roman"/>
        <family val="1"/>
        <charset val="204"/>
      </rPr>
      <t>2</t>
    </r>
  </si>
  <si>
    <t>Установка решеток декоративных для радиаторов отопления 600*1200мм</t>
  </si>
  <si>
    <t>2 / 1,44</t>
  </si>
  <si>
    <t>0,6*1,2*2</t>
  </si>
  <si>
    <t>Устройство натяжного потолка</t>
  </si>
  <si>
    <t>Устройство отверстий в потолке под светильники и пожарную сигнализацию</t>
  </si>
  <si>
    <t xml:space="preserve">шт </t>
  </si>
  <si>
    <t>Ненашев М.А.</t>
  </si>
  <si>
    <t>Ведущ.спец.ОБ</t>
  </si>
  <si>
    <t>Коваленко Н.М.</t>
  </si>
  <si>
    <t>Окна</t>
  </si>
  <si>
    <t>1,35*0,48*2</t>
  </si>
  <si>
    <t>Устроцство подокоников ПВХ шириной 600 мм. Длина = 1,35 м.</t>
  </si>
  <si>
    <t>1,35*0,6*2</t>
  </si>
  <si>
    <t>Демонтаж подокоников ПВХ шириной 480 мм. Длина = 1,35 м.</t>
  </si>
  <si>
    <t>Дверные откосы</t>
  </si>
  <si>
    <t>Другое</t>
  </si>
  <si>
    <t>Вывоз строительного мусора</t>
  </si>
  <si>
    <t>Изменение уровня пола в здании: выемкой грунта вручную на 200мм</t>
  </si>
  <si>
    <t>Погрузка строительного мусора в автомобили</t>
  </si>
  <si>
    <t>т</t>
  </si>
  <si>
    <t xml:space="preserve">Пропитка пола грунтовкой Ceresit CT 17 или аналог </t>
  </si>
  <si>
    <t>6,1т</t>
  </si>
  <si>
    <t>1,5т</t>
  </si>
  <si>
    <t>Устройство плинтусов ПВХ с кабель-каналом</t>
  </si>
  <si>
    <t>Разборка покрытия пола из линолеума</t>
  </si>
  <si>
    <t>Демонтаж оконных откосов из ПВХ шириной 370мм</t>
  </si>
  <si>
    <t>Устройство оконных откосов из сендвич-панелей шириной 400мм</t>
  </si>
  <si>
    <t>Кабинет ЗГД по техническим вопросам</t>
  </si>
  <si>
    <t>3,45*6,03+1*0,45</t>
  </si>
  <si>
    <t>Устройство порытия пола из ПВХ плитки на клей. Tarkett Art Vinil Jazz Randy</t>
  </si>
  <si>
    <t>3,45*3,1*2+6,03*3,1*2-0,9*2,1-1,96*1,05*2</t>
  </si>
  <si>
    <t>3,45*6,03+0,9*0,45</t>
  </si>
  <si>
    <t>Устройство поэлителеновой пленки 200мм с подворотом на стены 120 мм</t>
  </si>
  <si>
    <t>Устройство теплоизоляции толщиной 100мм из экструзионного пенополистирола Пеноплекс Комфорт</t>
  </si>
  <si>
    <t>Оклейка стен обоями флизелиновыми Ateliero Дождик 1.06x25 м AT2501АВ, под покраску   поливинилацетатными красками, с подготовкой поверхности</t>
  </si>
  <si>
    <t>Устройство облицовки стен  из ГКЛ толщ.12,5 мм, по металлическому каркасу (потолочному)</t>
  </si>
  <si>
    <r>
      <t>глухих - 37,39 м</t>
    </r>
    <r>
      <rPr>
        <vertAlign val="superscript"/>
        <sz val="10"/>
        <rFont val="Times New Roman"/>
        <family val="1"/>
        <charset val="204"/>
      </rPr>
      <t xml:space="preserve">2
</t>
    </r>
    <r>
      <rPr>
        <sz val="10"/>
        <rFont val="Times New Roman"/>
        <family val="1"/>
        <charset val="204"/>
      </rPr>
      <t>с окнами - 6,58 м</t>
    </r>
    <r>
      <rPr>
        <vertAlign val="superscript"/>
        <sz val="10"/>
        <rFont val="Times New Roman"/>
        <family val="1"/>
        <charset val="204"/>
      </rPr>
      <t xml:space="preserve">2
</t>
    </r>
    <r>
      <rPr>
        <sz val="10"/>
        <rFont val="Times New Roman"/>
        <family val="1"/>
        <charset val="204"/>
      </rPr>
      <t>с дверьми - 8,8 м</t>
    </r>
    <r>
      <rPr>
        <vertAlign val="superscript"/>
        <sz val="10"/>
        <rFont val="Times New Roman"/>
        <family val="1"/>
        <charset val="204"/>
      </rPr>
      <t>2</t>
    </r>
  </si>
  <si>
    <t>Демонтаж окон ПВХ 1963*1050</t>
  </si>
  <si>
    <t>1,950*1,06*2</t>
  </si>
  <si>
    <t>Монтаж 5-ти камерных окон ПВХ 1950*1060</t>
  </si>
  <si>
    <t>(1,950*2+1,06)*0,37*2</t>
  </si>
  <si>
    <t>Устройство дверных откосов из доборов на ширину 500мм (ЭКОШПОН (Орех Золотой))</t>
  </si>
  <si>
    <t>2,1*2*0,5+0,9*0,5</t>
  </si>
  <si>
    <t>Устройство наличников внутренних (ЭКОШПОН (Орех Золотой))</t>
  </si>
  <si>
    <t>2,1*2+1</t>
  </si>
  <si>
    <t>6,03*3,45</t>
  </si>
  <si>
    <t>Кабинет ЗГД по закупкам</t>
  </si>
  <si>
    <t>3,28*4,16+0,9*0,45</t>
  </si>
  <si>
    <t>3,28*3,1*2+4,16*3,1*2-0,9*2,1-1,96*1,05*2</t>
  </si>
  <si>
    <r>
      <t>глухих - 25,79 м</t>
    </r>
    <r>
      <rPr>
        <vertAlign val="superscript"/>
        <sz val="10"/>
        <rFont val="Times New Roman"/>
        <family val="1"/>
        <charset val="204"/>
      </rPr>
      <t xml:space="preserve">2
</t>
    </r>
    <r>
      <rPr>
        <sz val="10"/>
        <rFont val="Times New Roman"/>
        <family val="1"/>
        <charset val="204"/>
      </rPr>
      <t>с окнами - 6,05 м</t>
    </r>
    <r>
      <rPr>
        <vertAlign val="superscript"/>
        <sz val="10"/>
        <rFont val="Times New Roman"/>
        <family val="1"/>
        <charset val="204"/>
      </rPr>
      <t xml:space="preserve">2
</t>
    </r>
    <r>
      <rPr>
        <sz val="10"/>
        <rFont val="Times New Roman"/>
        <family val="1"/>
        <charset val="204"/>
      </rPr>
      <t>с дверьми - 8,28 м</t>
    </r>
    <r>
      <rPr>
        <vertAlign val="superscript"/>
        <sz val="10"/>
        <rFont val="Times New Roman"/>
        <family val="1"/>
        <charset val="204"/>
      </rPr>
      <t>2</t>
    </r>
  </si>
  <si>
    <t>1,960*1,05*2</t>
  </si>
  <si>
    <t>3,28*4,16</t>
  </si>
  <si>
    <t>4,04 т</t>
  </si>
  <si>
    <t>0,99 т</t>
  </si>
  <si>
    <t xml:space="preserve">Кабинет Финансового отдела </t>
  </si>
  <si>
    <t>3,94*6,82+0,9*0,2</t>
  </si>
  <si>
    <t>1,9 т</t>
  </si>
  <si>
    <t>7,8 т</t>
  </si>
  <si>
    <t>Демонтаж перегородки из гипсокартона по металлическому каркасу с дверью</t>
  </si>
  <si>
    <t>3,94*3,1-0,9*2,1</t>
  </si>
  <si>
    <t>Демонтаж выравнивания стен из ГКЛ по металлическому каркасу</t>
  </si>
  <si>
    <t>3,94*3,1*2+6,82*3,1*2-0,9*2,1-1,96*1,05</t>
  </si>
  <si>
    <r>
      <t>глухих - 24,43 м</t>
    </r>
    <r>
      <rPr>
        <vertAlign val="superscript"/>
        <sz val="10"/>
        <rFont val="Times New Roman"/>
        <family val="1"/>
        <charset val="204"/>
      </rPr>
      <t xml:space="preserve">2
</t>
    </r>
    <r>
      <rPr>
        <sz val="10"/>
        <rFont val="Times New Roman"/>
        <family val="1"/>
        <charset val="204"/>
      </rPr>
      <t>с окнами - 19,08 м</t>
    </r>
    <r>
      <rPr>
        <vertAlign val="superscript"/>
        <sz val="10"/>
        <rFont val="Times New Roman"/>
        <family val="1"/>
        <charset val="204"/>
      </rPr>
      <t xml:space="preserve">2
</t>
    </r>
    <r>
      <rPr>
        <sz val="10"/>
        <rFont val="Times New Roman"/>
        <family val="1"/>
        <charset val="204"/>
      </rPr>
      <t>с дверьми - 19,25 м</t>
    </r>
    <r>
      <rPr>
        <vertAlign val="superscript"/>
        <sz val="10"/>
        <rFont val="Times New Roman"/>
        <family val="1"/>
        <charset val="204"/>
      </rPr>
      <t>2</t>
    </r>
  </si>
  <si>
    <t>3,94*6,82</t>
  </si>
  <si>
    <t>27.04.2024 г.</t>
  </si>
  <si>
    <t>(1,950*2+1,06)*0,37*3</t>
  </si>
  <si>
    <t>1,35*0,48*3</t>
  </si>
  <si>
    <t>0,6*1,2*3</t>
  </si>
  <si>
    <t>3 / 1,44</t>
  </si>
  <si>
    <t>Разборка покрытия пола из ламината</t>
  </si>
  <si>
    <t>2,65*4,74+0,5*0,9</t>
  </si>
  <si>
    <t>2,76*3,35+0,3*2*0,9</t>
  </si>
  <si>
    <t>3,28*4,16+0,9*0,45+2,76*3,35+0,3*2*0,9</t>
  </si>
  <si>
    <t>3,94*4+6,82*2-0,9 *2+2,65*2+4,74*2-0,9</t>
  </si>
  <si>
    <t>3,94*6,82+0,9*0,2+2,65*4,74+0,5*0,9</t>
  </si>
  <si>
    <t>3,45*6,03+0,9*0,45+2,15*1,25+0,3*0,9</t>
  </si>
  <si>
    <t>3,45*2+6,03*2-0,9</t>
  </si>
  <si>
    <t xml:space="preserve">Устройство отбойной доски TS-200 GL или аналог. RAL 8025 (перед закупкой согласовать с заказчиком) </t>
  </si>
  <si>
    <t>3,28*2+4,16*2-0,9</t>
  </si>
  <si>
    <t>3,94*4+6,82*2-0,9</t>
  </si>
  <si>
    <t>3,94*4+6,82*2-0,9  +2,65*2+4,74*2-0,9</t>
  </si>
  <si>
    <t>3,28*2+4,16*2-0,9+2,76*2+3,35*2-0,9</t>
  </si>
  <si>
    <t>3,45*2+6,03*2-0,9 +2,15*2+1,25*2-0,9</t>
  </si>
  <si>
    <t>требуется текущий ремонт кабинтов ЗГД и кабинета финансового отдела на 1 и 2 этажах.</t>
  </si>
  <si>
    <t>01005-32</t>
  </si>
  <si>
    <t>Устройство облицовки стен  из декоративного ГКЛ (типа Winal или "Мультиплит") толщ.12,5 мм, по металлическому каркасу (потолочному)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</si>
</sst>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 Cyr"/>
      <charset val="204"/>
    </font>
    <font>
      <i/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 applyProtection="0"/>
  </cellStyleXfs>
  <cellXfs count="14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/>
    <xf numFmtId="49" fontId="4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1" fillId="0" borderId="0" xfId="0" applyFont="1" applyFill="1" applyAlignment="1">
      <alignment horizontal="right"/>
    </xf>
    <xf numFmtId="0" fontId="9" fillId="0" borderId="0" xfId="0" applyFont="1" applyFill="1" applyAlignment="1"/>
    <xf numFmtId="0" fontId="10" fillId="0" borderId="0" xfId="0" applyFont="1" applyFill="1" applyAlignment="1"/>
    <xf numFmtId="0" fontId="4" fillId="0" borderId="0" xfId="0" applyFont="1" applyFill="1" applyAlignment="1"/>
    <xf numFmtId="0" fontId="11" fillId="0" borderId="0" xfId="0" applyFont="1" applyFill="1" applyAlignment="1"/>
    <xf numFmtId="0" fontId="4" fillId="0" borderId="0" xfId="0" applyFont="1" applyFill="1"/>
    <xf numFmtId="0" fontId="4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4" fillId="0" borderId="11" xfId="0" applyFont="1" applyFill="1" applyBorder="1" applyAlignment="1">
      <alignment vertical="center" wrapText="1"/>
    </xf>
    <xf numFmtId="0" fontId="4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20" xfId="0" applyFont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/>
    <xf numFmtId="0" fontId="6" fillId="0" borderId="5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9" fillId="0" borderId="0" xfId="0" applyFont="1" applyFill="1" applyAlignment="1"/>
    <xf numFmtId="0" fontId="10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Border="1" applyAlignment="1"/>
    <xf numFmtId="0" fontId="11" fillId="0" borderId="0" xfId="0" applyFont="1" applyFill="1" applyAlignment="1"/>
    <xf numFmtId="49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3" fillId="0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/>
    <xf numFmtId="49" fontId="3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6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2"/>
  <sheetViews>
    <sheetView tabSelected="1" view="pageBreakPreview" topLeftCell="A118" zoomScaleNormal="100" zoomScaleSheetLayoutView="100" workbookViewId="0">
      <selection activeCell="E111" sqref="E111"/>
    </sheetView>
  </sheetViews>
  <sheetFormatPr defaultRowHeight="12.75" x14ac:dyDescent="0.2"/>
  <cols>
    <col min="1" max="1" width="4.42578125" customWidth="1"/>
    <col min="2" max="2" width="12.28515625" customWidth="1"/>
    <col min="3" max="3" width="3.42578125" customWidth="1"/>
    <col min="4" max="4" width="14.140625" customWidth="1"/>
    <col min="5" max="5" width="24.42578125" customWidth="1"/>
    <col min="6" max="6" width="20" customWidth="1"/>
    <col min="7" max="7" width="10.140625" customWidth="1"/>
    <col min="8" max="8" width="10.85546875" customWidth="1"/>
    <col min="9" max="9" width="9.28515625" customWidth="1"/>
    <col min="10" max="10" width="12.28515625" customWidth="1"/>
  </cols>
  <sheetData>
    <row r="1" spans="1:10" x14ac:dyDescent="0.2">
      <c r="A1" s="4"/>
      <c r="B1" s="4"/>
      <c r="C1" s="4"/>
      <c r="D1" s="138" t="s">
        <v>9</v>
      </c>
      <c r="E1" s="138"/>
      <c r="F1" s="138"/>
      <c r="G1" s="138"/>
      <c r="H1" s="138"/>
      <c r="I1" s="138"/>
      <c r="J1" s="138"/>
    </row>
    <row r="2" spans="1:10" x14ac:dyDescent="0.2">
      <c r="A2" s="4"/>
      <c r="B2" s="4"/>
      <c r="C2" s="4"/>
      <c r="D2" s="138" t="s">
        <v>29</v>
      </c>
      <c r="E2" s="138"/>
      <c r="F2" s="138"/>
      <c r="G2" s="138"/>
      <c r="H2" s="138"/>
      <c r="I2" s="138"/>
      <c r="J2" s="138"/>
    </row>
    <row r="3" spans="1:10" x14ac:dyDescent="0.2">
      <c r="A3" s="4"/>
      <c r="B3" s="4"/>
      <c r="C3" s="4"/>
      <c r="D3" s="5"/>
      <c r="E3" s="5"/>
      <c r="F3" s="5"/>
      <c r="G3" s="5"/>
      <c r="H3" s="5"/>
      <c r="I3" s="5"/>
      <c r="J3" s="5"/>
    </row>
    <row r="4" spans="1:10" ht="13.5" thickBot="1" x14ac:dyDescent="0.25">
      <c r="A4" s="4"/>
      <c r="B4" s="4"/>
      <c r="C4" s="4"/>
      <c r="D4" s="5"/>
      <c r="E4" s="5"/>
      <c r="F4" s="5"/>
      <c r="G4" s="5"/>
      <c r="H4" s="5"/>
      <c r="J4" s="8" t="s">
        <v>18</v>
      </c>
    </row>
    <row r="5" spans="1:10" ht="13.5" thickBot="1" x14ac:dyDescent="0.25">
      <c r="A5" s="4"/>
      <c r="B5" s="4"/>
      <c r="C5" s="4"/>
      <c r="D5" s="5"/>
      <c r="E5" s="5"/>
      <c r="F5" s="5"/>
      <c r="G5" s="5"/>
      <c r="H5" s="104" t="s">
        <v>15</v>
      </c>
      <c r="I5" s="139"/>
      <c r="J5" s="13" t="s">
        <v>10</v>
      </c>
    </row>
    <row r="6" spans="1:10" x14ac:dyDescent="0.2">
      <c r="I6" s="104" t="s">
        <v>17</v>
      </c>
      <c r="J6" s="141"/>
    </row>
    <row r="7" spans="1:10" ht="13.5" thickBot="1" x14ac:dyDescent="0.25">
      <c r="A7" s="114" t="s">
        <v>33</v>
      </c>
      <c r="B7" s="114"/>
      <c r="C7" s="114"/>
      <c r="D7" s="114"/>
      <c r="E7" s="114"/>
      <c r="F7" s="114"/>
      <c r="G7" s="114"/>
      <c r="H7" s="114"/>
      <c r="I7" s="140"/>
      <c r="J7" s="142"/>
    </row>
    <row r="8" spans="1:10" x14ac:dyDescent="0.2">
      <c r="A8" s="115" t="s">
        <v>12</v>
      </c>
      <c r="B8" s="115"/>
      <c r="C8" s="115"/>
      <c r="D8" s="115"/>
      <c r="E8" s="115"/>
      <c r="F8" s="115"/>
      <c r="G8" s="115"/>
      <c r="H8" s="119"/>
      <c r="I8" s="104" t="s">
        <v>14</v>
      </c>
      <c r="J8" s="105"/>
    </row>
    <row r="9" spans="1:10" ht="13.5" thickBot="1" x14ac:dyDescent="0.25">
      <c r="A9" s="114"/>
      <c r="B9" s="114"/>
      <c r="C9" s="114"/>
      <c r="D9" s="114"/>
      <c r="E9" s="114"/>
      <c r="F9" s="114"/>
      <c r="G9" s="114"/>
      <c r="H9" s="114"/>
      <c r="I9" s="104"/>
      <c r="J9" s="106"/>
    </row>
    <row r="10" spans="1:10" x14ac:dyDescent="0.2">
      <c r="A10" s="115" t="s">
        <v>13</v>
      </c>
      <c r="B10" s="115"/>
      <c r="C10" s="115"/>
      <c r="D10" s="115"/>
      <c r="E10" s="115"/>
      <c r="F10" s="115"/>
      <c r="G10" s="115"/>
      <c r="H10" s="119"/>
      <c r="I10" s="12"/>
      <c r="J10" s="5"/>
    </row>
    <row r="11" spans="1:10" x14ac:dyDescent="0.2">
      <c r="A11" s="5"/>
      <c r="B11" s="5"/>
      <c r="C11" s="5"/>
      <c r="D11" s="5"/>
      <c r="E11" s="5"/>
      <c r="H11" s="5"/>
      <c r="I11" s="5"/>
      <c r="J11" s="5"/>
    </row>
    <row r="12" spans="1:10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5.9" customHeight="1" x14ac:dyDescent="0.2">
      <c r="C13" s="5"/>
      <c r="D13" s="5"/>
      <c r="E13" s="5"/>
      <c r="F13" s="124" t="s">
        <v>31</v>
      </c>
      <c r="G13" s="124"/>
      <c r="H13" s="136" t="s">
        <v>51</v>
      </c>
      <c r="I13" s="137"/>
      <c r="J13" s="137"/>
    </row>
    <row r="14" spans="1:10" x14ac:dyDescent="0.2">
      <c r="A14" s="4"/>
      <c r="B14" s="4"/>
      <c r="C14" s="4"/>
      <c r="D14" s="4"/>
      <c r="E14" s="4"/>
      <c r="F14" s="4"/>
      <c r="G14" s="6"/>
      <c r="H14" s="115" t="s">
        <v>1</v>
      </c>
      <c r="I14" s="116"/>
      <c r="J14" s="116"/>
    </row>
    <row r="15" spans="1:10" x14ac:dyDescent="0.2">
      <c r="A15" s="4"/>
      <c r="B15" s="4"/>
      <c r="C15" s="4"/>
      <c r="D15" s="4"/>
      <c r="E15" s="4"/>
      <c r="F15" s="4"/>
      <c r="G15" s="6"/>
      <c r="H15" s="6"/>
      <c r="I15" s="17"/>
      <c r="J15" s="17"/>
    </row>
    <row r="16" spans="1:10" x14ac:dyDescent="0.2">
      <c r="A16" s="4"/>
      <c r="B16" s="4"/>
      <c r="C16" s="4"/>
      <c r="D16" s="4"/>
      <c r="E16" s="4"/>
      <c r="F16" s="4"/>
      <c r="G16" s="20"/>
      <c r="H16" s="117" t="s">
        <v>52</v>
      </c>
      <c r="I16" s="118"/>
      <c r="J16" s="118"/>
    </row>
    <row r="17" spans="1:12" x14ac:dyDescent="0.2">
      <c r="A17" s="5"/>
      <c r="B17" s="5"/>
      <c r="C17" s="5"/>
      <c r="D17" s="5"/>
      <c r="E17" s="5"/>
      <c r="F17" s="5"/>
      <c r="G17" s="6" t="s">
        <v>2</v>
      </c>
      <c r="H17" s="115" t="s">
        <v>3</v>
      </c>
      <c r="I17" s="116"/>
      <c r="J17" s="116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ht="15.75" x14ac:dyDescent="0.25">
      <c r="B19" s="4"/>
      <c r="C19" s="125" t="s">
        <v>4</v>
      </c>
      <c r="D19" s="125"/>
      <c r="E19" s="125"/>
      <c r="F19" s="7"/>
      <c r="G19" s="7"/>
      <c r="H19" s="7"/>
      <c r="I19" s="7"/>
      <c r="J19" s="7"/>
      <c r="K19" s="7"/>
    </row>
    <row r="20" spans="1:12" x14ac:dyDescent="0.2">
      <c r="B20" s="4"/>
      <c r="C20" s="126" t="s">
        <v>5</v>
      </c>
      <c r="D20" s="127"/>
      <c r="E20" s="11" t="s">
        <v>6</v>
      </c>
      <c r="F20" s="15"/>
      <c r="G20" s="15"/>
      <c r="H20" s="8"/>
      <c r="I20" s="8"/>
      <c r="J20" s="8"/>
      <c r="K20" s="8"/>
    </row>
    <row r="21" spans="1:12" ht="14.25" x14ac:dyDescent="0.2">
      <c r="B21" s="4"/>
      <c r="C21" s="128" t="s">
        <v>148</v>
      </c>
      <c r="D21" s="128"/>
      <c r="E21" s="32" t="s">
        <v>128</v>
      </c>
      <c r="F21" s="16"/>
      <c r="G21" s="16"/>
      <c r="H21" s="9"/>
      <c r="I21" s="9"/>
      <c r="J21" s="9"/>
      <c r="K21" s="9"/>
    </row>
    <row r="22" spans="1:12" ht="7.9" customHeight="1" x14ac:dyDescent="0.2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2" s="3" customFormat="1" x14ac:dyDescent="0.2">
      <c r="A23" s="122" t="s">
        <v>38</v>
      </c>
      <c r="B23" s="111"/>
      <c r="C23" s="111"/>
      <c r="D23" s="111"/>
      <c r="E23" s="111"/>
      <c r="F23" s="111"/>
      <c r="G23" s="111"/>
      <c r="H23" s="111"/>
      <c r="I23" s="111"/>
      <c r="J23" s="111"/>
      <c r="K23"/>
    </row>
    <row r="24" spans="1:12" s="3" customFormat="1" x14ac:dyDescent="0.2">
      <c r="A24" s="112" t="s">
        <v>39</v>
      </c>
      <c r="B24" s="131"/>
      <c r="C24" s="131"/>
      <c r="D24" s="131"/>
      <c r="E24" s="131"/>
      <c r="F24" s="132" t="s">
        <v>30</v>
      </c>
      <c r="G24" s="132"/>
      <c r="H24" s="134"/>
      <c r="I24" s="135"/>
      <c r="J24" s="135"/>
    </row>
    <row r="25" spans="1:12" s="3" customFormat="1" x14ac:dyDescent="0.2">
      <c r="A25" s="133" t="s">
        <v>34</v>
      </c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2" s="3" customFormat="1" x14ac:dyDescent="0.2">
      <c r="A26" s="28"/>
      <c r="B26" s="28"/>
      <c r="C26" s="28"/>
      <c r="D26" s="28"/>
      <c r="E26" s="28"/>
      <c r="F26" s="28"/>
      <c r="G26" s="28"/>
      <c r="H26" s="28"/>
      <c r="I26" s="30"/>
      <c r="J26" s="30"/>
    </row>
    <row r="27" spans="1:12" s="3" customFormat="1" x14ac:dyDescent="0.2">
      <c r="A27" s="112" t="s">
        <v>56</v>
      </c>
      <c r="B27" s="111"/>
      <c r="C27" s="111"/>
      <c r="D27" s="111"/>
      <c r="E27" s="111"/>
      <c r="F27" s="111"/>
      <c r="G27" s="111"/>
      <c r="H27" s="111"/>
      <c r="I27" s="111"/>
      <c r="J27" s="111"/>
      <c r="K27"/>
    </row>
    <row r="28" spans="1:12" s="3" customFormat="1" x14ac:dyDescent="0.2">
      <c r="A28" s="107" t="s">
        <v>40</v>
      </c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2" s="3" customFormat="1" ht="13.5" x14ac:dyDescent="0.25">
      <c r="A29" s="28"/>
      <c r="B29" s="28"/>
      <c r="C29" s="28"/>
      <c r="D29" s="28"/>
      <c r="E29" s="28"/>
      <c r="F29" s="28"/>
      <c r="G29" s="28"/>
      <c r="H29" s="109"/>
      <c r="I29" s="110"/>
      <c r="J29" s="111"/>
      <c r="L29"/>
    </row>
    <row r="30" spans="1:12" s="3" customFormat="1" x14ac:dyDescent="0.2">
      <c r="A30" s="23" t="s">
        <v>21</v>
      </c>
      <c r="B30" s="113" t="s">
        <v>41</v>
      </c>
      <c r="C30" s="113"/>
      <c r="D30" s="111"/>
      <c r="E30" s="111"/>
      <c r="F30" s="111"/>
      <c r="G30" s="111"/>
      <c r="H30" s="111"/>
      <c r="I30" s="111"/>
      <c r="J30" s="111"/>
    </row>
    <row r="31" spans="1:12" s="3" customFormat="1" x14ac:dyDescent="0.2">
      <c r="A31" s="25"/>
      <c r="B31" s="113" t="s">
        <v>42</v>
      </c>
      <c r="C31" s="111"/>
      <c r="D31" s="111"/>
      <c r="E31" s="111"/>
      <c r="F31" s="111"/>
      <c r="G31" s="111"/>
      <c r="H31" s="111"/>
      <c r="I31" s="111"/>
      <c r="J31" s="111"/>
    </row>
    <row r="32" spans="1:12" s="3" customFormat="1" x14ac:dyDescent="0.2">
      <c r="A32" s="25"/>
      <c r="B32" s="113" t="s">
        <v>35</v>
      </c>
      <c r="C32" s="111"/>
      <c r="D32" s="111"/>
      <c r="E32" s="111"/>
      <c r="F32" s="111"/>
      <c r="G32" s="111"/>
      <c r="H32" s="111"/>
      <c r="I32" s="111"/>
      <c r="J32" s="111"/>
    </row>
    <row r="33" spans="1:16" s="3" customFormat="1" x14ac:dyDescent="0.2">
      <c r="A33" s="25"/>
      <c r="B33" s="107" t="s">
        <v>43</v>
      </c>
      <c r="C33" s="108"/>
      <c r="D33" s="108"/>
      <c r="E33" s="108"/>
      <c r="F33" s="108"/>
      <c r="G33" s="108"/>
      <c r="H33" s="108"/>
      <c r="I33" s="108"/>
      <c r="J33" s="108"/>
    </row>
    <row r="34" spans="1:16" s="3" customFormat="1" ht="13.5" x14ac:dyDescent="0.25">
      <c r="A34" s="23" t="s">
        <v>22</v>
      </c>
      <c r="B34" s="113" t="s">
        <v>23</v>
      </c>
      <c r="C34" s="113"/>
      <c r="D34" s="113"/>
      <c r="E34" s="113"/>
      <c r="F34" s="113"/>
      <c r="G34" s="113"/>
      <c r="H34" s="26"/>
      <c r="I34" s="27"/>
      <c r="J34" s="24"/>
    </row>
    <row r="35" spans="1:16" s="3" customFormat="1" ht="13.5" x14ac:dyDescent="0.25">
      <c r="A35" s="28"/>
      <c r="B35" s="113" t="s">
        <v>24</v>
      </c>
      <c r="C35" s="113"/>
      <c r="D35" s="113"/>
      <c r="E35" s="113"/>
      <c r="F35" s="113"/>
      <c r="G35" s="28"/>
      <c r="H35" s="26"/>
      <c r="I35" s="27"/>
      <c r="J35" s="24"/>
    </row>
    <row r="36" spans="1:16" s="3" customFormat="1" ht="15.6" customHeight="1" x14ac:dyDescent="0.2">
      <c r="A36" s="28"/>
      <c r="B36" s="120" t="s">
        <v>44</v>
      </c>
      <c r="C36" s="121"/>
      <c r="D36" s="121"/>
      <c r="E36" s="121"/>
      <c r="F36" s="121"/>
      <c r="G36" s="121"/>
      <c r="H36" s="121"/>
      <c r="I36" s="121"/>
      <c r="J36" s="121"/>
    </row>
    <row r="37" spans="1:16" s="3" customFormat="1" x14ac:dyDescent="0.2">
      <c r="A37" s="23" t="s">
        <v>26</v>
      </c>
      <c r="B37" s="129" t="s">
        <v>36</v>
      </c>
      <c r="C37" s="130"/>
      <c r="D37" s="130"/>
      <c r="E37" s="130"/>
      <c r="F37" s="130"/>
      <c r="G37" s="130"/>
      <c r="H37" s="130"/>
      <c r="I37" s="130"/>
      <c r="J37" s="130"/>
    </row>
    <row r="38" spans="1:16" s="3" customFormat="1" x14ac:dyDescent="0.2">
      <c r="A38" s="29"/>
      <c r="B38" s="107" t="s">
        <v>147</v>
      </c>
      <c r="C38" s="112"/>
      <c r="D38" s="112"/>
      <c r="E38" s="112"/>
      <c r="F38" s="112"/>
      <c r="G38" s="112"/>
      <c r="H38" s="112"/>
      <c r="I38" s="112"/>
      <c r="J38" s="112"/>
      <c r="L38" s="103"/>
      <c r="M38" s="103"/>
      <c r="N38" s="103"/>
      <c r="O38" s="103"/>
      <c r="P38" s="103"/>
    </row>
    <row r="39" spans="1:16" s="3" customFormat="1" x14ac:dyDescent="0.2">
      <c r="A39" s="5"/>
      <c r="B39" s="5"/>
      <c r="C39" s="5"/>
      <c r="D39" s="5"/>
      <c r="E39" s="5"/>
      <c r="F39" s="5"/>
      <c r="G39" s="5"/>
      <c r="H39" s="5"/>
      <c r="I39" s="4"/>
      <c r="J39" s="4"/>
    </row>
    <row r="40" spans="1:16" ht="81.599999999999994" customHeight="1" x14ac:dyDescent="0.2">
      <c r="A40" s="1" t="s">
        <v>16</v>
      </c>
      <c r="B40" s="123" t="s">
        <v>27</v>
      </c>
      <c r="C40" s="123"/>
      <c r="D40" s="1" t="s">
        <v>7</v>
      </c>
      <c r="E40" s="1" t="s">
        <v>28</v>
      </c>
      <c r="F40" s="1" t="s">
        <v>20</v>
      </c>
      <c r="G40" s="1" t="s">
        <v>19</v>
      </c>
      <c r="H40" s="1" t="s">
        <v>25</v>
      </c>
      <c r="I40" s="22" t="s">
        <v>8</v>
      </c>
      <c r="J40" s="1" t="s">
        <v>0</v>
      </c>
    </row>
    <row r="41" spans="1:16" x14ac:dyDescent="0.2">
      <c r="A41" s="2">
        <v>1</v>
      </c>
      <c r="B41" s="82">
        <v>2</v>
      </c>
      <c r="C41" s="82"/>
      <c r="D41" s="2">
        <v>3</v>
      </c>
      <c r="E41" s="2">
        <v>4</v>
      </c>
      <c r="F41" s="2">
        <v>5</v>
      </c>
      <c r="G41" s="2">
        <v>6</v>
      </c>
      <c r="H41" s="2">
        <v>7</v>
      </c>
      <c r="I41" s="21">
        <v>8</v>
      </c>
      <c r="J41" s="2">
        <v>9</v>
      </c>
    </row>
    <row r="42" spans="1:16" ht="25.5" x14ac:dyDescent="0.2">
      <c r="A42" s="52">
        <v>1</v>
      </c>
      <c r="B42" s="87" t="s">
        <v>118</v>
      </c>
      <c r="C42" s="88"/>
      <c r="D42" s="44" t="s">
        <v>45</v>
      </c>
      <c r="E42" s="31" t="s">
        <v>53</v>
      </c>
      <c r="F42" s="72" t="s">
        <v>137</v>
      </c>
      <c r="G42" s="19" t="s">
        <v>46</v>
      </c>
      <c r="H42" s="41">
        <f>3.94*4+6.82*2-0.9*2+2.65*2+4.74*2-0.9</f>
        <v>41.48</v>
      </c>
      <c r="I42" s="18"/>
      <c r="J42" s="18"/>
    </row>
    <row r="43" spans="1:16" ht="25.5" x14ac:dyDescent="0.2">
      <c r="A43" s="52">
        <v>2</v>
      </c>
      <c r="B43" s="89"/>
      <c r="C43" s="90"/>
      <c r="D43" s="44" t="s">
        <v>45</v>
      </c>
      <c r="E43" s="31" t="s">
        <v>88</v>
      </c>
      <c r="F43" s="33" t="s">
        <v>119</v>
      </c>
      <c r="G43" s="19" t="s">
        <v>47</v>
      </c>
      <c r="H43" s="34">
        <f t="shared" ref="H43:H53" si="0">3.94*6.82+0.9*0.2</f>
        <v>27.050799999999999</v>
      </c>
      <c r="I43" s="18"/>
      <c r="J43" s="18"/>
    </row>
    <row r="44" spans="1:16" ht="25.5" x14ac:dyDescent="0.2">
      <c r="A44" s="77">
        <v>3</v>
      </c>
      <c r="B44" s="89"/>
      <c r="C44" s="90"/>
      <c r="D44" s="44" t="s">
        <v>45</v>
      </c>
      <c r="E44" s="31" t="s">
        <v>133</v>
      </c>
      <c r="F44" s="33" t="s">
        <v>134</v>
      </c>
      <c r="G44" s="19" t="s">
        <v>47</v>
      </c>
      <c r="H44" s="34">
        <f>2.65*4.74+0.5*0.9</f>
        <v>13.010999999999999</v>
      </c>
      <c r="I44" s="18"/>
      <c r="J44" s="73"/>
    </row>
    <row r="45" spans="1:16" ht="28.15" customHeight="1" x14ac:dyDescent="0.2">
      <c r="A45" s="77">
        <v>4</v>
      </c>
      <c r="B45" s="89"/>
      <c r="C45" s="90"/>
      <c r="D45" s="45" t="s">
        <v>45</v>
      </c>
      <c r="E45" s="40" t="s">
        <v>57</v>
      </c>
      <c r="F45" s="33" t="s">
        <v>119</v>
      </c>
      <c r="G45" s="19" t="s">
        <v>47</v>
      </c>
      <c r="H45" s="34">
        <f t="shared" si="0"/>
        <v>27.050799999999999</v>
      </c>
      <c r="I45" s="18"/>
      <c r="J45" s="78" t="s">
        <v>120</v>
      </c>
    </row>
    <row r="46" spans="1:16" ht="38.25" x14ac:dyDescent="0.2">
      <c r="A46" s="77">
        <v>5</v>
      </c>
      <c r="B46" s="89"/>
      <c r="C46" s="90"/>
      <c r="D46" s="45" t="s">
        <v>45</v>
      </c>
      <c r="E46" s="40" t="s">
        <v>58</v>
      </c>
      <c r="F46" s="33" t="s">
        <v>119</v>
      </c>
      <c r="G46" s="19" t="s">
        <v>47</v>
      </c>
      <c r="H46" s="34">
        <f t="shared" si="0"/>
        <v>27.050799999999999</v>
      </c>
      <c r="I46" s="18"/>
      <c r="J46" s="79"/>
    </row>
    <row r="47" spans="1:16" ht="38.25" x14ac:dyDescent="0.2">
      <c r="A47" s="77">
        <v>6</v>
      </c>
      <c r="B47" s="89"/>
      <c r="C47" s="90"/>
      <c r="D47" s="45" t="s">
        <v>45</v>
      </c>
      <c r="E47" s="40" t="s">
        <v>81</v>
      </c>
      <c r="F47" s="33" t="s">
        <v>119</v>
      </c>
      <c r="G47" s="19" t="s">
        <v>47</v>
      </c>
      <c r="H47" s="34">
        <f t="shared" si="0"/>
        <v>27.050799999999999</v>
      </c>
      <c r="I47" s="18"/>
      <c r="J47" s="51" t="s">
        <v>121</v>
      </c>
    </row>
    <row r="48" spans="1:16" ht="63.75" x14ac:dyDescent="0.2">
      <c r="A48" s="77">
        <v>7</v>
      </c>
      <c r="B48" s="89"/>
      <c r="C48" s="90"/>
      <c r="D48" s="45" t="s">
        <v>45</v>
      </c>
      <c r="E48" s="31" t="s">
        <v>97</v>
      </c>
      <c r="F48" s="33" t="s">
        <v>119</v>
      </c>
      <c r="G48" s="19" t="s">
        <v>47</v>
      </c>
      <c r="H48" s="34">
        <f t="shared" si="0"/>
        <v>27.050799999999999</v>
      </c>
      <c r="I48" s="18"/>
      <c r="J48" s="51"/>
    </row>
    <row r="49" spans="1:10" ht="38.25" x14ac:dyDescent="0.2">
      <c r="A49" s="77">
        <v>8</v>
      </c>
      <c r="B49" s="89"/>
      <c r="C49" s="90"/>
      <c r="D49" s="45" t="s">
        <v>45</v>
      </c>
      <c r="E49" s="31" t="s">
        <v>96</v>
      </c>
      <c r="F49" s="33" t="s">
        <v>119</v>
      </c>
      <c r="G49" s="19" t="s">
        <v>47</v>
      </c>
      <c r="H49" s="34">
        <f t="shared" si="0"/>
        <v>27.050799999999999</v>
      </c>
      <c r="I49" s="18"/>
      <c r="J49" s="18"/>
    </row>
    <row r="50" spans="1:10" ht="63.75" x14ac:dyDescent="0.2">
      <c r="A50" s="77">
        <v>9</v>
      </c>
      <c r="B50" s="89"/>
      <c r="C50" s="90"/>
      <c r="D50" s="46" t="s">
        <v>45</v>
      </c>
      <c r="E50" s="31" t="s">
        <v>59</v>
      </c>
      <c r="F50" s="33" t="s">
        <v>119</v>
      </c>
      <c r="G50" s="19" t="s">
        <v>47</v>
      </c>
      <c r="H50" s="34">
        <f t="shared" si="0"/>
        <v>27.050799999999999</v>
      </c>
      <c r="I50" s="18"/>
      <c r="J50" s="18"/>
    </row>
    <row r="51" spans="1:10" ht="25.5" x14ac:dyDescent="0.2">
      <c r="A51" s="77">
        <v>10</v>
      </c>
      <c r="B51" s="89"/>
      <c r="C51" s="90"/>
      <c r="D51" s="46" t="s">
        <v>45</v>
      </c>
      <c r="E51" s="47" t="s">
        <v>60</v>
      </c>
      <c r="F51" s="33" t="s">
        <v>119</v>
      </c>
      <c r="G51" s="19" t="s">
        <v>47</v>
      </c>
      <c r="H51" s="34">
        <f t="shared" si="0"/>
        <v>27.050799999999999</v>
      </c>
      <c r="I51" s="18"/>
      <c r="J51" s="18"/>
    </row>
    <row r="52" spans="1:10" ht="51" x14ac:dyDescent="0.2">
      <c r="A52" s="77">
        <v>11</v>
      </c>
      <c r="B52" s="89"/>
      <c r="C52" s="90"/>
      <c r="D52" s="46" t="s">
        <v>45</v>
      </c>
      <c r="E52" s="47" t="s">
        <v>61</v>
      </c>
      <c r="F52" s="33" t="s">
        <v>119</v>
      </c>
      <c r="G52" s="19" t="s">
        <v>47</v>
      </c>
      <c r="H52" s="34">
        <f t="shared" si="0"/>
        <v>27.050799999999999</v>
      </c>
      <c r="I52" s="18"/>
      <c r="J52" s="18"/>
    </row>
    <row r="53" spans="1:10" ht="25.5" x14ac:dyDescent="0.2">
      <c r="A53" s="77">
        <v>12</v>
      </c>
      <c r="B53" s="89"/>
      <c r="C53" s="90"/>
      <c r="D53" s="46" t="s">
        <v>45</v>
      </c>
      <c r="E53" s="47" t="s">
        <v>84</v>
      </c>
      <c r="F53" s="33" t="s">
        <v>119</v>
      </c>
      <c r="G53" s="19" t="s">
        <v>47</v>
      </c>
      <c r="H53" s="34">
        <f t="shared" si="0"/>
        <v>27.050799999999999</v>
      </c>
      <c r="I53" s="18"/>
      <c r="J53" s="54"/>
    </row>
    <row r="54" spans="1:10" ht="38.25" x14ac:dyDescent="0.2">
      <c r="A54" s="77">
        <v>13</v>
      </c>
      <c r="B54" s="89"/>
      <c r="C54" s="90"/>
      <c r="D54" s="46" t="s">
        <v>45</v>
      </c>
      <c r="E54" s="47" t="s">
        <v>93</v>
      </c>
      <c r="F54" s="33" t="s">
        <v>138</v>
      </c>
      <c r="G54" s="19" t="s">
        <v>47</v>
      </c>
      <c r="H54" s="34">
        <f>3.94*6.82+0.9*0.2+2.65*4.74+0.5*0.9</f>
        <v>40.061800000000005</v>
      </c>
      <c r="I54" s="18"/>
      <c r="J54" s="54"/>
    </row>
    <row r="55" spans="1:10" ht="25.5" x14ac:dyDescent="0.2">
      <c r="A55" s="77">
        <v>14</v>
      </c>
      <c r="B55" s="89"/>
      <c r="C55" s="90"/>
      <c r="D55" s="46" t="s">
        <v>45</v>
      </c>
      <c r="E55" s="39" t="s">
        <v>87</v>
      </c>
      <c r="F55" s="72" t="s">
        <v>144</v>
      </c>
      <c r="G55" s="19" t="s">
        <v>46</v>
      </c>
      <c r="H55" s="41">
        <f>3.94*4+6.82*2-0.9*2+2.65*2+4.74*2-0.9</f>
        <v>41.48</v>
      </c>
      <c r="I55" s="18"/>
      <c r="J55" s="54"/>
    </row>
    <row r="56" spans="1:10" ht="58.15" customHeight="1" x14ac:dyDescent="0.2">
      <c r="A56" s="77">
        <v>15</v>
      </c>
      <c r="B56" s="89"/>
      <c r="C56" s="90"/>
      <c r="D56" s="43" t="s">
        <v>48</v>
      </c>
      <c r="E56" s="31" t="s">
        <v>122</v>
      </c>
      <c r="F56" s="53" t="s">
        <v>123</v>
      </c>
      <c r="G56" s="19" t="s">
        <v>47</v>
      </c>
      <c r="H56" s="34">
        <f>3.94*3.1-0.9*2.1</f>
        <v>10.324</v>
      </c>
      <c r="I56" s="18"/>
      <c r="J56" s="54"/>
    </row>
    <row r="57" spans="1:10" ht="45.6" customHeight="1" x14ac:dyDescent="0.2">
      <c r="A57" s="77">
        <v>16</v>
      </c>
      <c r="B57" s="89"/>
      <c r="C57" s="90"/>
      <c r="D57" s="43" t="s">
        <v>48</v>
      </c>
      <c r="E57" s="39" t="s">
        <v>124</v>
      </c>
      <c r="F57" s="53" t="s">
        <v>125</v>
      </c>
      <c r="G57" s="19" t="s">
        <v>47</v>
      </c>
      <c r="H57" s="34">
        <f>3.94*3.1*2+6.82*3.1*2-0.9*2.1-1.96*1.05</f>
        <v>62.764000000000003</v>
      </c>
      <c r="I57" s="18"/>
      <c r="J57" s="54"/>
    </row>
    <row r="58" spans="1:10" ht="67.150000000000006" customHeight="1" x14ac:dyDescent="0.2">
      <c r="A58" s="77">
        <v>17</v>
      </c>
      <c r="B58" s="89"/>
      <c r="C58" s="90"/>
      <c r="D58" s="43" t="s">
        <v>48</v>
      </c>
      <c r="E58" s="31" t="s">
        <v>149</v>
      </c>
      <c r="F58" s="53" t="s">
        <v>125</v>
      </c>
      <c r="G58" s="19" t="s">
        <v>47</v>
      </c>
      <c r="H58" s="34">
        <f>3.94*3.1*2+6.82*3.1*2-0.9*2.1-1.96*1.05</f>
        <v>62.764000000000003</v>
      </c>
      <c r="I58" s="80" t="s">
        <v>126</v>
      </c>
      <c r="J58" s="81"/>
    </row>
    <row r="59" spans="1:10" ht="66.599999999999994" customHeight="1" x14ac:dyDescent="0.2">
      <c r="A59" s="77">
        <v>18</v>
      </c>
      <c r="B59" s="89"/>
      <c r="C59" s="90"/>
      <c r="D59" s="43" t="s">
        <v>48</v>
      </c>
      <c r="E59" s="31" t="s">
        <v>141</v>
      </c>
      <c r="F59" s="72" t="s">
        <v>143</v>
      </c>
      <c r="G59" s="19" t="s">
        <v>46</v>
      </c>
      <c r="H59" s="34">
        <f>3.94*4+6.82*2-0.9</f>
        <v>28.5</v>
      </c>
      <c r="I59" s="36"/>
      <c r="J59" s="18"/>
    </row>
    <row r="60" spans="1:10" ht="43.15" customHeight="1" x14ac:dyDescent="0.2">
      <c r="A60" s="77">
        <v>19</v>
      </c>
      <c r="B60" s="89"/>
      <c r="C60" s="90"/>
      <c r="D60" s="44" t="s">
        <v>48</v>
      </c>
      <c r="E60" s="40" t="s">
        <v>64</v>
      </c>
      <c r="F60" s="33" t="s">
        <v>131</v>
      </c>
      <c r="G60" s="19" t="s">
        <v>63</v>
      </c>
      <c r="H60" s="34" t="s">
        <v>132</v>
      </c>
      <c r="I60" s="36"/>
      <c r="J60" s="18"/>
    </row>
    <row r="61" spans="1:10" ht="25.5" x14ac:dyDescent="0.2">
      <c r="A61" s="77">
        <v>20</v>
      </c>
      <c r="B61" s="89"/>
      <c r="C61" s="90"/>
      <c r="D61" s="49" t="s">
        <v>73</v>
      </c>
      <c r="E61" s="40" t="s">
        <v>89</v>
      </c>
      <c r="F61" s="33" t="s">
        <v>129</v>
      </c>
      <c r="G61" s="19" t="s">
        <v>47</v>
      </c>
      <c r="H61" s="34">
        <f>(1.95*2+1.06)*0.37*3</f>
        <v>5.5055999999999994</v>
      </c>
      <c r="I61" s="36"/>
      <c r="J61" s="18"/>
    </row>
    <row r="62" spans="1:10" ht="38.25" x14ac:dyDescent="0.2">
      <c r="A62" s="77">
        <v>21</v>
      </c>
      <c r="B62" s="89"/>
      <c r="C62" s="90"/>
      <c r="D62" s="49" t="s">
        <v>73</v>
      </c>
      <c r="E62" s="40" t="s">
        <v>90</v>
      </c>
      <c r="F62" s="33" t="s">
        <v>129</v>
      </c>
      <c r="G62" s="19" t="s">
        <v>47</v>
      </c>
      <c r="H62" s="34">
        <f>(1.95*2+1.06)*0.37*3</f>
        <v>5.5055999999999994</v>
      </c>
      <c r="I62" s="36"/>
      <c r="J62" s="18"/>
    </row>
    <row r="63" spans="1:10" ht="38.25" x14ac:dyDescent="0.2">
      <c r="A63" s="77">
        <v>22</v>
      </c>
      <c r="B63" s="89"/>
      <c r="C63" s="90"/>
      <c r="D63" s="49" t="s">
        <v>73</v>
      </c>
      <c r="E63" s="31" t="s">
        <v>77</v>
      </c>
      <c r="F63" s="33" t="s">
        <v>130</v>
      </c>
      <c r="G63" s="19" t="s">
        <v>47</v>
      </c>
      <c r="H63" s="34">
        <f>1.35*0.48*3</f>
        <v>1.944</v>
      </c>
      <c r="I63" s="36"/>
      <c r="J63" s="18"/>
    </row>
    <row r="64" spans="1:10" ht="38.25" x14ac:dyDescent="0.2">
      <c r="A64" s="77">
        <v>23</v>
      </c>
      <c r="B64" s="89"/>
      <c r="C64" s="90"/>
      <c r="D64" s="50" t="s">
        <v>73</v>
      </c>
      <c r="E64" s="31" t="s">
        <v>75</v>
      </c>
      <c r="F64" s="33" t="s">
        <v>130</v>
      </c>
      <c r="G64" s="19" t="s">
        <v>47</v>
      </c>
      <c r="H64" s="34">
        <f>1.35*0.48*3</f>
        <v>1.944</v>
      </c>
      <c r="I64" s="36"/>
      <c r="J64" s="18"/>
    </row>
    <row r="65" spans="1:10" ht="51" x14ac:dyDescent="0.2">
      <c r="A65" s="77">
        <v>24</v>
      </c>
      <c r="B65" s="89"/>
      <c r="C65" s="90"/>
      <c r="D65" s="44" t="s">
        <v>78</v>
      </c>
      <c r="E65" s="31" t="s">
        <v>105</v>
      </c>
      <c r="F65" s="33" t="s">
        <v>106</v>
      </c>
      <c r="G65" s="19" t="s">
        <v>47</v>
      </c>
      <c r="H65" s="34">
        <f>2.1*2*0.5+0.9*0.5</f>
        <v>2.5500000000000003</v>
      </c>
      <c r="I65" s="18"/>
      <c r="J65" s="18"/>
    </row>
    <row r="66" spans="1:10" ht="38.25" x14ac:dyDescent="0.2">
      <c r="A66" s="77">
        <v>25</v>
      </c>
      <c r="B66" s="89"/>
      <c r="C66" s="90"/>
      <c r="D66" s="44" t="s">
        <v>78</v>
      </c>
      <c r="E66" s="31" t="s">
        <v>107</v>
      </c>
      <c r="F66" s="33" t="s">
        <v>108</v>
      </c>
      <c r="G66" s="19" t="s">
        <v>46</v>
      </c>
      <c r="H66" s="34">
        <f>2.1*2+1</f>
        <v>5.2</v>
      </c>
      <c r="I66" s="18"/>
      <c r="J66" s="18"/>
    </row>
    <row r="67" spans="1:10" ht="25.5" x14ac:dyDescent="0.2">
      <c r="A67" s="77">
        <v>26</v>
      </c>
      <c r="B67" s="89"/>
      <c r="C67" s="90"/>
      <c r="D67" s="44" t="s">
        <v>49</v>
      </c>
      <c r="E67" s="31" t="s">
        <v>67</v>
      </c>
      <c r="F67" s="33" t="s">
        <v>127</v>
      </c>
      <c r="G67" s="19" t="s">
        <v>47</v>
      </c>
      <c r="H67" s="34">
        <f>3.94*6.82</f>
        <v>26.870799999999999</v>
      </c>
      <c r="I67" s="18"/>
      <c r="J67" s="18"/>
    </row>
    <row r="68" spans="1:10" ht="39" thickBot="1" x14ac:dyDescent="0.25">
      <c r="A68" s="77">
        <v>27</v>
      </c>
      <c r="B68" s="91"/>
      <c r="C68" s="92"/>
      <c r="D68" s="57" t="s">
        <v>49</v>
      </c>
      <c r="E68" s="58" t="s">
        <v>68</v>
      </c>
      <c r="F68" s="59"/>
      <c r="G68" s="60" t="s">
        <v>69</v>
      </c>
      <c r="H68" s="61">
        <v>7</v>
      </c>
      <c r="I68" s="62"/>
      <c r="J68" s="62"/>
    </row>
    <row r="69" spans="1:10" ht="26.25" thickTop="1" x14ac:dyDescent="0.2">
      <c r="A69" s="77">
        <v>28</v>
      </c>
      <c r="B69" s="94" t="s">
        <v>110</v>
      </c>
      <c r="C69" s="95"/>
      <c r="D69" s="63" t="s">
        <v>45</v>
      </c>
      <c r="E69" s="64" t="s">
        <v>53</v>
      </c>
      <c r="F69" s="74" t="s">
        <v>145</v>
      </c>
      <c r="G69" s="66" t="s">
        <v>46</v>
      </c>
      <c r="H69" s="65">
        <f>3.28*2+4.16*2-0.9*2+2.76*2+3.35*2-0.9</f>
        <v>24.4</v>
      </c>
      <c r="I69" s="67"/>
      <c r="J69" s="67"/>
    </row>
    <row r="70" spans="1:10" ht="25.5" x14ac:dyDescent="0.2">
      <c r="A70" s="77">
        <v>29</v>
      </c>
      <c r="B70" s="89"/>
      <c r="C70" s="90"/>
      <c r="D70" s="44" t="s">
        <v>45</v>
      </c>
      <c r="E70" s="31" t="s">
        <v>88</v>
      </c>
      <c r="F70" s="33" t="s">
        <v>111</v>
      </c>
      <c r="G70" s="19" t="s">
        <v>47</v>
      </c>
      <c r="H70" s="34">
        <f t="shared" ref="H70:H80" si="1">3.28*4.16+0.9*0.45</f>
        <v>14.049799999999999</v>
      </c>
      <c r="I70" s="18"/>
      <c r="J70" s="18"/>
    </row>
    <row r="71" spans="1:10" ht="25.5" x14ac:dyDescent="0.2">
      <c r="A71" s="77">
        <v>30</v>
      </c>
      <c r="B71" s="89"/>
      <c r="C71" s="90"/>
      <c r="D71" s="44" t="s">
        <v>45</v>
      </c>
      <c r="E71" s="31" t="s">
        <v>133</v>
      </c>
      <c r="F71" s="33" t="s">
        <v>135</v>
      </c>
      <c r="G71" s="19" t="s">
        <v>47</v>
      </c>
      <c r="H71" s="34">
        <f>2.76*3.35+0.3*2*0.9</f>
        <v>9.7859999999999978</v>
      </c>
      <c r="I71" s="18"/>
      <c r="J71" s="73"/>
    </row>
    <row r="72" spans="1:10" ht="38.25" x14ac:dyDescent="0.2">
      <c r="A72" s="77">
        <v>31</v>
      </c>
      <c r="B72" s="89"/>
      <c r="C72" s="90"/>
      <c r="D72" s="45" t="s">
        <v>45</v>
      </c>
      <c r="E72" s="40" t="s">
        <v>57</v>
      </c>
      <c r="F72" s="33" t="s">
        <v>111</v>
      </c>
      <c r="G72" s="19" t="s">
        <v>47</v>
      </c>
      <c r="H72" s="34">
        <f t="shared" si="1"/>
        <v>14.049799999999999</v>
      </c>
      <c r="I72" s="18"/>
      <c r="J72" s="78" t="s">
        <v>117</v>
      </c>
    </row>
    <row r="73" spans="1:10" ht="38.25" x14ac:dyDescent="0.2">
      <c r="A73" s="77">
        <v>32</v>
      </c>
      <c r="B73" s="89"/>
      <c r="C73" s="90"/>
      <c r="D73" s="45" t="s">
        <v>45</v>
      </c>
      <c r="E73" s="40" t="s">
        <v>58</v>
      </c>
      <c r="F73" s="33" t="s">
        <v>111</v>
      </c>
      <c r="G73" s="19" t="s">
        <v>47</v>
      </c>
      <c r="H73" s="34">
        <f t="shared" si="1"/>
        <v>14.049799999999999</v>
      </c>
      <c r="I73" s="18"/>
      <c r="J73" s="79"/>
    </row>
    <row r="74" spans="1:10" ht="38.25" x14ac:dyDescent="0.2">
      <c r="A74" s="77">
        <v>33</v>
      </c>
      <c r="B74" s="89"/>
      <c r="C74" s="90"/>
      <c r="D74" s="45" t="s">
        <v>45</v>
      </c>
      <c r="E74" s="40" t="s">
        <v>81</v>
      </c>
      <c r="F74" s="33" t="s">
        <v>111</v>
      </c>
      <c r="G74" s="19" t="s">
        <v>47</v>
      </c>
      <c r="H74" s="34">
        <f t="shared" si="1"/>
        <v>14.049799999999999</v>
      </c>
      <c r="I74" s="18"/>
      <c r="J74" s="51" t="s">
        <v>116</v>
      </c>
    </row>
    <row r="75" spans="1:10" ht="63.75" x14ac:dyDescent="0.2">
      <c r="A75" s="77">
        <v>34</v>
      </c>
      <c r="B75" s="89"/>
      <c r="C75" s="90"/>
      <c r="D75" s="45" t="s">
        <v>45</v>
      </c>
      <c r="E75" s="31" t="s">
        <v>97</v>
      </c>
      <c r="F75" s="33" t="s">
        <v>111</v>
      </c>
      <c r="G75" s="19" t="s">
        <v>47</v>
      </c>
      <c r="H75" s="34">
        <f t="shared" si="1"/>
        <v>14.049799999999999</v>
      </c>
      <c r="I75" s="18"/>
      <c r="J75" s="51"/>
    </row>
    <row r="76" spans="1:10" ht="38.25" x14ac:dyDescent="0.2">
      <c r="A76" s="77">
        <v>35</v>
      </c>
      <c r="B76" s="89"/>
      <c r="C76" s="90"/>
      <c r="D76" s="45" t="s">
        <v>45</v>
      </c>
      <c r="E76" s="31" t="s">
        <v>96</v>
      </c>
      <c r="F76" s="33" t="s">
        <v>111</v>
      </c>
      <c r="G76" s="19" t="s">
        <v>47</v>
      </c>
      <c r="H76" s="34">
        <f t="shared" si="1"/>
        <v>14.049799999999999</v>
      </c>
      <c r="I76" s="18"/>
      <c r="J76" s="18"/>
    </row>
    <row r="77" spans="1:10" ht="63.75" x14ac:dyDescent="0.2">
      <c r="A77" s="77">
        <v>36</v>
      </c>
      <c r="B77" s="89"/>
      <c r="C77" s="90"/>
      <c r="D77" s="46" t="s">
        <v>45</v>
      </c>
      <c r="E77" s="31" t="s">
        <v>59</v>
      </c>
      <c r="F77" s="33" t="s">
        <v>111</v>
      </c>
      <c r="G77" s="19" t="s">
        <v>47</v>
      </c>
      <c r="H77" s="34">
        <f t="shared" si="1"/>
        <v>14.049799999999999</v>
      </c>
      <c r="I77" s="18"/>
      <c r="J77" s="18"/>
    </row>
    <row r="78" spans="1:10" ht="25.5" x14ac:dyDescent="0.2">
      <c r="A78" s="77">
        <v>37</v>
      </c>
      <c r="B78" s="89"/>
      <c r="C78" s="90"/>
      <c r="D78" s="46" t="s">
        <v>45</v>
      </c>
      <c r="E78" s="47" t="s">
        <v>60</v>
      </c>
      <c r="F78" s="33" t="s">
        <v>111</v>
      </c>
      <c r="G78" s="19" t="s">
        <v>47</v>
      </c>
      <c r="H78" s="34">
        <f t="shared" si="1"/>
        <v>14.049799999999999</v>
      </c>
      <c r="I78" s="18"/>
      <c r="J78" s="18"/>
    </row>
    <row r="79" spans="1:10" ht="51" x14ac:dyDescent="0.2">
      <c r="A79" s="77">
        <v>38</v>
      </c>
      <c r="B79" s="89"/>
      <c r="C79" s="90"/>
      <c r="D79" s="46" t="s">
        <v>45</v>
      </c>
      <c r="E79" s="47" t="s">
        <v>61</v>
      </c>
      <c r="F79" s="33" t="s">
        <v>111</v>
      </c>
      <c r="G79" s="19" t="s">
        <v>47</v>
      </c>
      <c r="H79" s="34">
        <f t="shared" si="1"/>
        <v>14.049799999999999</v>
      </c>
      <c r="I79" s="18"/>
      <c r="J79" s="18"/>
    </row>
    <row r="80" spans="1:10" ht="29.45" customHeight="1" x14ac:dyDescent="0.2">
      <c r="A80" s="77">
        <v>39</v>
      </c>
      <c r="B80" s="89"/>
      <c r="C80" s="90"/>
      <c r="D80" s="46" t="s">
        <v>45</v>
      </c>
      <c r="E80" s="47" t="s">
        <v>84</v>
      </c>
      <c r="F80" s="33" t="s">
        <v>111</v>
      </c>
      <c r="G80" s="19" t="s">
        <v>47</v>
      </c>
      <c r="H80" s="34">
        <f t="shared" si="1"/>
        <v>14.049799999999999</v>
      </c>
      <c r="I80" s="18"/>
      <c r="J80" s="54"/>
    </row>
    <row r="81" spans="1:10" ht="41.45" customHeight="1" thickBot="1" x14ac:dyDescent="0.25">
      <c r="A81" s="77">
        <v>40</v>
      </c>
      <c r="B81" s="89"/>
      <c r="C81" s="90"/>
      <c r="D81" s="46" t="s">
        <v>45</v>
      </c>
      <c r="E81" s="47" t="s">
        <v>93</v>
      </c>
      <c r="F81" s="68" t="s">
        <v>136</v>
      </c>
      <c r="G81" s="69" t="s">
        <v>47</v>
      </c>
      <c r="H81" s="70">
        <f>3.28*4.16+0.9*0.45+2.76*3.35+0.3*2*0.9</f>
        <v>23.835799999999999</v>
      </c>
      <c r="I81" s="18"/>
      <c r="J81" s="54"/>
    </row>
    <row r="82" spans="1:10" ht="26.25" thickTop="1" x14ac:dyDescent="0.2">
      <c r="A82" s="77">
        <v>41</v>
      </c>
      <c r="B82" s="89"/>
      <c r="C82" s="90"/>
      <c r="D82" s="46" t="s">
        <v>45</v>
      </c>
      <c r="E82" s="39" t="s">
        <v>87</v>
      </c>
      <c r="F82" s="75" t="s">
        <v>145</v>
      </c>
      <c r="G82" s="66" t="s">
        <v>46</v>
      </c>
      <c r="H82" s="65">
        <f>3.28*2+4.16*2-0.9*2+2.76*2+3.35*2-0.9</f>
        <v>24.4</v>
      </c>
      <c r="I82" s="18"/>
      <c r="J82" s="54"/>
    </row>
    <row r="83" spans="1:10" ht="55.15" customHeight="1" x14ac:dyDescent="0.2">
      <c r="A83" s="77">
        <v>42</v>
      </c>
      <c r="B83" s="89"/>
      <c r="C83" s="90"/>
      <c r="D83" s="43" t="s">
        <v>48</v>
      </c>
      <c r="E83" s="31" t="s">
        <v>99</v>
      </c>
      <c r="F83" s="33" t="s">
        <v>112</v>
      </c>
      <c r="G83" s="19" t="s">
        <v>47</v>
      </c>
      <c r="H83" s="34">
        <f>3.28*3.1*2+4.16*3.1*2-0.9*2.1-1.96*1.05*2</f>
        <v>40.122</v>
      </c>
      <c r="I83" s="80" t="s">
        <v>113</v>
      </c>
      <c r="J83" s="93"/>
    </row>
    <row r="84" spans="1:10" ht="94.9" customHeight="1" x14ac:dyDescent="0.2">
      <c r="A84" s="77">
        <v>43</v>
      </c>
      <c r="B84" s="89"/>
      <c r="C84" s="90"/>
      <c r="D84" s="43" t="s">
        <v>48</v>
      </c>
      <c r="E84" s="40" t="s">
        <v>98</v>
      </c>
      <c r="F84" s="33" t="s">
        <v>112</v>
      </c>
      <c r="G84" s="19" t="s">
        <v>47</v>
      </c>
      <c r="H84" s="34">
        <f>3.28*3.1*2+4.16*3.1*2-0.9*2.1-1.96*1.05*2</f>
        <v>40.122</v>
      </c>
      <c r="I84" s="36"/>
      <c r="J84" s="18"/>
    </row>
    <row r="85" spans="1:10" ht="67.150000000000006" customHeight="1" x14ac:dyDescent="0.2">
      <c r="A85" s="77">
        <v>44</v>
      </c>
      <c r="B85" s="89"/>
      <c r="C85" s="90"/>
      <c r="D85" s="43" t="s">
        <v>48</v>
      </c>
      <c r="E85" s="31" t="s">
        <v>62</v>
      </c>
      <c r="F85" s="33" t="s">
        <v>112</v>
      </c>
      <c r="G85" s="19" t="s">
        <v>47</v>
      </c>
      <c r="H85" s="34">
        <f>3.28*3.1*2+4.16*3.1*2-0.9*2.1-1.96*1.05*2</f>
        <v>40.122</v>
      </c>
      <c r="I85" s="36"/>
      <c r="J85" s="18"/>
    </row>
    <row r="86" spans="1:10" ht="58.15" customHeight="1" x14ac:dyDescent="0.2">
      <c r="A86" s="77">
        <v>45</v>
      </c>
      <c r="B86" s="89"/>
      <c r="C86" s="90"/>
      <c r="D86" s="43" t="s">
        <v>48</v>
      </c>
      <c r="E86" s="31" t="s">
        <v>141</v>
      </c>
      <c r="F86" s="33" t="s">
        <v>142</v>
      </c>
      <c r="G86" s="19" t="s">
        <v>46</v>
      </c>
      <c r="H86" s="34">
        <f>3.28*2+4.16*2-0.9</f>
        <v>13.979999999999999</v>
      </c>
      <c r="I86" s="36"/>
      <c r="J86" s="18"/>
    </row>
    <row r="87" spans="1:10" ht="40.9" customHeight="1" x14ac:dyDescent="0.2">
      <c r="A87" s="77">
        <v>46</v>
      </c>
      <c r="B87" s="89"/>
      <c r="C87" s="90"/>
      <c r="D87" s="44" t="s">
        <v>48</v>
      </c>
      <c r="E87" s="40" t="s">
        <v>64</v>
      </c>
      <c r="F87" s="33" t="s">
        <v>66</v>
      </c>
      <c r="G87" s="19" t="s">
        <v>63</v>
      </c>
      <c r="H87" s="34" t="s">
        <v>65</v>
      </c>
      <c r="I87" s="36"/>
      <c r="J87" s="18"/>
    </row>
    <row r="88" spans="1:10" ht="25.5" x14ac:dyDescent="0.2">
      <c r="A88" s="77">
        <v>47</v>
      </c>
      <c r="B88" s="89"/>
      <c r="C88" s="90"/>
      <c r="D88" s="49" t="s">
        <v>73</v>
      </c>
      <c r="E88" s="40" t="s">
        <v>103</v>
      </c>
      <c r="F88" s="33" t="s">
        <v>114</v>
      </c>
      <c r="G88" s="19" t="s">
        <v>47</v>
      </c>
      <c r="H88" s="34">
        <f>1.96*1.05*2</f>
        <v>4.1159999999999997</v>
      </c>
      <c r="I88" s="36"/>
      <c r="J88" s="18"/>
    </row>
    <row r="89" spans="1:10" ht="25.5" x14ac:dyDescent="0.2">
      <c r="A89" s="77">
        <v>48</v>
      </c>
      <c r="B89" s="89"/>
      <c r="C89" s="90"/>
      <c r="D89" s="49" t="s">
        <v>73</v>
      </c>
      <c r="E89" s="40" t="s">
        <v>101</v>
      </c>
      <c r="F89" s="33" t="s">
        <v>114</v>
      </c>
      <c r="G89" s="19" t="s">
        <v>47</v>
      </c>
      <c r="H89" s="34">
        <f>1.96*1.05*2</f>
        <v>4.1159999999999997</v>
      </c>
      <c r="I89" s="36"/>
      <c r="J89" s="18"/>
    </row>
    <row r="90" spans="1:10" ht="25.5" x14ac:dyDescent="0.2">
      <c r="A90" s="77">
        <v>49</v>
      </c>
      <c r="B90" s="89"/>
      <c r="C90" s="90"/>
      <c r="D90" s="49" t="s">
        <v>73</v>
      </c>
      <c r="E90" s="40" t="s">
        <v>89</v>
      </c>
      <c r="F90" s="33" t="s">
        <v>104</v>
      </c>
      <c r="G90" s="19" t="s">
        <v>47</v>
      </c>
      <c r="H90" s="34">
        <f>(1.95*2+1.06)*0.37*2</f>
        <v>3.6703999999999999</v>
      </c>
      <c r="I90" s="36"/>
      <c r="J90" s="18"/>
    </row>
    <row r="91" spans="1:10" ht="38.25" x14ac:dyDescent="0.2">
      <c r="A91" s="77">
        <v>50</v>
      </c>
      <c r="B91" s="89"/>
      <c r="C91" s="90"/>
      <c r="D91" s="49" t="s">
        <v>73</v>
      </c>
      <c r="E91" s="40" t="s">
        <v>90</v>
      </c>
      <c r="F91" s="33" t="s">
        <v>104</v>
      </c>
      <c r="G91" s="19" t="s">
        <v>47</v>
      </c>
      <c r="H91" s="34">
        <f>(1.95*2+1.06)*0.37*2</f>
        <v>3.6703999999999999</v>
      </c>
      <c r="I91" s="36"/>
      <c r="J91" s="18"/>
    </row>
    <row r="92" spans="1:10" ht="38.25" x14ac:dyDescent="0.2">
      <c r="A92" s="77">
        <v>51</v>
      </c>
      <c r="B92" s="89"/>
      <c r="C92" s="90"/>
      <c r="D92" s="49" t="s">
        <v>73</v>
      </c>
      <c r="E92" s="31" t="s">
        <v>77</v>
      </c>
      <c r="F92" s="33" t="s">
        <v>74</v>
      </c>
      <c r="G92" s="19" t="s">
        <v>47</v>
      </c>
      <c r="H92" s="34">
        <f>1.35*0.48*2</f>
        <v>1.296</v>
      </c>
      <c r="I92" s="36"/>
      <c r="J92" s="18"/>
    </row>
    <row r="93" spans="1:10" ht="38.25" x14ac:dyDescent="0.2">
      <c r="A93" s="77">
        <v>52</v>
      </c>
      <c r="B93" s="89"/>
      <c r="C93" s="90"/>
      <c r="D93" s="50" t="s">
        <v>73</v>
      </c>
      <c r="E93" s="31" t="s">
        <v>75</v>
      </c>
      <c r="F93" s="33" t="s">
        <v>76</v>
      </c>
      <c r="G93" s="19" t="s">
        <v>47</v>
      </c>
      <c r="H93" s="34">
        <f>1.35*0.6*2</f>
        <v>1.62</v>
      </c>
      <c r="I93" s="36"/>
      <c r="J93" s="18"/>
    </row>
    <row r="94" spans="1:10" ht="51" x14ac:dyDescent="0.2">
      <c r="A94" s="77">
        <v>53</v>
      </c>
      <c r="B94" s="89"/>
      <c r="C94" s="90"/>
      <c r="D94" s="44" t="s">
        <v>78</v>
      </c>
      <c r="E94" s="31" t="s">
        <v>105</v>
      </c>
      <c r="F94" s="33" t="s">
        <v>106</v>
      </c>
      <c r="G94" s="19" t="s">
        <v>47</v>
      </c>
      <c r="H94" s="34">
        <f>2.1*2*0.5+0.9*0.5</f>
        <v>2.5500000000000003</v>
      </c>
      <c r="I94" s="18"/>
      <c r="J94" s="18"/>
    </row>
    <row r="95" spans="1:10" ht="38.25" x14ac:dyDescent="0.2">
      <c r="A95" s="77">
        <v>54</v>
      </c>
      <c r="B95" s="89"/>
      <c r="C95" s="90"/>
      <c r="D95" s="44" t="s">
        <v>78</v>
      </c>
      <c r="E95" s="31" t="s">
        <v>107</v>
      </c>
      <c r="F95" s="33" t="s">
        <v>108</v>
      </c>
      <c r="G95" s="19" t="s">
        <v>46</v>
      </c>
      <c r="H95" s="34">
        <f>2.1*2+1</f>
        <v>5.2</v>
      </c>
      <c r="I95" s="18"/>
      <c r="J95" s="18"/>
    </row>
    <row r="96" spans="1:10" ht="25.5" x14ac:dyDescent="0.2">
      <c r="A96" s="77">
        <v>55</v>
      </c>
      <c r="B96" s="89"/>
      <c r="C96" s="90"/>
      <c r="D96" s="44" t="s">
        <v>49</v>
      </c>
      <c r="E96" s="31" t="s">
        <v>67</v>
      </c>
      <c r="F96" s="33" t="s">
        <v>115</v>
      </c>
      <c r="G96" s="19" t="s">
        <v>47</v>
      </c>
      <c r="H96" s="34">
        <f>3.28*4.16</f>
        <v>13.6448</v>
      </c>
      <c r="I96" s="18"/>
      <c r="J96" s="18"/>
    </row>
    <row r="97" spans="1:10" ht="39" thickBot="1" x14ac:dyDescent="0.25">
      <c r="A97" s="77">
        <v>56</v>
      </c>
      <c r="B97" s="91"/>
      <c r="C97" s="92"/>
      <c r="D97" s="57" t="s">
        <v>49</v>
      </c>
      <c r="E97" s="58" t="s">
        <v>68</v>
      </c>
      <c r="F97" s="59"/>
      <c r="G97" s="60" t="s">
        <v>69</v>
      </c>
      <c r="H97" s="61">
        <v>5</v>
      </c>
      <c r="I97" s="62"/>
      <c r="J97" s="62"/>
    </row>
    <row r="98" spans="1:10" ht="26.25" thickTop="1" x14ac:dyDescent="0.2">
      <c r="A98" s="77">
        <v>57</v>
      </c>
      <c r="B98" s="98" t="s">
        <v>91</v>
      </c>
      <c r="C98" s="98"/>
      <c r="D98" s="55" t="s">
        <v>45</v>
      </c>
      <c r="E98" s="56" t="s">
        <v>53</v>
      </c>
      <c r="F98" s="72" t="s">
        <v>146</v>
      </c>
      <c r="G98" s="19" t="s">
        <v>46</v>
      </c>
      <c r="H98" s="41">
        <f>3.45*2+6.03*2-0.9*2+2.15*2+1.25*2-0.9</f>
        <v>23.060000000000002</v>
      </c>
      <c r="I98" s="36"/>
      <c r="J98" s="36"/>
    </row>
    <row r="99" spans="1:10" ht="26.45" customHeight="1" x14ac:dyDescent="0.2">
      <c r="A99" s="77">
        <v>58</v>
      </c>
      <c r="B99" s="99"/>
      <c r="C99" s="99"/>
      <c r="D99" s="44" t="s">
        <v>45</v>
      </c>
      <c r="E99" s="31" t="s">
        <v>88</v>
      </c>
      <c r="F99" s="33" t="s">
        <v>139</v>
      </c>
      <c r="G99" s="19" t="s">
        <v>47</v>
      </c>
      <c r="H99" s="34">
        <f>3.45*6.03+0.9*0.45+2.15*1.25+0.3*0.9</f>
        <v>24.166000000000004</v>
      </c>
      <c r="I99" s="18"/>
      <c r="J99" s="18"/>
    </row>
    <row r="100" spans="1:10" ht="26.45" customHeight="1" x14ac:dyDescent="0.2">
      <c r="A100" s="77">
        <v>59</v>
      </c>
      <c r="B100" s="99"/>
      <c r="C100" s="99"/>
      <c r="D100" s="45" t="s">
        <v>45</v>
      </c>
      <c r="E100" s="40" t="s">
        <v>57</v>
      </c>
      <c r="F100" s="33" t="s">
        <v>95</v>
      </c>
      <c r="G100" s="19" t="s">
        <v>47</v>
      </c>
      <c r="H100" s="34">
        <f t="shared" ref="H100:H106" si="2">3.45*6.03+0.9*0.45</f>
        <v>21.208500000000004</v>
      </c>
      <c r="I100" s="18"/>
      <c r="J100" s="78" t="s">
        <v>86</v>
      </c>
    </row>
    <row r="101" spans="1:10" ht="26.45" customHeight="1" x14ac:dyDescent="0.2">
      <c r="A101" s="77">
        <v>60</v>
      </c>
      <c r="B101" s="99"/>
      <c r="C101" s="99"/>
      <c r="D101" s="45" t="s">
        <v>45</v>
      </c>
      <c r="E101" s="40" t="s">
        <v>58</v>
      </c>
      <c r="F101" s="33" t="s">
        <v>95</v>
      </c>
      <c r="G101" s="19" t="s">
        <v>47</v>
      </c>
      <c r="H101" s="34">
        <f t="shared" si="2"/>
        <v>21.208500000000004</v>
      </c>
      <c r="I101" s="18"/>
      <c r="J101" s="79"/>
    </row>
    <row r="102" spans="1:10" ht="40.9" customHeight="1" x14ac:dyDescent="0.2">
      <c r="A102" s="77">
        <v>61</v>
      </c>
      <c r="B102" s="99"/>
      <c r="C102" s="99"/>
      <c r="D102" s="45" t="s">
        <v>45</v>
      </c>
      <c r="E102" s="40" t="s">
        <v>81</v>
      </c>
      <c r="F102" s="33" t="s">
        <v>95</v>
      </c>
      <c r="G102" s="19" t="s">
        <v>47</v>
      </c>
      <c r="H102" s="34">
        <f t="shared" si="2"/>
        <v>21.208500000000004</v>
      </c>
      <c r="I102" s="18"/>
      <c r="J102" s="51" t="s">
        <v>85</v>
      </c>
    </row>
    <row r="103" spans="1:10" ht="63.75" x14ac:dyDescent="0.2">
      <c r="A103" s="77">
        <v>62</v>
      </c>
      <c r="B103" s="99"/>
      <c r="C103" s="99"/>
      <c r="D103" s="45" t="s">
        <v>45</v>
      </c>
      <c r="E103" s="31" t="s">
        <v>97</v>
      </c>
      <c r="F103" s="33" t="s">
        <v>95</v>
      </c>
      <c r="G103" s="19" t="s">
        <v>47</v>
      </c>
      <c r="H103" s="34">
        <f t="shared" si="2"/>
        <v>21.208500000000004</v>
      </c>
      <c r="I103" s="18"/>
      <c r="J103" s="51"/>
    </row>
    <row r="104" spans="1:10" ht="42" customHeight="1" x14ac:dyDescent="0.2">
      <c r="A104" s="77">
        <v>63</v>
      </c>
      <c r="B104" s="99"/>
      <c r="C104" s="99"/>
      <c r="D104" s="45" t="s">
        <v>45</v>
      </c>
      <c r="E104" s="31" t="s">
        <v>96</v>
      </c>
      <c r="F104" s="33" t="s">
        <v>95</v>
      </c>
      <c r="G104" s="19" t="s">
        <v>47</v>
      </c>
      <c r="H104" s="34">
        <f t="shared" si="2"/>
        <v>21.208500000000004</v>
      </c>
      <c r="I104" s="18"/>
      <c r="J104" s="18"/>
    </row>
    <row r="105" spans="1:10" ht="67.900000000000006" customHeight="1" x14ac:dyDescent="0.2">
      <c r="A105" s="77">
        <v>64</v>
      </c>
      <c r="B105" s="99"/>
      <c r="C105" s="99"/>
      <c r="D105" s="46" t="s">
        <v>45</v>
      </c>
      <c r="E105" s="31" t="s">
        <v>59</v>
      </c>
      <c r="F105" s="33" t="s">
        <v>95</v>
      </c>
      <c r="G105" s="19" t="s">
        <v>47</v>
      </c>
      <c r="H105" s="34">
        <f t="shared" si="2"/>
        <v>21.208500000000004</v>
      </c>
      <c r="I105" s="18"/>
      <c r="J105" s="18"/>
    </row>
    <row r="106" spans="1:10" ht="26.45" customHeight="1" x14ac:dyDescent="0.2">
      <c r="A106" s="77">
        <v>65</v>
      </c>
      <c r="B106" s="99"/>
      <c r="C106" s="99"/>
      <c r="D106" s="46" t="s">
        <v>45</v>
      </c>
      <c r="E106" s="47" t="s">
        <v>60</v>
      </c>
      <c r="F106" s="33" t="s">
        <v>95</v>
      </c>
      <c r="G106" s="19" t="s">
        <v>47</v>
      </c>
      <c r="H106" s="34">
        <f t="shared" si="2"/>
        <v>21.208500000000004</v>
      </c>
      <c r="I106" s="18"/>
      <c r="J106" s="18"/>
    </row>
    <row r="107" spans="1:10" ht="43.9" customHeight="1" x14ac:dyDescent="0.2">
      <c r="A107" s="77">
        <v>66</v>
      </c>
      <c r="B107" s="99"/>
      <c r="C107" s="99"/>
      <c r="D107" s="46" t="s">
        <v>45</v>
      </c>
      <c r="E107" s="47" t="s">
        <v>61</v>
      </c>
      <c r="F107" s="33" t="s">
        <v>92</v>
      </c>
      <c r="G107" s="19" t="s">
        <v>47</v>
      </c>
      <c r="H107" s="34">
        <f t="shared" ref="H107:H108" si="3">3.45*6.03+1*0.45</f>
        <v>21.253500000000003</v>
      </c>
      <c r="I107" s="18"/>
      <c r="J107" s="18"/>
    </row>
    <row r="108" spans="1:10" ht="25.5" x14ac:dyDescent="0.2">
      <c r="A108" s="77">
        <v>67</v>
      </c>
      <c r="B108" s="99"/>
      <c r="C108" s="99"/>
      <c r="D108" s="46" t="s">
        <v>45</v>
      </c>
      <c r="E108" s="47" t="s">
        <v>84</v>
      </c>
      <c r="F108" s="33" t="s">
        <v>92</v>
      </c>
      <c r="G108" s="19" t="s">
        <v>47</v>
      </c>
      <c r="H108" s="34">
        <f t="shared" si="3"/>
        <v>21.253500000000003</v>
      </c>
      <c r="I108" s="18"/>
      <c r="J108" s="18"/>
    </row>
    <row r="109" spans="1:10" ht="43.15" customHeight="1" x14ac:dyDescent="0.2">
      <c r="A109" s="77">
        <v>68</v>
      </c>
      <c r="B109" s="99"/>
      <c r="C109" s="99"/>
      <c r="D109" s="46" t="s">
        <v>45</v>
      </c>
      <c r="E109" s="47" t="s">
        <v>93</v>
      </c>
      <c r="F109" s="33" t="s">
        <v>139</v>
      </c>
      <c r="G109" s="19" t="s">
        <v>47</v>
      </c>
      <c r="H109" s="34">
        <f>3.45*6.03+0.9*0.45+2.15*1.25+0.3*0.9</f>
        <v>24.166000000000004</v>
      </c>
      <c r="I109" s="18"/>
      <c r="J109" s="18"/>
    </row>
    <row r="110" spans="1:10" ht="25.5" x14ac:dyDescent="0.2">
      <c r="A110" s="77">
        <v>69</v>
      </c>
      <c r="B110" s="99"/>
      <c r="C110" s="99"/>
      <c r="D110" s="46" t="s">
        <v>45</v>
      </c>
      <c r="E110" s="39" t="s">
        <v>87</v>
      </c>
      <c r="F110" s="72" t="s">
        <v>146</v>
      </c>
      <c r="G110" s="19" t="s">
        <v>46</v>
      </c>
      <c r="H110" s="41">
        <f>3.45*2+6.03*2-0.9*2+2.15*2+1.25*2-0.9</f>
        <v>23.060000000000002</v>
      </c>
      <c r="I110" s="18"/>
      <c r="J110" s="18"/>
    </row>
    <row r="111" spans="1:10" ht="76.5" x14ac:dyDescent="0.2">
      <c r="A111" s="77">
        <v>70</v>
      </c>
      <c r="B111" s="99"/>
      <c r="C111" s="99"/>
      <c r="D111" s="43" t="s">
        <v>48</v>
      </c>
      <c r="E111" s="31" t="s">
        <v>149</v>
      </c>
      <c r="F111" s="33" t="s">
        <v>94</v>
      </c>
      <c r="G111" s="19" t="s">
        <v>47</v>
      </c>
      <c r="H111" s="34">
        <f>3.45*3.1*2+6.03*3.1*2-0.9*2.1-1.96*1.05*2</f>
        <v>52.77</v>
      </c>
      <c r="I111" s="80" t="s">
        <v>100</v>
      </c>
      <c r="J111" s="93"/>
    </row>
    <row r="112" spans="1:10" ht="51" x14ac:dyDescent="0.2">
      <c r="A112" s="77">
        <v>71</v>
      </c>
      <c r="B112" s="99"/>
      <c r="C112" s="99"/>
      <c r="D112" s="43" t="s">
        <v>48</v>
      </c>
      <c r="E112" s="39" t="s">
        <v>141</v>
      </c>
      <c r="F112" s="33" t="s">
        <v>140</v>
      </c>
      <c r="G112" s="19" t="s">
        <v>46</v>
      </c>
      <c r="H112" s="34">
        <f>3.45*2+6.03*2-0.9</f>
        <v>18.060000000000002</v>
      </c>
      <c r="I112" s="76"/>
      <c r="J112" s="71"/>
    </row>
    <row r="113" spans="1:10" ht="40.9" customHeight="1" x14ac:dyDescent="0.2">
      <c r="A113" s="77">
        <v>72</v>
      </c>
      <c r="B113" s="99"/>
      <c r="C113" s="99"/>
      <c r="D113" s="44" t="s">
        <v>48</v>
      </c>
      <c r="E113" s="40" t="s">
        <v>64</v>
      </c>
      <c r="F113" s="33" t="s">
        <v>66</v>
      </c>
      <c r="G113" s="19" t="s">
        <v>63</v>
      </c>
      <c r="H113" s="34" t="s">
        <v>65</v>
      </c>
      <c r="I113" s="36"/>
      <c r="J113" s="18"/>
    </row>
    <row r="114" spans="1:10" ht="28.15" customHeight="1" x14ac:dyDescent="0.2">
      <c r="A114" s="77">
        <v>73</v>
      </c>
      <c r="B114" s="99"/>
      <c r="C114" s="99"/>
      <c r="D114" s="49" t="s">
        <v>73</v>
      </c>
      <c r="E114" s="40" t="s">
        <v>103</v>
      </c>
      <c r="F114" s="33" t="s">
        <v>102</v>
      </c>
      <c r="G114" s="19" t="s">
        <v>47</v>
      </c>
      <c r="H114" s="34">
        <f>1.95*1.06*2</f>
        <v>4.1340000000000003</v>
      </c>
      <c r="I114" s="36"/>
      <c r="J114" s="18"/>
    </row>
    <row r="115" spans="1:10" ht="28.15" customHeight="1" x14ac:dyDescent="0.2">
      <c r="A115" s="77">
        <v>74</v>
      </c>
      <c r="B115" s="99"/>
      <c r="C115" s="99"/>
      <c r="D115" s="49" t="s">
        <v>73</v>
      </c>
      <c r="E115" s="40" t="s">
        <v>101</v>
      </c>
      <c r="F115" s="33" t="s">
        <v>102</v>
      </c>
      <c r="G115" s="19" t="s">
        <v>47</v>
      </c>
      <c r="H115" s="34">
        <f>1.95*1.06*2</f>
        <v>4.1340000000000003</v>
      </c>
      <c r="I115" s="36"/>
      <c r="J115" s="18"/>
    </row>
    <row r="116" spans="1:10" ht="31.9" customHeight="1" x14ac:dyDescent="0.2">
      <c r="A116" s="77">
        <v>75</v>
      </c>
      <c r="B116" s="99"/>
      <c r="C116" s="99"/>
      <c r="D116" s="49" t="s">
        <v>73</v>
      </c>
      <c r="E116" s="40" t="s">
        <v>89</v>
      </c>
      <c r="F116" s="33" t="s">
        <v>104</v>
      </c>
      <c r="G116" s="19" t="s">
        <v>47</v>
      </c>
      <c r="H116" s="34">
        <f>(1.95*2+1.06)*0.37*2</f>
        <v>3.6703999999999999</v>
      </c>
      <c r="I116" s="36"/>
      <c r="J116" s="18"/>
    </row>
    <row r="117" spans="1:10" ht="40.15" customHeight="1" x14ac:dyDescent="0.2">
      <c r="A117" s="77">
        <v>76</v>
      </c>
      <c r="B117" s="99"/>
      <c r="C117" s="99"/>
      <c r="D117" s="49" t="s">
        <v>73</v>
      </c>
      <c r="E117" s="40" t="s">
        <v>90</v>
      </c>
      <c r="F117" s="33" t="s">
        <v>104</v>
      </c>
      <c r="G117" s="19" t="s">
        <v>47</v>
      </c>
      <c r="H117" s="34">
        <f>(1.95*2+1.06)*0.37*2</f>
        <v>3.6703999999999999</v>
      </c>
      <c r="I117" s="36"/>
      <c r="J117" s="18"/>
    </row>
    <row r="118" spans="1:10" ht="45" customHeight="1" x14ac:dyDescent="0.2">
      <c r="A118" s="77">
        <v>77</v>
      </c>
      <c r="B118" s="99"/>
      <c r="C118" s="99"/>
      <c r="D118" s="49" t="s">
        <v>73</v>
      </c>
      <c r="E118" s="31" t="s">
        <v>77</v>
      </c>
      <c r="F118" s="33" t="s">
        <v>74</v>
      </c>
      <c r="G118" s="19" t="s">
        <v>47</v>
      </c>
      <c r="H118" s="34">
        <f>1.35*0.48*2</f>
        <v>1.296</v>
      </c>
      <c r="I118" s="36"/>
      <c r="J118" s="18"/>
    </row>
    <row r="119" spans="1:10" ht="45" customHeight="1" x14ac:dyDescent="0.2">
      <c r="A119" s="77">
        <v>78</v>
      </c>
      <c r="B119" s="99"/>
      <c r="C119" s="99"/>
      <c r="D119" s="50" t="s">
        <v>73</v>
      </c>
      <c r="E119" s="31" t="s">
        <v>75</v>
      </c>
      <c r="F119" s="33" t="s">
        <v>76</v>
      </c>
      <c r="G119" s="19" t="s">
        <v>47</v>
      </c>
      <c r="H119" s="34">
        <f>1.35*0.6*2</f>
        <v>1.62</v>
      </c>
      <c r="I119" s="36"/>
      <c r="J119" s="18"/>
    </row>
    <row r="120" spans="1:10" ht="40.15" customHeight="1" x14ac:dyDescent="0.2">
      <c r="A120" s="77">
        <v>79</v>
      </c>
      <c r="B120" s="99"/>
      <c r="C120" s="99"/>
      <c r="D120" s="44" t="s">
        <v>78</v>
      </c>
      <c r="E120" s="31" t="s">
        <v>105</v>
      </c>
      <c r="F120" s="33" t="s">
        <v>106</v>
      </c>
      <c r="G120" s="19" t="s">
        <v>47</v>
      </c>
      <c r="H120" s="34">
        <f>2.1*2*0.5+0.9*0.5</f>
        <v>2.5500000000000003</v>
      </c>
      <c r="I120" s="18"/>
      <c r="J120" s="18"/>
    </row>
    <row r="121" spans="1:10" ht="40.15" customHeight="1" x14ac:dyDescent="0.2">
      <c r="A121" s="77">
        <v>80</v>
      </c>
      <c r="B121" s="99"/>
      <c r="C121" s="99"/>
      <c r="D121" s="44" t="s">
        <v>78</v>
      </c>
      <c r="E121" s="31" t="s">
        <v>107</v>
      </c>
      <c r="F121" s="33" t="s">
        <v>108</v>
      </c>
      <c r="G121" s="19" t="s">
        <v>46</v>
      </c>
      <c r="H121" s="34">
        <f>2.1*2+1</f>
        <v>5.2</v>
      </c>
      <c r="I121" s="18"/>
      <c r="J121" s="18"/>
    </row>
    <row r="122" spans="1:10" ht="40.15" customHeight="1" x14ac:dyDescent="0.2">
      <c r="A122" s="77">
        <v>81</v>
      </c>
      <c r="B122" s="99"/>
      <c r="C122" s="99"/>
      <c r="D122" s="44" t="s">
        <v>49</v>
      </c>
      <c r="E122" s="31" t="s">
        <v>67</v>
      </c>
      <c r="F122" s="33" t="s">
        <v>109</v>
      </c>
      <c r="G122" s="19" t="s">
        <v>47</v>
      </c>
      <c r="H122" s="34">
        <f>6.03*3.45</f>
        <v>20.803500000000003</v>
      </c>
      <c r="I122" s="18"/>
      <c r="J122" s="18"/>
    </row>
    <row r="123" spans="1:10" ht="40.15" customHeight="1" x14ac:dyDescent="0.2">
      <c r="A123" s="77">
        <v>82</v>
      </c>
      <c r="B123" s="99"/>
      <c r="C123" s="99"/>
      <c r="D123" s="44" t="s">
        <v>49</v>
      </c>
      <c r="E123" s="31" t="s">
        <v>68</v>
      </c>
      <c r="F123" s="33"/>
      <c r="G123" s="19" t="s">
        <v>69</v>
      </c>
      <c r="H123" s="35">
        <v>7</v>
      </c>
      <c r="I123" s="18"/>
      <c r="J123" s="18"/>
    </row>
    <row r="124" spans="1:10" ht="30" customHeight="1" x14ac:dyDescent="0.2">
      <c r="A124" s="77">
        <v>83</v>
      </c>
      <c r="B124" s="99"/>
      <c r="C124" s="99"/>
      <c r="D124" s="44" t="s">
        <v>79</v>
      </c>
      <c r="E124" s="31" t="s">
        <v>82</v>
      </c>
      <c r="F124" s="33"/>
      <c r="G124" s="19" t="s">
        <v>83</v>
      </c>
      <c r="H124" s="34">
        <f>7.6+0.99+4.04+1.9+7.8</f>
        <v>22.33</v>
      </c>
      <c r="I124" s="18"/>
      <c r="J124" s="18"/>
    </row>
    <row r="125" spans="1:10" ht="25.5" x14ac:dyDescent="0.2">
      <c r="A125" s="77">
        <v>84</v>
      </c>
      <c r="B125" s="99"/>
      <c r="C125" s="99"/>
      <c r="D125" s="44" t="s">
        <v>79</v>
      </c>
      <c r="E125" s="31" t="s">
        <v>80</v>
      </c>
      <c r="F125" s="33"/>
      <c r="G125" s="19" t="s">
        <v>83</v>
      </c>
      <c r="H125" s="34">
        <f>7.6+0.99+4.04+1.9+7.8</f>
        <v>22.33</v>
      </c>
      <c r="I125" s="18"/>
      <c r="J125" s="18"/>
    </row>
    <row r="126" spans="1:10" x14ac:dyDescent="0.2">
      <c r="A126" s="4"/>
      <c r="B126" s="4"/>
      <c r="C126" s="4"/>
      <c r="D126" s="14"/>
      <c r="E126" s="4"/>
      <c r="F126" s="4"/>
      <c r="G126" s="4"/>
      <c r="H126" s="4"/>
      <c r="I126" s="4"/>
      <c r="J126" s="4"/>
    </row>
    <row r="127" spans="1:10" x14ac:dyDescent="0.2">
      <c r="A127" s="85" t="s">
        <v>11</v>
      </c>
      <c r="B127" s="85"/>
      <c r="C127" s="4"/>
      <c r="D127" s="14"/>
      <c r="E127" s="4"/>
      <c r="F127" s="4"/>
      <c r="G127" s="4"/>
      <c r="H127" s="4"/>
      <c r="I127" s="4"/>
      <c r="J127" s="4"/>
    </row>
    <row r="128" spans="1:10" ht="15" customHeight="1" x14ac:dyDescent="0.2">
      <c r="A128" s="4"/>
      <c r="B128" s="86" t="s">
        <v>55</v>
      </c>
      <c r="C128" s="86"/>
      <c r="D128" s="86"/>
      <c r="E128" s="83"/>
      <c r="F128" s="83"/>
      <c r="G128" s="38"/>
      <c r="H128" s="101" t="s">
        <v>70</v>
      </c>
      <c r="I128" s="101"/>
      <c r="J128" s="4"/>
    </row>
    <row r="129" spans="1:10" x14ac:dyDescent="0.2">
      <c r="A129" s="4"/>
      <c r="B129" s="97" t="s">
        <v>1</v>
      </c>
      <c r="C129" s="97"/>
      <c r="D129" s="14"/>
      <c r="E129" s="84" t="s">
        <v>2</v>
      </c>
      <c r="F129" s="84"/>
      <c r="G129" s="37"/>
      <c r="H129" s="84" t="s">
        <v>3</v>
      </c>
      <c r="I129" s="84"/>
      <c r="J129" s="4"/>
    </row>
    <row r="130" spans="1:10" x14ac:dyDescent="0.2">
      <c r="A130" s="4"/>
      <c r="B130" s="14"/>
      <c r="C130" s="14"/>
      <c r="D130" s="14"/>
      <c r="E130" s="37"/>
      <c r="F130" s="37"/>
      <c r="G130" s="37"/>
      <c r="H130" s="37"/>
      <c r="I130" s="37"/>
      <c r="J130" s="4"/>
    </row>
    <row r="131" spans="1:10" x14ac:dyDescent="0.2">
      <c r="A131" s="4"/>
      <c r="B131" s="102" t="s">
        <v>50</v>
      </c>
      <c r="C131" s="102"/>
      <c r="D131" s="10"/>
      <c r="E131" s="83"/>
      <c r="F131" s="83"/>
      <c r="G131" s="10"/>
      <c r="H131" s="100" t="s">
        <v>54</v>
      </c>
      <c r="I131" s="100"/>
      <c r="J131" s="4"/>
    </row>
    <row r="132" spans="1:10" x14ac:dyDescent="0.2">
      <c r="A132" s="4"/>
      <c r="B132" s="97" t="s">
        <v>1</v>
      </c>
      <c r="C132" s="97"/>
      <c r="D132" s="14"/>
      <c r="E132" s="84" t="s">
        <v>2</v>
      </c>
      <c r="F132" s="84"/>
      <c r="G132" s="37"/>
      <c r="H132" s="84" t="s">
        <v>3</v>
      </c>
      <c r="I132" s="84"/>
      <c r="J132" s="4"/>
    </row>
    <row r="133" spans="1:10" x14ac:dyDescent="0.2">
      <c r="A133" s="4"/>
      <c r="B133" s="42"/>
      <c r="C133" s="42"/>
      <c r="D133" s="42"/>
      <c r="E133" s="48"/>
      <c r="F133" s="48"/>
      <c r="G133" s="42"/>
      <c r="H133" s="48"/>
      <c r="I133" s="48"/>
      <c r="J133" s="4"/>
    </row>
    <row r="134" spans="1:10" x14ac:dyDescent="0.2">
      <c r="A134" s="4"/>
      <c r="B134" s="102" t="s">
        <v>71</v>
      </c>
      <c r="C134" s="102"/>
      <c r="D134" s="10"/>
      <c r="E134" s="83"/>
      <c r="F134" s="83"/>
      <c r="G134" s="10"/>
      <c r="H134" s="100" t="s">
        <v>72</v>
      </c>
      <c r="I134" s="100"/>
      <c r="J134" s="4"/>
    </row>
    <row r="135" spans="1:10" x14ac:dyDescent="0.2">
      <c r="A135" s="4"/>
      <c r="B135" s="97" t="s">
        <v>1</v>
      </c>
      <c r="C135" s="97"/>
      <c r="D135" s="42"/>
      <c r="E135" s="84" t="s">
        <v>2</v>
      </c>
      <c r="F135" s="84"/>
      <c r="G135" s="42"/>
      <c r="H135" s="84" t="s">
        <v>3</v>
      </c>
      <c r="I135" s="84"/>
      <c r="J135" s="4"/>
    </row>
    <row r="136" spans="1:10" x14ac:dyDescent="0.2">
      <c r="A136" s="4"/>
      <c r="B136" s="14"/>
      <c r="C136" s="14"/>
      <c r="D136" s="4"/>
      <c r="E136" s="37"/>
      <c r="F136" s="37"/>
      <c r="G136" s="37"/>
      <c r="H136" s="37"/>
      <c r="I136" s="37"/>
      <c r="J136" s="4"/>
    </row>
    <row r="137" spans="1:10" x14ac:dyDescent="0.2">
      <c r="A137" s="4"/>
      <c r="B137" s="83" t="s">
        <v>32</v>
      </c>
      <c r="C137" s="83"/>
      <c r="D137" s="4"/>
      <c r="E137" s="83"/>
      <c r="F137" s="83"/>
      <c r="G137" s="4"/>
      <c r="H137" s="96" t="s">
        <v>37</v>
      </c>
      <c r="I137" s="96"/>
      <c r="J137" s="4"/>
    </row>
    <row r="138" spans="1:10" x14ac:dyDescent="0.2">
      <c r="A138" s="4"/>
      <c r="B138" s="97" t="s">
        <v>1</v>
      </c>
      <c r="C138" s="97"/>
      <c r="D138" s="4"/>
      <c r="E138" s="84" t="s">
        <v>2</v>
      </c>
      <c r="F138" s="84"/>
      <c r="G138" s="4"/>
      <c r="H138" s="84" t="s">
        <v>3</v>
      </c>
      <c r="I138" s="84"/>
      <c r="J138" s="4"/>
    </row>
    <row r="139" spans="1:10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">
      <c r="A270" s="4"/>
      <c r="B270" s="4"/>
      <c r="C270" s="4"/>
      <c r="E270" s="4"/>
      <c r="F270" s="4"/>
      <c r="G270" s="4"/>
      <c r="H270" s="4"/>
      <c r="I270" s="4"/>
      <c r="J270" s="4"/>
    </row>
    <row r="271" spans="1:10" x14ac:dyDescent="0.2">
      <c r="A271" s="4"/>
      <c r="B271" s="4"/>
      <c r="C271" s="4"/>
      <c r="E271" s="4"/>
      <c r="F271" s="4"/>
      <c r="G271" s="4"/>
      <c r="H271" s="4"/>
      <c r="I271" s="4"/>
      <c r="J271" s="4"/>
    </row>
    <row r="272" spans="1:10" x14ac:dyDescent="0.2">
      <c r="A272" s="4"/>
      <c r="B272" s="4"/>
      <c r="C272" s="4"/>
      <c r="E272" s="4"/>
      <c r="F272" s="4"/>
      <c r="G272" s="4"/>
      <c r="H272" s="4"/>
      <c r="I272" s="4"/>
      <c r="J272" s="4"/>
    </row>
  </sheetData>
  <mergeCells count="73">
    <mergeCell ref="B134:C134"/>
    <mergeCell ref="E134:F134"/>
    <mergeCell ref="H134:I134"/>
    <mergeCell ref="B135:C135"/>
    <mergeCell ref="E135:F135"/>
    <mergeCell ref="H135:I135"/>
    <mergeCell ref="D1:J1"/>
    <mergeCell ref="D2:J2"/>
    <mergeCell ref="H5:I5"/>
    <mergeCell ref="A8:H8"/>
    <mergeCell ref="A7:H7"/>
    <mergeCell ref="I6:I7"/>
    <mergeCell ref="J6:J7"/>
    <mergeCell ref="B40:C40"/>
    <mergeCell ref="F13:G13"/>
    <mergeCell ref="C19:E19"/>
    <mergeCell ref="C20:D20"/>
    <mergeCell ref="C21:D21"/>
    <mergeCell ref="B37:J37"/>
    <mergeCell ref="B30:J30"/>
    <mergeCell ref="B35:F35"/>
    <mergeCell ref="A24:E24"/>
    <mergeCell ref="B33:J33"/>
    <mergeCell ref="B34:G34"/>
    <mergeCell ref="A27:J27"/>
    <mergeCell ref="F24:G24"/>
    <mergeCell ref="A25:J25"/>
    <mergeCell ref="H24:J24"/>
    <mergeCell ref="H13:J13"/>
    <mergeCell ref="L38:P38"/>
    <mergeCell ref="I8:I9"/>
    <mergeCell ref="J8:J9"/>
    <mergeCell ref="A28:J28"/>
    <mergeCell ref="H29:J29"/>
    <mergeCell ref="B38:J38"/>
    <mergeCell ref="B32:J32"/>
    <mergeCell ref="A9:H9"/>
    <mergeCell ref="H14:J14"/>
    <mergeCell ref="H16:J16"/>
    <mergeCell ref="A10:H10"/>
    <mergeCell ref="B36:J36"/>
    <mergeCell ref="B31:J31"/>
    <mergeCell ref="H17:J17"/>
    <mergeCell ref="A23:J23"/>
    <mergeCell ref="H137:I137"/>
    <mergeCell ref="B132:C132"/>
    <mergeCell ref="B129:C129"/>
    <mergeCell ref="H138:I138"/>
    <mergeCell ref="B98:C125"/>
    <mergeCell ref="B137:C137"/>
    <mergeCell ref="B138:C138"/>
    <mergeCell ref="E137:F137"/>
    <mergeCell ref="E138:F138"/>
    <mergeCell ref="E132:F132"/>
    <mergeCell ref="H132:I132"/>
    <mergeCell ref="E129:F129"/>
    <mergeCell ref="H131:I131"/>
    <mergeCell ref="E131:F131"/>
    <mergeCell ref="H128:I128"/>
    <mergeCell ref="B131:C131"/>
    <mergeCell ref="J45:J46"/>
    <mergeCell ref="I58:J58"/>
    <mergeCell ref="B41:C41"/>
    <mergeCell ref="E128:F128"/>
    <mergeCell ref="H129:I129"/>
    <mergeCell ref="A127:B127"/>
    <mergeCell ref="B128:D128"/>
    <mergeCell ref="B42:C68"/>
    <mergeCell ref="J72:J73"/>
    <mergeCell ref="I83:J83"/>
    <mergeCell ref="B69:C97"/>
    <mergeCell ref="J100:J101"/>
    <mergeCell ref="I111:J111"/>
  </mergeCells>
  <phoneticPr fontId="2" type="noConversion"/>
  <printOptions horizontalCentered="1"/>
  <pageMargins left="0.62992125984251968" right="0.35433070866141736" top="0.39370078740157483" bottom="0.39370078740157483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Дефектная ведомость</vt:lpstr>
      <vt:lpstr>'Дефектная ведомость'!Область_печати</vt:lpstr>
    </vt:vector>
  </TitlesOfParts>
  <Company>ПГУПС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Институт экономики и бух. учета</dc:creator>
  <cp:lastModifiedBy>Зенин Сергей Иванович</cp:lastModifiedBy>
  <cp:lastPrinted>2024-06-18T00:18:50Z</cp:lastPrinted>
  <dcterms:created xsi:type="dcterms:W3CDTF">2007-01-24T07:14:53Z</dcterms:created>
  <dcterms:modified xsi:type="dcterms:W3CDTF">2024-06-18T00:19:15Z</dcterms:modified>
</cp:coreProperties>
</file>