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rsg-pto\Desktop\"/>
    </mc:Choice>
  </mc:AlternateContent>
  <xr:revisionPtr revIDLastSave="0" documentId="13_ncr:1_{979489E4-9419-4B8D-A5AD-2709654FEB0C}" xr6:coauthVersionLast="47" xr6:coauthVersionMax="47" xr10:uidLastSave="{00000000-0000-0000-0000-000000000000}"/>
  <bookViews>
    <workbookView xWindow="4608" yWindow="36" windowWidth="26160" windowHeight="16704" xr2:uid="{00000000-000D-0000-FFFF-FFFF00000000}"/>
  </bookViews>
  <sheets>
    <sheet name="Лист1" sheetId="1" r:id="rId1"/>
  </sheets>
  <definedNames>
    <definedName name="_xlnm.Print_Area" localSheetId="0">Лист1!$A$1:$H$60</definedName>
  </definedNames>
  <calcPr calcId="191029"/>
</workbook>
</file>

<file path=xl/calcChain.xml><?xml version="1.0" encoding="utf-8"?>
<calcChain xmlns="http://schemas.openxmlformats.org/spreadsheetml/2006/main">
  <c r="G47" i="1" l="1"/>
  <c r="G46" i="1"/>
  <c r="G45" i="1"/>
  <c r="D32" i="1"/>
  <c r="D30" i="1"/>
  <c r="H46" i="1"/>
  <c r="D42" i="1"/>
  <c r="D36" i="1"/>
  <c r="D35" i="1"/>
  <c r="D33" i="1"/>
  <c r="D34" i="1" s="1"/>
  <c r="D26" i="1"/>
  <c r="D16" i="1" l="1"/>
  <c r="D15" i="1"/>
  <c r="D14" i="1"/>
  <c r="T14" i="1"/>
  <c r="D22" i="1" s="1"/>
  <c r="D23" i="1" s="1"/>
  <c r="S14" i="1"/>
  <c r="D27" i="1" s="1"/>
  <c r="R14" i="1"/>
  <c r="D21" i="1" s="1"/>
  <c r="Q14" i="1"/>
  <c r="D20" i="1" s="1"/>
  <c r="P14" i="1"/>
  <c r="D19" i="1" s="1"/>
  <c r="O14" i="1"/>
  <c r="D18" i="1" s="1"/>
  <c r="N14" i="1"/>
  <c r="D17" i="1" s="1"/>
  <c r="J14" i="1"/>
  <c r="D24" i="1" s="1"/>
  <c r="D25" i="1" s="1"/>
  <c r="I14" i="1"/>
  <c r="D12" i="1" s="1"/>
  <c r="D13" i="1" s="1"/>
  <c r="G49" i="1" l="1"/>
  <c r="G11" i="1"/>
  <c r="H45" i="1" l="1"/>
  <c r="H47" i="1" s="1"/>
</calcChain>
</file>

<file path=xl/sharedStrings.xml><?xml version="1.0" encoding="utf-8"?>
<sst xmlns="http://schemas.openxmlformats.org/spreadsheetml/2006/main" count="237" uniqueCount="148">
  <si>
    <t>Генеральный директор</t>
  </si>
  <si>
    <t>Расчёт договорной цены</t>
  </si>
  <si>
    <t>1. В данном Расчете цены учтен полный комплекс работ «под ключ», в том числе все работы, материалы и оборудование, на которые отсутствует проектная документация, сопутствующие работы и затраты, связанные с выполнением основных видов работ.</t>
  </si>
  <si>
    <t>М.П.</t>
  </si>
  <si>
    <t>2. Расчет договорной цены использован в вспомогательных целях  и не является основанием для изменения общей стоимости работ в сторону увеличения.</t>
  </si>
  <si>
    <t>Примечание: В стоимости работ учтены все затраты Субподрядчика по выполнению работ на условиях настоящего Договора, включая налоги и риски Субподрядчика.</t>
  </si>
  <si>
    <t>ООО «РСГЕО»</t>
  </si>
  <si>
    <t>_____________________ / П.Е.Коняев</t>
  </si>
  <si>
    <t>№</t>
  </si>
  <si>
    <t>Наименование работ</t>
  </si>
  <si>
    <t>Ед.</t>
  </si>
  <si>
    <t>Кол-во</t>
  </si>
  <si>
    <t>Ссылка на чертежи, спецификации</t>
  </si>
  <si>
    <t>п/п</t>
  </si>
  <si>
    <t>изм.</t>
  </si>
  <si>
    <t>м2</t>
  </si>
  <si>
    <t>Цена за ед., руб.</t>
  </si>
  <si>
    <t>Стоимость , руб. без НДС</t>
  </si>
  <si>
    <t>ВСЕГО без НДС:</t>
  </si>
  <si>
    <t>ПОДРЯДЧИК:</t>
  </si>
  <si>
    <t>СУБПОДРЯДЧИК:</t>
  </si>
  <si>
    <t>ООО "_________________"</t>
  </si>
  <si>
    <t>__________________/ _____________________</t>
  </si>
  <si>
    <t>м3</t>
  </si>
  <si>
    <t>шт.</t>
  </si>
  <si>
    <t>1</t>
  </si>
  <si>
    <t>7</t>
  </si>
  <si>
    <t>4</t>
  </si>
  <si>
    <t>5</t>
  </si>
  <si>
    <t>2</t>
  </si>
  <si>
    <t>3</t>
  </si>
  <si>
    <t>6</t>
  </si>
  <si>
    <t>Раздел 1. Захватка 1 + Захватка 2 ( ПК 0+00,00 до ПК 1+42.68)</t>
  </si>
  <si>
    <t>Раздел 2.Вывоз и  утилизация (дополнительно)</t>
  </si>
  <si>
    <t>Срубка свай д. 1020 мм до проектных отметок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</si>
  <si>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</si>
  <si>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</si>
  <si>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</si>
  <si>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</si>
  <si>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</si>
  <si>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</si>
  <si>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</si>
  <si>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</si>
  <si>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</si>
  <si>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</si>
  <si>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</si>
  <si>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22</t>
  </si>
  <si>
    <t>Бетон В25 F300 W8</t>
  </si>
  <si>
    <t>Арматура ∅28 А500С</t>
  </si>
  <si>
    <t>Арматура ∅25 А500С</t>
  </si>
  <si>
    <t>Арматура ∅22 А500С</t>
  </si>
  <si>
    <t>Арматура ∅20 А500С</t>
  </si>
  <si>
    <t>Арматура ∅16 А500С</t>
  </si>
  <si>
    <t>Арматура ∅14 А500С</t>
  </si>
  <si>
    <t>Арматура ∅12 А500С</t>
  </si>
  <si>
    <t>Арматура ∅8 А240</t>
  </si>
  <si>
    <t>Устройство щебеночной подготовки (щебень фр.20-40 мм)</t>
  </si>
  <si>
    <t>Устройство бетонной подготовки (бетон B7,5)</t>
  </si>
  <si>
    <t>Бетон В7,5</t>
  </si>
  <si>
    <t>Устройство обмазочной гидроизоляции поверхностей ростверка и стенки, засыпаемых грунтом битумной мастикой типа «Славянка»</t>
  </si>
  <si>
    <t>битумная мастика типа «Славянка»</t>
  </si>
  <si>
    <t>Обстройка деревянного шпунта  брусом сеч.0,18х0,18м</t>
  </si>
  <si>
    <t>24</t>
  </si>
  <si>
    <t>Мостопласт</t>
  </si>
  <si>
    <t>Полиуретановый шнур</t>
  </si>
  <si>
    <t>Герметик Тэктор-202</t>
  </si>
  <si>
    <t>26</t>
  </si>
  <si>
    <t>28</t>
  </si>
  <si>
    <t>Устройство застенного дренажа</t>
  </si>
  <si>
    <t>щебень фр. 40-60 мм</t>
  </si>
  <si>
    <t>геотекстиль Дорнит-250</t>
  </si>
  <si>
    <t>бентонитовый жгут типа "Ультраплат"</t>
  </si>
  <si>
    <t>ремонтный состав типа "Кальматрон-Шовный"</t>
  </si>
  <si>
    <t>30</t>
  </si>
  <si>
    <t>трубы дренажные диам. 250 мм типа Pragma</t>
  </si>
  <si>
    <t>м.п.</t>
  </si>
  <si>
    <t>тн</t>
  </si>
  <si>
    <t>кг</t>
  </si>
  <si>
    <t>мп</t>
  </si>
  <si>
    <t>Площадь поперечного сечения дренажной призмы (0,419 м2) на суммарную длину дренажа (463 м.п.) и на коэффициент запаса 1,1</t>
  </si>
  <si>
    <r>
      <t>Площадь геотектиля для дренажной призмы в два слоя (4,36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 на суммарную длину дренажа (463 м.п.) и на коэффициент запаса 1,1</t>
    </r>
  </si>
  <si>
    <t>Принят расход 2 м.п. на каждый выпуск (10 шт.)</t>
  </si>
  <si>
    <t>Принят расход 2,5 кг на каждый выпуск (10 шт.)</t>
  </si>
  <si>
    <t>Суммарный вес труб для устройства гильз</t>
  </si>
  <si>
    <t>Суммирование 3 выпусков длиной 1,47 м каждый</t>
  </si>
  <si>
    <t>Рассчитано по геометрическим размерам площади поперечного сечения засыпаемого грунта (л. 13,14,15,16 шифр ГК-РП-187/2016-ИС), умножением на протяженность соответствующих участков (л. 8,9 шифр ГК-РП-187/2016-ИС)</t>
  </si>
  <si>
    <t>Получено суммированием соответствующих объемов для всех секций</t>
  </si>
  <si>
    <t>Спецификации соответствующие листы</t>
  </si>
  <si>
    <t>Примечание:</t>
  </si>
  <si>
    <t>бетон В25 F300 W8</t>
  </si>
  <si>
    <t xml:space="preserve">бетон В7,5 </t>
  </si>
  <si>
    <t>д.16А500С</t>
  </si>
  <si>
    <t>д.28А500С</t>
  </si>
  <si>
    <t>д.22А500С</t>
  </si>
  <si>
    <t>д.20А500С</t>
  </si>
  <si>
    <t>д.14А500С</t>
  </si>
  <si>
    <t>д.12А500С</t>
  </si>
  <si>
    <t>д.8 А240С</t>
  </si>
  <si>
    <t>СН1</t>
  </si>
  <si>
    <t>Щебень 20-40</t>
  </si>
  <si>
    <t>Битумная мастика типа "Славянка"</t>
  </si>
  <si>
    <t>СН2</t>
  </si>
  <si>
    <t>СН3</t>
  </si>
  <si>
    <t xml:space="preserve">СН4 </t>
  </si>
  <si>
    <t>д.25А500С</t>
  </si>
  <si>
    <t>за 1 шт</t>
  </si>
  <si>
    <t>за 3 шт</t>
  </si>
  <si>
    <t>Щебень фр. 20-40 мм</t>
  </si>
  <si>
    <t>Строительный мусор</t>
  </si>
  <si>
    <t>включить в стоимость работ</t>
  </si>
  <si>
    <t>3. В стоимость включена разработка и согласование ППР; сдача исполнительной документации.</t>
  </si>
  <si>
    <t xml:space="preserve">Длина – суммированием протяженности передних граней всех секций стен на л. 8,9 шифр ГК-РП-187/2016-ИС. </t>
  </si>
  <si>
    <t>На срезку принято 0,1 м Объем получен умножением длины конструктивного шпунта (3,25 м) на его протяженность (419,5 м) и на толщину (0,07 м)</t>
  </si>
  <si>
    <t>м.п. стенки</t>
  </si>
  <si>
    <t>Объем получен умножением длины бруса (142,74м) на его сечение (0,18х0,18 м)</t>
  </si>
  <si>
    <t>В качестве опалубки выставляется гранитная облицовка. Бетонирование ведется рядами по высоте гранита.</t>
  </si>
  <si>
    <t>Погружение деревянного шпунта b=70 мм длиной 3,25 м в грунт II гр. Со срезкой до проектных отметок</t>
  </si>
  <si>
    <t xml:space="preserve">Устройство обратной засыпки дренирующим грунтом (песок ср. крупности с послойным уплотнением) </t>
  </si>
  <si>
    <t>объем указан в геометрических размерах. Коэф. уплонения учесть в стоимости</t>
  </si>
  <si>
    <t>Устройство деф. швов между секциями</t>
  </si>
  <si>
    <r>
      <t>Площадь мостопласта на каждый стык (в три слоя, 24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 на количество швов (5)</t>
    </r>
  </si>
  <si>
    <t>5 швов</t>
  </si>
  <si>
    <t>Протяженность шва (9,6 м.) на количество швов  (5)</t>
  </si>
  <si>
    <t xml:space="preserve">Объем заполнения шва (0,02м*0,02м*9,6м) на количество швов (5) и объемный вес герметика (1500 кг/м3) </t>
  </si>
  <si>
    <t>труба стальные по ГОСТ 8732-78 (д.299*8)</t>
  </si>
  <si>
    <t>трубы дренажные диам. 160 мм типа Pragma перф.</t>
  </si>
  <si>
    <t>длина участка</t>
  </si>
  <si>
    <t xml:space="preserve">на выполнение работ монолитных работ на захватках 1 и 2 (1 этап) на Объекте: Наб. р. Мойки ниже Матвеева моста, левый берег </t>
  </si>
  <si>
    <t>Приложение № 3 по Договору субподряда №</t>
  </si>
  <si>
    <t>шифр 204-ОКР-АС</t>
  </si>
  <si>
    <t>Итого по СМР:</t>
  </si>
  <si>
    <t>Итого по материалам:</t>
  </si>
  <si>
    <r>
      <t>Устройство монолитных железобетонных секций СН1; СН2; СН3; СН4 с устройством холодного</t>
    </r>
    <r>
      <rPr>
        <b/>
        <u/>
        <sz val="14"/>
        <color theme="1"/>
        <rFont val="Times New Roman"/>
        <family val="1"/>
        <charset val="204"/>
      </rPr>
      <t xml:space="preserve"> шва с укладкой жгута и гидроизоляции</t>
    </r>
  </si>
  <si>
    <r>
      <t>Получено умножением площади задней грани каждой секции стены на расход битумной мастики при обработке за два раза (2,8 кг/ м</t>
    </r>
    <r>
      <rPr>
        <b/>
        <vertAlign val="superscript"/>
        <sz val="11"/>
        <color theme="1"/>
        <rFont val="Times New Roman"/>
        <family val="1"/>
        <charset val="204"/>
      </rPr>
      <t>2</t>
    </r>
    <r>
      <rPr>
        <b/>
        <sz val="11"/>
        <color theme="1"/>
        <rFont val="Times New Roman"/>
        <family val="1"/>
        <charset val="204"/>
      </rPr>
      <t>) и суммированием объемов для всех секций</t>
    </r>
  </si>
  <si>
    <t xml:space="preserve"> брус сеч.0,18х0,18м</t>
  </si>
  <si>
    <t xml:space="preserve">Деревянный шпунт давальческий На срезку принято 0,1 м </t>
  </si>
  <si>
    <t>Песок</t>
  </si>
  <si>
    <t>коэф. уплотнения 1,26</t>
  </si>
  <si>
    <t>32</t>
  </si>
  <si>
    <t>34</t>
  </si>
  <si>
    <t>36</t>
  </si>
  <si>
    <t>38</t>
  </si>
  <si>
    <t>40</t>
  </si>
  <si>
    <t>42</t>
  </si>
  <si>
    <t>44</t>
  </si>
  <si>
    <t>46</t>
  </si>
  <si>
    <t>48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</si>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</sst>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64" fontId="5" fillId="0" borderId="15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0" borderId="1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/>
    <xf numFmtId="164" fontId="3" fillId="0" borderId="1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13" fillId="0" borderId="19" xfId="0" applyFont="1" applyBorder="1"/>
    <xf numFmtId="0" fontId="14" fillId="0" borderId="1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9"/>
  <sheetViews>
    <sheetView showZeros="0" tabSelected="1" view="pageBreakPreview" topLeftCell="A28" zoomScale="55" zoomScaleNormal="115" zoomScaleSheetLayoutView="55" workbookViewId="0">
      <selection activeCell="A48" sqref="A48:G48"/>
    </sheetView>
  </sheetViews>
  <sheetFormatPr defaultRowHeight="14.4" x14ac:dyDescent="0.3"/>
  <cols>
    <col min="1" max="1" width="7.44140625" customWidth="1"/>
    <col min="2" max="2" width="58.6640625" customWidth="1"/>
    <col min="3" max="3" width="13.6640625" customWidth="1"/>
    <col min="4" max="4" width="15.88671875" customWidth="1"/>
    <col min="5" max="5" width="24" customWidth="1"/>
    <col min="6" max="6" width="22.5546875" customWidth="1"/>
    <col min="7" max="7" width="25.44140625" customWidth="1"/>
    <col min="8" max="8" width="36.5546875" customWidth="1"/>
    <col min="9" max="9" width="18.33203125" customWidth="1"/>
    <col min="10" max="10" width="11" customWidth="1"/>
    <col min="11" max="12" width="11.109375" customWidth="1"/>
    <col min="13" max="17" width="11.88671875" customWidth="1"/>
    <col min="18" max="18" width="10.44140625" customWidth="1"/>
    <col min="19" max="19" width="11.88671875" customWidth="1"/>
    <col min="20" max="20" width="8.44140625" customWidth="1"/>
    <col min="21" max="22" width="8.88671875" customWidth="1"/>
  </cols>
  <sheetData>
    <row r="1" spans="1:22" x14ac:dyDescent="0.3">
      <c r="E1" s="33" t="s">
        <v>128</v>
      </c>
      <c r="F1" s="33"/>
      <c r="G1" s="33"/>
      <c r="H1" s="24"/>
    </row>
    <row r="3" spans="1:22" ht="15" customHeight="1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22" ht="18" customHeight="1" x14ac:dyDescent="0.3">
      <c r="A4" s="35" t="s">
        <v>127</v>
      </c>
      <c r="B4" s="35"/>
      <c r="C4" s="35"/>
      <c r="D4" s="35"/>
      <c r="E4" s="35"/>
      <c r="F4" s="35"/>
      <c r="G4" s="35"/>
      <c r="H4" s="35"/>
      <c r="I4" s="35"/>
    </row>
    <row r="5" spans="1:22" ht="18" customHeight="1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22" ht="15" thickBot="1" x14ac:dyDescent="0.35"/>
    <row r="7" spans="1:22" ht="31.95" customHeight="1" x14ac:dyDescent="0.3">
      <c r="A7" s="5" t="s">
        <v>8</v>
      </c>
      <c r="B7" s="40" t="s">
        <v>9</v>
      </c>
      <c r="C7" s="6" t="s">
        <v>10</v>
      </c>
      <c r="D7" s="36" t="s">
        <v>11</v>
      </c>
      <c r="E7" s="36" t="s">
        <v>12</v>
      </c>
      <c r="F7" s="36" t="s">
        <v>16</v>
      </c>
      <c r="G7" s="38" t="s">
        <v>17</v>
      </c>
      <c r="H7" s="38" t="s">
        <v>88</v>
      </c>
    </row>
    <row r="8" spans="1:22" ht="31.95" customHeight="1" thickBot="1" x14ac:dyDescent="0.35">
      <c r="A8" s="7" t="s">
        <v>13</v>
      </c>
      <c r="B8" s="41"/>
      <c r="C8" s="8" t="s">
        <v>14</v>
      </c>
      <c r="D8" s="37"/>
      <c r="E8" s="37"/>
      <c r="F8" s="37"/>
      <c r="G8" s="39"/>
      <c r="H8" s="39"/>
    </row>
    <row r="9" spans="1:22" ht="18.600000000000001" thickTop="1" thickBot="1" x14ac:dyDescent="0.35">
      <c r="A9" s="9">
        <v>1</v>
      </c>
      <c r="B9" s="10">
        <v>2</v>
      </c>
      <c r="C9" s="10">
        <v>3</v>
      </c>
      <c r="D9" s="11">
        <v>4</v>
      </c>
      <c r="E9" s="10">
        <v>5</v>
      </c>
      <c r="F9" s="10">
        <v>6</v>
      </c>
      <c r="G9" s="10">
        <v>7</v>
      </c>
      <c r="H9" s="10">
        <v>7</v>
      </c>
    </row>
    <row r="10" spans="1:22" ht="30" customHeight="1" thickBot="1" x14ac:dyDescent="0.35">
      <c r="A10" s="42" t="s">
        <v>32</v>
      </c>
      <c r="B10" s="43"/>
      <c r="C10" s="43"/>
      <c r="D10" s="43"/>
      <c r="E10" s="43"/>
      <c r="F10" s="43"/>
      <c r="G10" s="44"/>
      <c r="H10" s="27"/>
      <c r="I10" s="30" t="s">
        <v>23</v>
      </c>
      <c r="J10" s="30" t="s">
        <v>23</v>
      </c>
      <c r="K10" s="30" t="s">
        <v>77</v>
      </c>
      <c r="L10" s="30" t="s">
        <v>77</v>
      </c>
      <c r="M10" s="30" t="s">
        <v>77</v>
      </c>
      <c r="N10" s="30" t="s">
        <v>77</v>
      </c>
      <c r="O10" s="30" t="s">
        <v>77</v>
      </c>
      <c r="P10" s="30" t="s">
        <v>77</v>
      </c>
      <c r="Q10" s="30" t="s">
        <v>77</v>
      </c>
      <c r="R10" s="30" t="s">
        <v>77</v>
      </c>
      <c r="S10" s="30" t="s">
        <v>77</v>
      </c>
      <c r="T10" s="30" t="s">
        <v>23</v>
      </c>
    </row>
    <row r="11" spans="1:22" s="65" customFormat="1" ht="58.2" thickBot="1" x14ac:dyDescent="0.35">
      <c r="A11" s="56" t="s">
        <v>25</v>
      </c>
      <c r="B11" s="57" t="s">
        <v>34</v>
      </c>
      <c r="C11" s="10" t="s">
        <v>24</v>
      </c>
      <c r="D11" s="58">
        <v>27</v>
      </c>
      <c r="E11" s="10" t="s">
        <v>129</v>
      </c>
      <c r="F11" s="59"/>
      <c r="G11" s="60">
        <f>F11*D11</f>
        <v>0</v>
      </c>
      <c r="H11" s="61"/>
      <c r="I11" s="62" t="s">
        <v>89</v>
      </c>
      <c r="J11" s="63" t="s">
        <v>90</v>
      </c>
      <c r="K11" s="62" t="s">
        <v>92</v>
      </c>
      <c r="L11" s="62" t="s">
        <v>104</v>
      </c>
      <c r="M11" s="62" t="s">
        <v>93</v>
      </c>
      <c r="N11" s="62" t="s">
        <v>94</v>
      </c>
      <c r="O11" s="62" t="s">
        <v>91</v>
      </c>
      <c r="P11" s="62" t="s">
        <v>95</v>
      </c>
      <c r="Q11" s="62" t="s">
        <v>96</v>
      </c>
      <c r="R11" s="62" t="s">
        <v>97</v>
      </c>
      <c r="S11" s="64" t="s">
        <v>100</v>
      </c>
      <c r="T11" s="64" t="s">
        <v>99</v>
      </c>
    </row>
    <row r="12" spans="1:22" s="65" customFormat="1" ht="70.95" customHeight="1" thickBot="1" x14ac:dyDescent="0.35">
      <c r="A12" s="56" t="s">
        <v>29</v>
      </c>
      <c r="B12" s="57" t="s">
        <v>132</v>
      </c>
      <c r="C12" s="10" t="s">
        <v>23</v>
      </c>
      <c r="D12" s="58">
        <f>SUM(I12:I15)</f>
        <v>1195</v>
      </c>
      <c r="E12" s="10" t="s">
        <v>129</v>
      </c>
      <c r="F12" s="59"/>
      <c r="G12" s="66"/>
      <c r="H12" s="67" t="s">
        <v>115</v>
      </c>
      <c r="I12" s="62">
        <v>189</v>
      </c>
      <c r="J12" s="62">
        <v>12.4</v>
      </c>
      <c r="K12" s="62">
        <v>6.6897000000000002</v>
      </c>
      <c r="L12" s="62"/>
      <c r="M12" s="62">
        <v>1838</v>
      </c>
      <c r="N12" s="62">
        <v>833.5</v>
      </c>
      <c r="O12" s="62">
        <v>4360.2</v>
      </c>
      <c r="P12" s="62">
        <v>2635.7</v>
      </c>
      <c r="Q12" s="62">
        <v>677.8</v>
      </c>
      <c r="R12" s="62">
        <v>144</v>
      </c>
      <c r="S12" s="62">
        <v>343</v>
      </c>
      <c r="T12" s="62">
        <v>11.6</v>
      </c>
      <c r="U12" s="68" t="s">
        <v>98</v>
      </c>
      <c r="V12" s="68" t="s">
        <v>105</v>
      </c>
    </row>
    <row r="13" spans="1:22" ht="41.4" customHeight="1" thickBot="1" x14ac:dyDescent="0.35">
      <c r="A13" s="12" t="s">
        <v>30</v>
      </c>
      <c r="B13" s="50" t="s">
        <v>47</v>
      </c>
      <c r="C13" s="51" t="s">
        <v>23</v>
      </c>
      <c r="D13" s="52">
        <f>D12</f>
        <v>1195</v>
      </c>
      <c r="E13" s="51" t="s">
        <v>129</v>
      </c>
      <c r="F13" s="53"/>
      <c r="G13" s="54"/>
      <c r="H13" s="54" t="s">
        <v>86</v>
      </c>
      <c r="I13" s="29">
        <v>261</v>
      </c>
      <c r="J13" s="29">
        <v>17.2</v>
      </c>
      <c r="K13" s="29"/>
      <c r="L13" s="29">
        <v>7309.3</v>
      </c>
      <c r="M13" s="29"/>
      <c r="N13" s="29">
        <v>1173.8</v>
      </c>
      <c r="O13" s="29">
        <v>7282.3</v>
      </c>
      <c r="P13" s="29">
        <v>1393.1</v>
      </c>
      <c r="Q13" s="29">
        <v>2314.1999999999998</v>
      </c>
      <c r="R13" s="29">
        <v>200.1</v>
      </c>
      <c r="S13" s="29">
        <v>468</v>
      </c>
      <c r="T13" s="29">
        <v>16.100000000000001</v>
      </c>
      <c r="U13" s="28" t="s">
        <v>101</v>
      </c>
      <c r="V13" s="28" t="s">
        <v>105</v>
      </c>
    </row>
    <row r="14" spans="1:22" ht="21.6" customHeight="1" thickBot="1" x14ac:dyDescent="0.35">
      <c r="A14" s="12" t="s">
        <v>27</v>
      </c>
      <c r="B14" s="50" t="s">
        <v>48</v>
      </c>
      <c r="C14" s="51" t="s">
        <v>77</v>
      </c>
      <c r="D14" s="52">
        <f>K12</f>
        <v>6.6897000000000002</v>
      </c>
      <c r="E14" s="51" t="s">
        <v>129</v>
      </c>
      <c r="F14" s="53"/>
      <c r="G14" s="55"/>
      <c r="H14" s="55" t="s">
        <v>87</v>
      </c>
      <c r="I14" s="29">
        <f>208*3</f>
        <v>624</v>
      </c>
      <c r="J14" s="29">
        <f>13*3</f>
        <v>39</v>
      </c>
      <c r="K14" s="29"/>
      <c r="L14" s="29"/>
      <c r="M14" s="29"/>
      <c r="N14" s="29">
        <f>3557.5*3</f>
        <v>10672.5</v>
      </c>
      <c r="O14" s="29">
        <f>2819.4*3</f>
        <v>8458.2000000000007</v>
      </c>
      <c r="P14" s="29">
        <f>2872.4*3</f>
        <v>8617.2000000000007</v>
      </c>
      <c r="Q14" s="29">
        <f>1692.1*3</f>
        <v>5076.2999999999993</v>
      </c>
      <c r="R14" s="29">
        <f>121.3*3</f>
        <v>363.9</v>
      </c>
      <c r="S14" s="29">
        <f>371*3</f>
        <v>1113</v>
      </c>
      <c r="T14" s="29">
        <f>12.7*3</f>
        <v>38.099999999999994</v>
      </c>
      <c r="U14" s="28" t="s">
        <v>102</v>
      </c>
      <c r="V14" s="28" t="s">
        <v>106</v>
      </c>
    </row>
    <row r="15" spans="1:22" ht="21.6" customHeight="1" thickBot="1" x14ac:dyDescent="0.35">
      <c r="A15" s="12" t="s">
        <v>28</v>
      </c>
      <c r="B15" s="50" t="s">
        <v>49</v>
      </c>
      <c r="C15" s="51" t="s">
        <v>77</v>
      </c>
      <c r="D15" s="52">
        <f>L13</f>
        <v>7309.3</v>
      </c>
      <c r="E15" s="51" t="s">
        <v>129</v>
      </c>
      <c r="F15" s="53"/>
      <c r="G15" s="55"/>
      <c r="H15" s="55" t="s">
        <v>87</v>
      </c>
      <c r="I15" s="29">
        <v>121</v>
      </c>
      <c r="J15" s="29">
        <v>6.5</v>
      </c>
      <c r="K15" s="29"/>
      <c r="L15" s="29"/>
      <c r="M15" s="29"/>
      <c r="N15" s="29">
        <v>1211.7</v>
      </c>
      <c r="O15" s="29">
        <v>1966.3</v>
      </c>
      <c r="P15" s="29">
        <v>1225.7</v>
      </c>
      <c r="Q15" s="29">
        <v>1899.3</v>
      </c>
      <c r="R15" s="29">
        <v>342.3</v>
      </c>
      <c r="S15" s="29">
        <v>234</v>
      </c>
      <c r="T15" s="29">
        <v>6.9</v>
      </c>
      <c r="U15" s="28" t="s">
        <v>103</v>
      </c>
      <c r="V15" s="28" t="s">
        <v>105</v>
      </c>
    </row>
    <row r="16" spans="1:22" ht="21.6" customHeight="1" thickBot="1" x14ac:dyDescent="0.35">
      <c r="A16" s="12" t="s">
        <v>31</v>
      </c>
      <c r="B16" s="50" t="s">
        <v>50</v>
      </c>
      <c r="C16" s="51" t="s">
        <v>77</v>
      </c>
      <c r="D16" s="52">
        <f>M12</f>
        <v>1838</v>
      </c>
      <c r="E16" s="51" t="s">
        <v>129</v>
      </c>
      <c r="F16" s="53"/>
      <c r="G16" s="55"/>
      <c r="H16" s="55" t="s">
        <v>87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1.6" customHeight="1" thickBot="1" x14ac:dyDescent="0.35">
      <c r="A17" s="12" t="s">
        <v>26</v>
      </c>
      <c r="B17" s="50" t="s">
        <v>51</v>
      </c>
      <c r="C17" s="51" t="s">
        <v>77</v>
      </c>
      <c r="D17" s="52">
        <f>SUM(N12:N15)</f>
        <v>13891.5</v>
      </c>
      <c r="E17" s="51" t="s">
        <v>129</v>
      </c>
      <c r="F17" s="53"/>
      <c r="G17" s="55"/>
      <c r="H17" s="55" t="s">
        <v>87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1.6" customHeight="1" thickBot="1" x14ac:dyDescent="0.35">
      <c r="A18" s="12" t="s">
        <v>35</v>
      </c>
      <c r="B18" s="50" t="s">
        <v>52</v>
      </c>
      <c r="C18" s="51" t="s">
        <v>77</v>
      </c>
      <c r="D18" s="52">
        <f>SUM(O12:O15)</f>
        <v>22067</v>
      </c>
      <c r="E18" s="51" t="s">
        <v>129</v>
      </c>
      <c r="F18" s="53"/>
      <c r="G18" s="55"/>
      <c r="H18" s="55" t="s">
        <v>87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21.6" customHeight="1" thickBot="1" x14ac:dyDescent="0.35">
      <c r="A19" s="12" t="s">
        <v>36</v>
      </c>
      <c r="B19" s="50" t="s">
        <v>53</v>
      </c>
      <c r="C19" s="51" t="s">
        <v>77</v>
      </c>
      <c r="D19" s="52">
        <f>SUM(P12:P15)</f>
        <v>13871.7</v>
      </c>
      <c r="E19" s="51" t="s">
        <v>129</v>
      </c>
      <c r="F19" s="53"/>
      <c r="G19" s="55"/>
      <c r="H19" s="55" t="s">
        <v>87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21.6" customHeight="1" thickBot="1" x14ac:dyDescent="0.35">
      <c r="A20" s="12" t="s">
        <v>37</v>
      </c>
      <c r="B20" s="50" t="s">
        <v>54</v>
      </c>
      <c r="C20" s="51" t="s">
        <v>77</v>
      </c>
      <c r="D20" s="52">
        <f>SUM(Q12:Q15)</f>
        <v>9967.5999999999985</v>
      </c>
      <c r="E20" s="51" t="s">
        <v>129</v>
      </c>
      <c r="F20" s="53"/>
      <c r="G20" s="55"/>
      <c r="H20" s="55" t="s">
        <v>87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1.6" customHeight="1" thickBot="1" x14ac:dyDescent="0.35">
      <c r="A21" s="12" t="s">
        <v>38</v>
      </c>
      <c r="B21" s="50" t="s">
        <v>55</v>
      </c>
      <c r="C21" s="51" t="s">
        <v>77</v>
      </c>
      <c r="D21" s="52">
        <f>SUM(R12:R15)</f>
        <v>1050.3</v>
      </c>
      <c r="E21" s="51" t="s">
        <v>129</v>
      </c>
      <c r="F21" s="53"/>
      <c r="G21" s="55"/>
      <c r="H21" s="55" t="s">
        <v>87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s="65" customFormat="1" ht="42" thickBot="1" x14ac:dyDescent="0.35">
      <c r="A22" s="56" t="s">
        <v>39</v>
      </c>
      <c r="B22" s="69" t="s">
        <v>56</v>
      </c>
      <c r="C22" s="10" t="s">
        <v>23</v>
      </c>
      <c r="D22" s="58">
        <f>T12+T13+T14+T15</f>
        <v>72.7</v>
      </c>
      <c r="E22" s="10" t="s">
        <v>129</v>
      </c>
      <c r="F22" s="59"/>
      <c r="G22" s="70"/>
      <c r="H22" s="70" t="s">
        <v>86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 ht="18.600000000000001" thickBot="1" x14ac:dyDescent="0.35">
      <c r="A23" s="12" t="s">
        <v>41</v>
      </c>
      <c r="B23" s="50" t="s">
        <v>107</v>
      </c>
      <c r="C23" s="51" t="s">
        <v>23</v>
      </c>
      <c r="D23" s="52">
        <f>D22</f>
        <v>72.7</v>
      </c>
      <c r="E23" s="51" t="s">
        <v>129</v>
      </c>
      <c r="F23" s="53"/>
      <c r="G23" s="55"/>
      <c r="H23" s="55" t="s">
        <v>87</v>
      </c>
    </row>
    <row r="24" spans="1:20" s="65" customFormat="1" ht="44.4" customHeight="1" thickBot="1" x14ac:dyDescent="0.35">
      <c r="A24" s="56" t="s">
        <v>40</v>
      </c>
      <c r="B24" s="69" t="s">
        <v>57</v>
      </c>
      <c r="C24" s="10" t="s">
        <v>23</v>
      </c>
      <c r="D24" s="58">
        <f>SUM(J12:J15)</f>
        <v>75.099999999999994</v>
      </c>
      <c r="E24" s="10" t="s">
        <v>129</v>
      </c>
      <c r="F24" s="59"/>
      <c r="G24" s="70"/>
      <c r="H24" s="70" t="s">
        <v>86</v>
      </c>
    </row>
    <row r="25" spans="1:20" ht="18.600000000000001" thickBot="1" x14ac:dyDescent="0.35">
      <c r="A25" s="12" t="s">
        <v>41</v>
      </c>
      <c r="B25" s="50" t="s">
        <v>58</v>
      </c>
      <c r="C25" s="51" t="s">
        <v>23</v>
      </c>
      <c r="D25" s="52">
        <f>D24</f>
        <v>75.099999999999994</v>
      </c>
      <c r="E25" s="51" t="s">
        <v>129</v>
      </c>
      <c r="F25" s="53"/>
      <c r="G25" s="55"/>
      <c r="H25" s="55" t="s">
        <v>87</v>
      </c>
    </row>
    <row r="26" spans="1:20" s="65" customFormat="1" ht="82.2" customHeight="1" thickBot="1" x14ac:dyDescent="0.35">
      <c r="A26" s="56" t="s">
        <v>42</v>
      </c>
      <c r="B26" s="57" t="s">
        <v>59</v>
      </c>
      <c r="C26" s="10" t="s">
        <v>15</v>
      </c>
      <c r="D26" s="58">
        <f>5.3*142.74</f>
        <v>756.52200000000005</v>
      </c>
      <c r="E26" s="10" t="s">
        <v>129</v>
      </c>
      <c r="F26" s="59"/>
      <c r="G26" s="70"/>
      <c r="H26" s="70" t="s">
        <v>133</v>
      </c>
    </row>
    <row r="27" spans="1:20" ht="70.95" customHeight="1" thickBot="1" x14ac:dyDescent="0.35">
      <c r="A27" s="12" t="s">
        <v>43</v>
      </c>
      <c r="B27" s="51" t="s">
        <v>60</v>
      </c>
      <c r="C27" s="51" t="s">
        <v>77</v>
      </c>
      <c r="D27" s="52">
        <f>SUM(S12:S15)</f>
        <v>2158</v>
      </c>
      <c r="E27" s="51" t="s">
        <v>129</v>
      </c>
      <c r="F27" s="53"/>
      <c r="G27" s="55"/>
      <c r="H27" s="55" t="s">
        <v>111</v>
      </c>
    </row>
    <row r="28" spans="1:20" s="65" customFormat="1" ht="59.4" customHeight="1" thickBot="1" x14ac:dyDescent="0.35">
      <c r="A28" s="56" t="s">
        <v>44</v>
      </c>
      <c r="B28" s="57" t="s">
        <v>116</v>
      </c>
      <c r="C28" s="10" t="s">
        <v>113</v>
      </c>
      <c r="D28" s="58">
        <v>142.74</v>
      </c>
      <c r="E28" s="10" t="s">
        <v>129</v>
      </c>
      <c r="F28" s="59"/>
      <c r="G28" s="71"/>
      <c r="H28" s="71" t="s">
        <v>135</v>
      </c>
      <c r="I28" s="72" t="s">
        <v>112</v>
      </c>
      <c r="J28" s="73"/>
      <c r="K28" s="73"/>
      <c r="L28" s="72" t="s">
        <v>114</v>
      </c>
      <c r="M28" s="73"/>
      <c r="N28" s="73"/>
    </row>
    <row r="29" spans="1:20" s="65" customFormat="1" ht="108" customHeight="1" thickBot="1" x14ac:dyDescent="0.35">
      <c r="A29" s="56" t="s">
        <v>45</v>
      </c>
      <c r="B29" s="57" t="s">
        <v>61</v>
      </c>
      <c r="C29" s="10" t="s">
        <v>113</v>
      </c>
      <c r="D29" s="58">
        <v>142.74</v>
      </c>
      <c r="E29" s="10" t="s">
        <v>129</v>
      </c>
      <c r="F29" s="59"/>
      <c r="G29" s="70"/>
      <c r="H29" s="70" t="s">
        <v>85</v>
      </c>
    </row>
    <row r="30" spans="1:20" ht="36" customHeight="1" thickBot="1" x14ac:dyDescent="0.35">
      <c r="A30" s="56" t="s">
        <v>46</v>
      </c>
      <c r="B30" s="51" t="s">
        <v>134</v>
      </c>
      <c r="C30" s="51" t="s">
        <v>23</v>
      </c>
      <c r="D30" s="52">
        <f>0.18*0.18*3.25*142.74</f>
        <v>15.030521999999999</v>
      </c>
      <c r="E30" s="51" t="s">
        <v>129</v>
      </c>
      <c r="F30" s="53"/>
      <c r="G30" s="55"/>
      <c r="H30" s="54"/>
    </row>
    <row r="31" spans="1:20" s="65" customFormat="1" ht="52.8" thickBot="1" x14ac:dyDescent="0.35">
      <c r="A31" s="56" t="s">
        <v>62</v>
      </c>
      <c r="B31" s="57" t="s">
        <v>117</v>
      </c>
      <c r="C31" s="10" t="s">
        <v>23</v>
      </c>
      <c r="D31" s="58">
        <v>1772.0650000000001</v>
      </c>
      <c r="E31" s="10" t="s">
        <v>129</v>
      </c>
      <c r="F31" s="59"/>
      <c r="G31" s="70"/>
      <c r="H31" s="70" t="s">
        <v>118</v>
      </c>
    </row>
    <row r="32" spans="1:20" ht="36" customHeight="1" thickBot="1" x14ac:dyDescent="0.35">
      <c r="A32" s="56" t="s">
        <v>66</v>
      </c>
      <c r="B32" s="51" t="s">
        <v>136</v>
      </c>
      <c r="C32" s="51" t="s">
        <v>23</v>
      </c>
      <c r="D32" s="52">
        <f>D31*1.26</f>
        <v>2232.8018999999999</v>
      </c>
      <c r="E32" s="51" t="s">
        <v>129</v>
      </c>
      <c r="F32" s="53"/>
      <c r="G32" s="55"/>
      <c r="H32" s="26" t="s">
        <v>137</v>
      </c>
    </row>
    <row r="33" spans="1:8" s="65" customFormat="1" ht="36" customHeight="1" thickBot="1" x14ac:dyDescent="0.35">
      <c r="A33" s="56" t="s">
        <v>67</v>
      </c>
      <c r="B33" s="57" t="s">
        <v>119</v>
      </c>
      <c r="C33" s="10" t="s">
        <v>15</v>
      </c>
      <c r="D33" s="58">
        <f>24*5</f>
        <v>120</v>
      </c>
      <c r="E33" s="10" t="s">
        <v>129</v>
      </c>
      <c r="F33" s="59"/>
      <c r="G33" s="71"/>
      <c r="H33" s="71" t="s">
        <v>121</v>
      </c>
    </row>
    <row r="34" spans="1:8" ht="36" customHeight="1" thickBot="1" x14ac:dyDescent="0.35">
      <c r="A34" s="56" t="s">
        <v>73</v>
      </c>
      <c r="B34" s="51" t="s">
        <v>63</v>
      </c>
      <c r="C34" s="51" t="s">
        <v>15</v>
      </c>
      <c r="D34" s="52">
        <f>D33</f>
        <v>120</v>
      </c>
      <c r="E34" s="51" t="s">
        <v>129</v>
      </c>
      <c r="F34" s="53"/>
      <c r="G34" s="55"/>
      <c r="H34" s="54" t="s">
        <v>120</v>
      </c>
    </row>
    <row r="35" spans="1:8" ht="36" customHeight="1" thickBot="1" x14ac:dyDescent="0.35">
      <c r="A35" s="56" t="s">
        <v>138</v>
      </c>
      <c r="B35" s="51" t="s">
        <v>64</v>
      </c>
      <c r="C35" s="51" t="s">
        <v>78</v>
      </c>
      <c r="D35" s="52">
        <f>9.6*5</f>
        <v>48</v>
      </c>
      <c r="E35" s="51" t="s">
        <v>129</v>
      </c>
      <c r="F35" s="53"/>
      <c r="G35" s="55"/>
      <c r="H35" s="55" t="s">
        <v>122</v>
      </c>
    </row>
    <row r="36" spans="1:8" ht="55.8" thickBot="1" x14ac:dyDescent="0.35">
      <c r="A36" s="56" t="s">
        <v>139</v>
      </c>
      <c r="B36" s="51" t="s">
        <v>65</v>
      </c>
      <c r="C36" s="51" t="s">
        <v>77</v>
      </c>
      <c r="D36" s="52">
        <f>0.02*0.02*9.6*5*1500</f>
        <v>28.800000000000004</v>
      </c>
      <c r="E36" s="51" t="s">
        <v>129</v>
      </c>
      <c r="F36" s="53"/>
      <c r="G36" s="55"/>
      <c r="H36" s="55" t="s">
        <v>123</v>
      </c>
    </row>
    <row r="37" spans="1:8" s="65" customFormat="1" ht="30.6" customHeight="1" thickBot="1" x14ac:dyDescent="0.35">
      <c r="A37" s="56" t="s">
        <v>140</v>
      </c>
      <c r="B37" s="57" t="s">
        <v>68</v>
      </c>
      <c r="C37" s="10" t="s">
        <v>75</v>
      </c>
      <c r="D37" s="58">
        <v>142.74</v>
      </c>
      <c r="E37" s="10" t="s">
        <v>129</v>
      </c>
      <c r="F37" s="59"/>
      <c r="G37" s="74"/>
      <c r="H37" s="74"/>
    </row>
    <row r="38" spans="1:8" ht="55.8" thickBot="1" x14ac:dyDescent="0.35">
      <c r="A38" s="56" t="s">
        <v>141</v>
      </c>
      <c r="B38" s="51" t="s">
        <v>69</v>
      </c>
      <c r="C38" s="51" t="s">
        <v>23</v>
      </c>
      <c r="D38" s="52">
        <v>81.400000000000006</v>
      </c>
      <c r="E38" s="51" t="s">
        <v>129</v>
      </c>
      <c r="F38" s="53"/>
      <c r="G38" s="55"/>
      <c r="H38" s="55" t="s">
        <v>79</v>
      </c>
    </row>
    <row r="39" spans="1:8" ht="58.8" thickBot="1" x14ac:dyDescent="0.35">
      <c r="A39" s="56" t="s">
        <v>142</v>
      </c>
      <c r="B39" s="51" t="s">
        <v>70</v>
      </c>
      <c r="C39" s="51" t="s">
        <v>15</v>
      </c>
      <c r="D39" s="52">
        <v>600</v>
      </c>
      <c r="E39" s="51" t="s">
        <v>129</v>
      </c>
      <c r="F39" s="53"/>
      <c r="G39" s="55"/>
      <c r="H39" s="55" t="s">
        <v>80</v>
      </c>
    </row>
    <row r="40" spans="1:8" ht="29.4" customHeight="1" thickBot="1" x14ac:dyDescent="0.35">
      <c r="A40" s="56" t="s">
        <v>143</v>
      </c>
      <c r="B40" s="51" t="s">
        <v>71</v>
      </c>
      <c r="C40" s="51" t="s">
        <v>75</v>
      </c>
      <c r="D40" s="52">
        <v>2.4</v>
      </c>
      <c r="E40" s="51" t="s">
        <v>129</v>
      </c>
      <c r="F40" s="53"/>
      <c r="G40" s="55"/>
      <c r="H40" s="55" t="s">
        <v>81</v>
      </c>
    </row>
    <row r="41" spans="1:8" ht="29.4" customHeight="1" thickBot="1" x14ac:dyDescent="0.35">
      <c r="A41" s="56" t="s">
        <v>144</v>
      </c>
      <c r="B41" s="51" t="s">
        <v>72</v>
      </c>
      <c r="C41" s="51" t="s">
        <v>77</v>
      </c>
      <c r="D41" s="52">
        <v>3</v>
      </c>
      <c r="E41" s="51" t="s">
        <v>129</v>
      </c>
      <c r="F41" s="53"/>
      <c r="G41" s="55"/>
      <c r="H41" s="55" t="s">
        <v>82</v>
      </c>
    </row>
    <row r="42" spans="1:8" ht="29.4" customHeight="1" thickBot="1" x14ac:dyDescent="0.35">
      <c r="A42" s="56" t="s">
        <v>145</v>
      </c>
      <c r="B42" s="51" t="s">
        <v>124</v>
      </c>
      <c r="C42" s="51" t="s">
        <v>76</v>
      </c>
      <c r="D42" s="52">
        <f>51.47*0.6*2/1000*1.1</f>
        <v>6.7940399999999998E-2</v>
      </c>
      <c r="E42" s="51" t="s">
        <v>129</v>
      </c>
      <c r="F42" s="53"/>
      <c r="G42" s="55"/>
      <c r="H42" s="55" t="s">
        <v>83</v>
      </c>
    </row>
    <row r="43" spans="1:8" ht="29.4" customHeight="1" thickBot="1" x14ac:dyDescent="0.35">
      <c r="A43" s="56" t="s">
        <v>146</v>
      </c>
      <c r="B43" s="51" t="s">
        <v>125</v>
      </c>
      <c r="C43" s="51" t="s">
        <v>75</v>
      </c>
      <c r="D43" s="52">
        <v>143</v>
      </c>
      <c r="E43" s="51" t="s">
        <v>129</v>
      </c>
      <c r="F43" s="53"/>
      <c r="G43" s="55"/>
      <c r="H43" s="55" t="s">
        <v>126</v>
      </c>
    </row>
    <row r="44" spans="1:8" ht="29.4" customHeight="1" thickBot="1" x14ac:dyDescent="0.35">
      <c r="A44" s="56" t="s">
        <v>147</v>
      </c>
      <c r="B44" s="51" t="s">
        <v>74</v>
      </c>
      <c r="C44" s="51" t="s">
        <v>75</v>
      </c>
      <c r="D44" s="52">
        <v>3</v>
      </c>
      <c r="E44" s="51" t="s">
        <v>129</v>
      </c>
      <c r="F44" s="53"/>
      <c r="G44" s="55"/>
      <c r="H44" s="55" t="s">
        <v>84</v>
      </c>
    </row>
    <row r="45" spans="1:8" ht="32.4" customHeight="1" thickBot="1" x14ac:dyDescent="0.35">
      <c r="A45" s="15"/>
      <c r="B45" s="16"/>
      <c r="C45" s="17"/>
      <c r="D45" s="18"/>
      <c r="E45" s="17"/>
      <c r="F45" s="19" t="s">
        <v>130</v>
      </c>
      <c r="G45" s="20">
        <f>G11+G12+G22+G24+G26+G28+G29+G31+G33+G37</f>
        <v>0</v>
      </c>
      <c r="H45" s="20">
        <f>SUM(H11:H40)</f>
        <v>0</v>
      </c>
    </row>
    <row r="46" spans="1:8" ht="41.4" customHeight="1" thickBot="1" x14ac:dyDescent="0.35">
      <c r="A46" s="15"/>
      <c r="B46" s="16"/>
      <c r="C46" s="17"/>
      <c r="D46" s="18"/>
      <c r="E46" s="17"/>
      <c r="F46" s="19" t="s">
        <v>131</v>
      </c>
      <c r="G46" s="20">
        <f>SUM(G13:G21)+G23+G25+G27+G30+G32+G34+G35+G36+G38+G39++G40+G41+G42+G43+G44</f>
        <v>0</v>
      </c>
      <c r="H46" s="20">
        <f>SUM(H12:H41)</f>
        <v>0</v>
      </c>
    </row>
    <row r="47" spans="1:8" ht="41.4" thickBot="1" x14ac:dyDescent="0.35">
      <c r="A47" s="15"/>
      <c r="B47" s="16"/>
      <c r="C47" s="17"/>
      <c r="D47" s="18"/>
      <c r="E47" s="17"/>
      <c r="F47" s="21" t="s">
        <v>18</v>
      </c>
      <c r="G47" s="22">
        <f>G46+G45</f>
        <v>0</v>
      </c>
      <c r="H47" s="22">
        <f>H45</f>
        <v>0</v>
      </c>
    </row>
    <row r="48" spans="1:8" ht="25.95" customHeight="1" thickBot="1" x14ac:dyDescent="0.35">
      <c r="A48" s="42" t="s">
        <v>33</v>
      </c>
      <c r="B48" s="43"/>
      <c r="C48" s="43"/>
      <c r="D48" s="43"/>
      <c r="E48" s="43"/>
      <c r="F48" s="43"/>
      <c r="G48" s="44"/>
      <c r="H48" s="27"/>
    </row>
    <row r="49" spans="1:9" ht="22.95" customHeight="1" thickBot="1" x14ac:dyDescent="0.35">
      <c r="A49" s="12" t="s">
        <v>25</v>
      </c>
      <c r="B49" s="2" t="s">
        <v>108</v>
      </c>
      <c r="C49" s="13" t="s">
        <v>23</v>
      </c>
      <c r="D49" s="14"/>
      <c r="E49" s="13"/>
      <c r="F49" s="17"/>
      <c r="G49" s="25">
        <f>F49*D49</f>
        <v>0</v>
      </c>
      <c r="H49" s="25" t="s">
        <v>109</v>
      </c>
    </row>
    <row r="50" spans="1:9" ht="31.2" customHeight="1" x14ac:dyDescent="0.3">
      <c r="A50" s="48" t="s">
        <v>5</v>
      </c>
      <c r="B50" s="48"/>
      <c r="C50" s="48"/>
      <c r="D50" s="48"/>
      <c r="E50" s="48"/>
      <c r="F50" s="48"/>
      <c r="G50" s="48"/>
      <c r="H50" s="48"/>
      <c r="I50" s="48"/>
    </row>
    <row r="51" spans="1:9" ht="34.950000000000003" customHeight="1" x14ac:dyDescent="0.3">
      <c r="A51" s="49" t="s">
        <v>2</v>
      </c>
      <c r="B51" s="49"/>
      <c r="C51" s="49"/>
      <c r="D51" s="49"/>
      <c r="E51" s="49"/>
      <c r="F51" s="49"/>
      <c r="G51" s="49"/>
      <c r="H51" s="31"/>
      <c r="I51" s="32"/>
    </row>
    <row r="52" spans="1:9" ht="15.75" customHeight="1" x14ac:dyDescent="0.3">
      <c r="A52" s="47" t="s">
        <v>4</v>
      </c>
      <c r="B52" s="47"/>
      <c r="C52" s="47"/>
      <c r="D52" s="47"/>
      <c r="E52" s="47"/>
      <c r="F52" s="47"/>
      <c r="G52" s="47"/>
      <c r="H52" s="47"/>
      <c r="I52" s="47"/>
    </row>
    <row r="53" spans="1:9" ht="16.2" customHeight="1" x14ac:dyDescent="0.3">
      <c r="A53" s="47" t="s">
        <v>110</v>
      </c>
      <c r="B53" s="47"/>
      <c r="C53" s="47"/>
      <c r="D53" s="47"/>
      <c r="E53" s="47"/>
      <c r="F53" s="47"/>
      <c r="G53" s="47"/>
      <c r="H53" s="47"/>
      <c r="I53" s="47"/>
    </row>
    <row r="54" spans="1:9" ht="19.95" customHeight="1" x14ac:dyDescent="0.3">
      <c r="A54" s="1"/>
    </row>
    <row r="55" spans="1:9" ht="30" customHeight="1" x14ac:dyDescent="0.3">
      <c r="B55" s="46" t="s">
        <v>19</v>
      </c>
      <c r="C55" s="46"/>
      <c r="D55" s="46"/>
      <c r="E55" s="46"/>
      <c r="F55" s="3" t="s">
        <v>20</v>
      </c>
      <c r="G55" s="4"/>
      <c r="H55" s="4"/>
      <c r="I55" s="4"/>
    </row>
    <row r="56" spans="1:9" ht="25.5" customHeight="1" x14ac:dyDescent="0.3">
      <c r="B56" s="46" t="s">
        <v>6</v>
      </c>
      <c r="C56" s="46"/>
      <c r="D56" s="46"/>
      <c r="E56" s="46"/>
      <c r="F56" s="23" t="s">
        <v>21</v>
      </c>
      <c r="G56" s="4"/>
      <c r="H56" s="4"/>
      <c r="I56" s="4"/>
    </row>
    <row r="57" spans="1:9" ht="15.75" customHeight="1" x14ac:dyDescent="0.3">
      <c r="B57" s="45" t="s">
        <v>0</v>
      </c>
      <c r="C57" s="45"/>
      <c r="D57" s="45"/>
      <c r="E57" s="45"/>
      <c r="F57" s="4" t="s">
        <v>0</v>
      </c>
      <c r="G57" s="4"/>
      <c r="H57" s="4"/>
      <c r="I57" s="4"/>
    </row>
    <row r="58" spans="1:9" ht="28.2" customHeight="1" x14ac:dyDescent="0.3">
      <c r="B58" s="45" t="s">
        <v>7</v>
      </c>
      <c r="C58" s="45"/>
      <c r="D58" s="45"/>
      <c r="E58" s="45"/>
      <c r="F58" s="4" t="s">
        <v>22</v>
      </c>
      <c r="G58" s="4"/>
      <c r="H58" s="4"/>
      <c r="I58" s="4"/>
    </row>
    <row r="59" spans="1:9" ht="15.75" customHeight="1" x14ac:dyDescent="0.3">
      <c r="B59" s="45" t="s">
        <v>3</v>
      </c>
      <c r="C59" s="45"/>
      <c r="D59" s="45"/>
      <c r="E59" s="45"/>
      <c r="F59" s="4" t="s">
        <v>3</v>
      </c>
      <c r="G59" s="4"/>
      <c r="H59" s="4"/>
      <c r="I59" s="4"/>
    </row>
  </sheetData>
  <mergeCells count="22">
    <mergeCell ref="A48:G48"/>
    <mergeCell ref="B59:E59"/>
    <mergeCell ref="B55:E55"/>
    <mergeCell ref="B56:E56"/>
    <mergeCell ref="A53:I53"/>
    <mergeCell ref="A50:I50"/>
    <mergeCell ref="A51:G51"/>
    <mergeCell ref="B57:E57"/>
    <mergeCell ref="B58:E58"/>
    <mergeCell ref="A52:I52"/>
    <mergeCell ref="I28:K28"/>
    <mergeCell ref="L28:N28"/>
    <mergeCell ref="E1:G1"/>
    <mergeCell ref="A3:I3"/>
    <mergeCell ref="A4:I5"/>
    <mergeCell ref="F7:F8"/>
    <mergeCell ref="G7:G8"/>
    <mergeCell ref="H7:H8"/>
    <mergeCell ref="B7:B8"/>
    <mergeCell ref="D7:D8"/>
    <mergeCell ref="E7:E8"/>
    <mergeCell ref="A10:G10"/>
  </mergeCells>
  <phoneticPr fontId="9" type="noConversion"/>
  <pageMargins left="0.31496062992125984" right="0.19685039370078741" top="0.51181102362204722" bottom="0.51181102362204722" header="0.19685039370078741" footer="0.19685039370078741"/>
  <pageSetup paperSize="8" scale="55" orientation="portrait" r:id="rId1"/>
  <headerFooter>
    <oddHeader>&amp;R&amp;"Times New Roman,обычный"&amp;12Приложение № 3 к Договору подряда № _________ от _________ г.</oddHeader>
    <oddFooter>&amp;L&amp;"Times New Roman,обычный"&amp;12Заказчик____________________&amp;C&amp;"Times New Roman,обычный"&amp;12&amp;P&amp;R&amp;"Times New Roman,обычный"&amp;12Подрядчик____________________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Огнева Анастасия Дмитриевна</cp:lastModifiedBy>
  <cp:lastPrinted>2024-11-12T08:51:56Z</cp:lastPrinted>
  <dcterms:created xsi:type="dcterms:W3CDTF">2014-02-24T11:08:40Z</dcterms:created>
  <dcterms:modified xsi:type="dcterms:W3CDTF">2024-11-13T12:11:44Z</dcterms:modified>
</cp:coreProperties>
</file>