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34\data\ОТДЕЛ РАЗВИТИЯ\Хасанова Алина\Тендеры\ООО Лидер Строй\2024\Июнь\Отделка ЖК Сапфир\Лот №4\"/>
    </mc:Choice>
  </mc:AlternateContent>
  <xr:revisionPtr revIDLastSave="0" documentId="13_ncr:1_{CC7AE357-6074-4C1E-96D7-5AE69D4BDCE2}" xr6:coauthVersionLast="45" xr6:coauthVersionMax="45" xr10:uidLastSave="{00000000-0000-0000-0000-000000000000}"/>
  <bookViews>
    <workbookView xWindow="-120" yWindow="-120" windowWidth="29040" windowHeight="15840" xr2:uid="{CA7DFBF8-4B1C-4504-ACDA-FA4B1171EC0F}"/>
  </bookViews>
  <sheets>
    <sheet name="4 лот" sheetId="14" r:id="rId1"/>
    <sheet name="3 лот" sheetId="13" r:id="rId2"/>
    <sheet name="2 лот" sheetId="12" r:id="rId3"/>
    <sheet name="1 лот" sheetId="11" r:id="rId4"/>
  </sheets>
  <definedNames>
    <definedName name="_xlnm.Print_Titles" localSheetId="3">'1 лот'!$18:$21</definedName>
    <definedName name="_xlnm.Print_Titles" localSheetId="2">'2 лот'!$18:$21</definedName>
    <definedName name="_xlnm.Print_Titles" localSheetId="1">'3 лот'!$18:$21</definedName>
    <definedName name="_xlnm.Print_Titles" localSheetId="0">'4 лот'!$18:$21</definedName>
    <definedName name="_xlnm.Print_Area" localSheetId="3">'1 лот'!$A$1:$K$276</definedName>
    <definedName name="_xlnm.Print_Area" localSheetId="2">'2 лот'!$A$1:$K$132</definedName>
    <definedName name="_xlnm.Print_Area" localSheetId="1">'3 лот'!$A$1:$K$283</definedName>
    <definedName name="_xlnm.Print_Area" localSheetId="0">'4 лот'!$A$1:$K$126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3" l="1"/>
  <c r="E65" i="13" s="1"/>
  <c r="E66" i="11"/>
  <c r="E64" i="11"/>
  <c r="E65" i="11" s="1"/>
  <c r="E63" i="11"/>
  <c r="E60" i="11"/>
  <c r="E59" i="11"/>
  <c r="E68" i="13"/>
  <c r="E67" i="13"/>
  <c r="E66" i="13"/>
  <c r="E62" i="13"/>
  <c r="K118" i="14" l="1"/>
  <c r="J118" i="14"/>
  <c r="F118" i="14"/>
  <c r="I118" i="14" s="1"/>
  <c r="K117" i="14"/>
  <c r="J117" i="14"/>
  <c r="F117" i="14"/>
  <c r="I117" i="14" s="1"/>
  <c r="K116" i="14"/>
  <c r="J116" i="14"/>
  <c r="F116" i="14"/>
  <c r="I116" i="14" s="1"/>
  <c r="K115" i="14"/>
  <c r="J115" i="14"/>
  <c r="F115" i="14"/>
  <c r="I115" i="14" s="1"/>
  <c r="F114" i="14"/>
  <c r="E114" i="14"/>
  <c r="K114" i="14" s="1"/>
  <c r="K112" i="14"/>
  <c r="J112" i="14"/>
  <c r="F112" i="14"/>
  <c r="I112" i="14" s="1"/>
  <c r="F111" i="14"/>
  <c r="E111" i="14"/>
  <c r="K111" i="14" s="1"/>
  <c r="F110" i="14"/>
  <c r="E110" i="14"/>
  <c r="J110" i="14" s="1"/>
  <c r="K109" i="14"/>
  <c r="J109" i="14"/>
  <c r="F109" i="14"/>
  <c r="I109" i="14" s="1"/>
  <c r="K108" i="14"/>
  <c r="J108" i="14"/>
  <c r="F108" i="14"/>
  <c r="I108" i="14" s="1"/>
  <c r="K107" i="14"/>
  <c r="J107" i="14"/>
  <c r="F107" i="14"/>
  <c r="I107" i="14" s="1"/>
  <c r="F105" i="14"/>
  <c r="E105" i="14"/>
  <c r="K105" i="14" s="1"/>
  <c r="K104" i="14"/>
  <c r="J104" i="14"/>
  <c r="F104" i="14"/>
  <c r="I104" i="14" s="1"/>
  <c r="K103" i="14"/>
  <c r="J103" i="14"/>
  <c r="F103" i="14"/>
  <c r="I103" i="14" s="1"/>
  <c r="K102" i="14"/>
  <c r="J102" i="14"/>
  <c r="F102" i="14"/>
  <c r="I102" i="14" s="1"/>
  <c r="K101" i="14"/>
  <c r="J101" i="14"/>
  <c r="F101" i="14"/>
  <c r="I101" i="14" s="1"/>
  <c r="K100" i="14"/>
  <c r="J100" i="14"/>
  <c r="F100" i="14"/>
  <c r="I100" i="14" s="1"/>
  <c r="K99" i="14"/>
  <c r="J99" i="14"/>
  <c r="F99" i="14"/>
  <c r="I99" i="14" s="1"/>
  <c r="K98" i="14"/>
  <c r="J98" i="14"/>
  <c r="F98" i="14"/>
  <c r="I98" i="14" s="1"/>
  <c r="K96" i="14"/>
  <c r="J96" i="14"/>
  <c r="F96" i="14"/>
  <c r="I96" i="14" s="1"/>
  <c r="K95" i="14"/>
  <c r="J95" i="14"/>
  <c r="F95" i="14"/>
  <c r="I95" i="14" s="1"/>
  <c r="K94" i="14"/>
  <c r="J94" i="14"/>
  <c r="F94" i="14"/>
  <c r="I94" i="14" s="1"/>
  <c r="K93" i="14"/>
  <c r="J93" i="14"/>
  <c r="F93" i="14"/>
  <c r="I93" i="14" s="1"/>
  <c r="F92" i="14"/>
  <c r="E92" i="14"/>
  <c r="K92" i="14" s="1"/>
  <c r="K91" i="14"/>
  <c r="J91" i="14"/>
  <c r="F91" i="14"/>
  <c r="I91" i="14" s="1"/>
  <c r="K90" i="14"/>
  <c r="J90" i="14"/>
  <c r="F90" i="14"/>
  <c r="I90" i="14" s="1"/>
  <c r="K89" i="14"/>
  <c r="J89" i="14"/>
  <c r="F89" i="14"/>
  <c r="I89" i="14" s="1"/>
  <c r="K87" i="14"/>
  <c r="J87" i="14"/>
  <c r="F87" i="14"/>
  <c r="I87" i="14" s="1"/>
  <c r="K86" i="14"/>
  <c r="J86" i="14"/>
  <c r="F86" i="14"/>
  <c r="I86" i="14" s="1"/>
  <c r="K85" i="14"/>
  <c r="J85" i="14"/>
  <c r="F85" i="14"/>
  <c r="I85" i="14" s="1"/>
  <c r="K84" i="14"/>
  <c r="J84" i="14"/>
  <c r="F84" i="14"/>
  <c r="I84" i="14" s="1"/>
  <c r="F83" i="14"/>
  <c r="E83" i="14"/>
  <c r="K83" i="14" s="1"/>
  <c r="K82" i="14"/>
  <c r="J82" i="14"/>
  <c r="F82" i="14"/>
  <c r="I82" i="14" s="1"/>
  <c r="K81" i="14"/>
  <c r="J81" i="14"/>
  <c r="F81" i="14"/>
  <c r="I81" i="14" s="1"/>
  <c r="K80" i="14"/>
  <c r="J80" i="14"/>
  <c r="F80" i="14"/>
  <c r="I80" i="14" s="1"/>
  <c r="K78" i="14"/>
  <c r="J78" i="14"/>
  <c r="F78" i="14"/>
  <c r="I78" i="14" s="1"/>
  <c r="K77" i="14"/>
  <c r="J77" i="14"/>
  <c r="F77" i="14"/>
  <c r="I77" i="14" s="1"/>
  <c r="K76" i="14"/>
  <c r="J76" i="14"/>
  <c r="F76" i="14"/>
  <c r="I76" i="14" s="1"/>
  <c r="K75" i="14"/>
  <c r="J75" i="14"/>
  <c r="F75" i="14"/>
  <c r="I75" i="14" s="1"/>
  <c r="F74" i="14"/>
  <c r="E74" i="14"/>
  <c r="J74" i="14" s="1"/>
  <c r="K73" i="14"/>
  <c r="J73" i="14"/>
  <c r="F73" i="14"/>
  <c r="I73" i="14" s="1"/>
  <c r="K72" i="14"/>
  <c r="J72" i="14"/>
  <c r="F72" i="14"/>
  <c r="I72" i="14" s="1"/>
  <c r="K71" i="14"/>
  <c r="J71" i="14"/>
  <c r="F71" i="14"/>
  <c r="I71" i="14" s="1"/>
  <c r="K69" i="14"/>
  <c r="J69" i="14"/>
  <c r="F69" i="14"/>
  <c r="I69" i="14" s="1"/>
  <c r="K68" i="14"/>
  <c r="J68" i="14"/>
  <c r="F68" i="14"/>
  <c r="I68" i="14" s="1"/>
  <c r="F67" i="14"/>
  <c r="E67" i="14"/>
  <c r="K67" i="14" s="1"/>
  <c r="K65" i="14"/>
  <c r="J65" i="14"/>
  <c r="F65" i="14"/>
  <c r="I65" i="14" s="1"/>
  <c r="K64" i="14"/>
  <c r="J64" i="14"/>
  <c r="F64" i="14"/>
  <c r="I64" i="14" s="1"/>
  <c r="K63" i="14"/>
  <c r="J63" i="14"/>
  <c r="F63" i="14"/>
  <c r="I63" i="14" s="1"/>
  <c r="F62" i="14"/>
  <c r="E62" i="14"/>
  <c r="K62" i="14" s="1"/>
  <c r="K61" i="14"/>
  <c r="J61" i="14"/>
  <c r="F61" i="14"/>
  <c r="I61" i="14" s="1"/>
  <c r="F59" i="14"/>
  <c r="E59" i="14"/>
  <c r="K59" i="14" s="1"/>
  <c r="K57" i="14"/>
  <c r="J57" i="14"/>
  <c r="F57" i="14"/>
  <c r="I57" i="14" s="1"/>
  <c r="K275" i="13"/>
  <c r="J275" i="13"/>
  <c r="F275" i="13"/>
  <c r="I275" i="13" s="1"/>
  <c r="K274" i="13"/>
  <c r="J274" i="13"/>
  <c r="F274" i="13"/>
  <c r="I274" i="13" s="1"/>
  <c r="K273" i="13"/>
  <c r="J273" i="13"/>
  <c r="F273" i="13"/>
  <c r="I273" i="13" s="1"/>
  <c r="K272" i="13"/>
  <c r="J272" i="13"/>
  <c r="F272" i="13"/>
  <c r="I272" i="13" s="1"/>
  <c r="F271" i="13"/>
  <c r="E271" i="13"/>
  <c r="J271" i="13" s="1"/>
  <c r="K269" i="13"/>
  <c r="J269" i="13"/>
  <c r="F269" i="13"/>
  <c r="I269" i="13" s="1"/>
  <c r="F268" i="13"/>
  <c r="E268" i="13"/>
  <c r="K268" i="13" s="1"/>
  <c r="F267" i="13"/>
  <c r="E267" i="13"/>
  <c r="K267" i="13" s="1"/>
  <c r="K266" i="13"/>
  <c r="J266" i="13"/>
  <c r="F266" i="13"/>
  <c r="I266" i="13" s="1"/>
  <c r="K265" i="13"/>
  <c r="J265" i="13"/>
  <c r="F265" i="13"/>
  <c r="I265" i="13" s="1"/>
  <c r="K264" i="13"/>
  <c r="J264" i="13"/>
  <c r="F264" i="13"/>
  <c r="I264" i="13" s="1"/>
  <c r="F262" i="13"/>
  <c r="E262" i="13"/>
  <c r="J262" i="13" s="1"/>
  <c r="K261" i="13"/>
  <c r="J261" i="13"/>
  <c r="F261" i="13"/>
  <c r="I261" i="13" s="1"/>
  <c r="K260" i="13"/>
  <c r="J260" i="13"/>
  <c r="F260" i="13"/>
  <c r="I260" i="13" s="1"/>
  <c r="K259" i="13"/>
  <c r="J259" i="13"/>
  <c r="F259" i="13"/>
  <c r="I259" i="13" s="1"/>
  <c r="K258" i="13"/>
  <c r="J258" i="13"/>
  <c r="F258" i="13"/>
  <c r="I258" i="13" s="1"/>
  <c r="K257" i="13"/>
  <c r="J257" i="13"/>
  <c r="F257" i="13"/>
  <c r="I257" i="13" s="1"/>
  <c r="K256" i="13"/>
  <c r="J256" i="13"/>
  <c r="F256" i="13"/>
  <c r="I256" i="13" s="1"/>
  <c r="K255" i="13"/>
  <c r="J255" i="13"/>
  <c r="F255" i="13"/>
  <c r="I255" i="13" s="1"/>
  <c r="K253" i="13"/>
  <c r="J253" i="13"/>
  <c r="F253" i="13"/>
  <c r="I253" i="13" s="1"/>
  <c r="K252" i="13"/>
  <c r="J252" i="13"/>
  <c r="F252" i="13"/>
  <c r="I252" i="13" s="1"/>
  <c r="K251" i="13"/>
  <c r="J251" i="13"/>
  <c r="F251" i="13"/>
  <c r="I251" i="13" s="1"/>
  <c r="K250" i="13"/>
  <c r="J250" i="13"/>
  <c r="F250" i="13"/>
  <c r="I250" i="13" s="1"/>
  <c r="F249" i="13"/>
  <c r="E249" i="13"/>
  <c r="J249" i="13" s="1"/>
  <c r="K248" i="13"/>
  <c r="J248" i="13"/>
  <c r="F248" i="13"/>
  <c r="I248" i="13" s="1"/>
  <c r="K247" i="13"/>
  <c r="J247" i="13"/>
  <c r="F247" i="13"/>
  <c r="I247" i="13" s="1"/>
  <c r="K246" i="13"/>
  <c r="J246" i="13"/>
  <c r="F246" i="13"/>
  <c r="I246" i="13" s="1"/>
  <c r="K244" i="13"/>
  <c r="J244" i="13"/>
  <c r="F244" i="13"/>
  <c r="I244" i="13" s="1"/>
  <c r="K243" i="13"/>
  <c r="J243" i="13"/>
  <c r="F243" i="13"/>
  <c r="I243" i="13" s="1"/>
  <c r="K242" i="13"/>
  <c r="J242" i="13"/>
  <c r="F242" i="13"/>
  <c r="I242" i="13" s="1"/>
  <c r="K241" i="13"/>
  <c r="J241" i="13"/>
  <c r="F241" i="13"/>
  <c r="I241" i="13" s="1"/>
  <c r="F240" i="13"/>
  <c r="E240" i="13"/>
  <c r="K240" i="13" s="1"/>
  <c r="K239" i="13"/>
  <c r="J239" i="13"/>
  <c r="F239" i="13"/>
  <c r="I239" i="13" s="1"/>
  <c r="K238" i="13"/>
  <c r="J238" i="13"/>
  <c r="F238" i="13"/>
  <c r="I238" i="13" s="1"/>
  <c r="K237" i="13"/>
  <c r="J237" i="13"/>
  <c r="F237" i="13"/>
  <c r="I237" i="13" s="1"/>
  <c r="K235" i="13"/>
  <c r="J235" i="13"/>
  <c r="F235" i="13"/>
  <c r="I235" i="13" s="1"/>
  <c r="K234" i="13"/>
  <c r="J234" i="13"/>
  <c r="F234" i="13"/>
  <c r="I234" i="13" s="1"/>
  <c r="K233" i="13"/>
  <c r="J233" i="13"/>
  <c r="F233" i="13"/>
  <c r="I233" i="13" s="1"/>
  <c r="K232" i="13"/>
  <c r="J232" i="13"/>
  <c r="F232" i="13"/>
  <c r="I232" i="13" s="1"/>
  <c r="F231" i="13"/>
  <c r="E231" i="13"/>
  <c r="K231" i="13" s="1"/>
  <c r="K230" i="13"/>
  <c r="J230" i="13"/>
  <c r="F230" i="13"/>
  <c r="I230" i="13" s="1"/>
  <c r="K229" i="13"/>
  <c r="J229" i="13"/>
  <c r="F229" i="13"/>
  <c r="I229" i="13" s="1"/>
  <c r="K228" i="13"/>
  <c r="J228" i="13"/>
  <c r="F228" i="13"/>
  <c r="I228" i="13" s="1"/>
  <c r="K226" i="13"/>
  <c r="J226" i="13"/>
  <c r="F226" i="13"/>
  <c r="I226" i="13" s="1"/>
  <c r="K225" i="13"/>
  <c r="J225" i="13"/>
  <c r="F225" i="13"/>
  <c r="I225" i="13" s="1"/>
  <c r="F224" i="13"/>
  <c r="I224" i="13" s="1"/>
  <c r="E224" i="13"/>
  <c r="K224" i="13" s="1"/>
  <c r="K222" i="13"/>
  <c r="J222" i="13"/>
  <c r="F222" i="13"/>
  <c r="I222" i="13" s="1"/>
  <c r="K221" i="13"/>
  <c r="J221" i="13"/>
  <c r="F221" i="13"/>
  <c r="I221" i="13" s="1"/>
  <c r="K220" i="13"/>
  <c r="J220" i="13"/>
  <c r="F220" i="13"/>
  <c r="I220" i="13" s="1"/>
  <c r="F219" i="13"/>
  <c r="E219" i="13"/>
  <c r="J219" i="13" s="1"/>
  <c r="K218" i="13"/>
  <c r="J218" i="13"/>
  <c r="F218" i="13"/>
  <c r="I218" i="13" s="1"/>
  <c r="F216" i="13"/>
  <c r="E216" i="13"/>
  <c r="K216" i="13" s="1"/>
  <c r="K214" i="13"/>
  <c r="J214" i="13"/>
  <c r="F214" i="13"/>
  <c r="I214" i="13" s="1"/>
  <c r="K209" i="13"/>
  <c r="J209" i="13"/>
  <c r="F209" i="13"/>
  <c r="I209" i="13" s="1"/>
  <c r="K208" i="13"/>
  <c r="J208" i="13"/>
  <c r="F208" i="13"/>
  <c r="I208" i="13" s="1"/>
  <c r="K207" i="13"/>
  <c r="J207" i="13"/>
  <c r="F207" i="13"/>
  <c r="I207" i="13" s="1"/>
  <c r="K206" i="13"/>
  <c r="J206" i="13"/>
  <c r="F206" i="13"/>
  <c r="I206" i="13" s="1"/>
  <c r="K204" i="13"/>
  <c r="J204" i="13"/>
  <c r="F204" i="13"/>
  <c r="I204" i="13" s="1"/>
  <c r="K203" i="13"/>
  <c r="J203" i="13"/>
  <c r="F203" i="13"/>
  <c r="I203" i="13" s="1"/>
  <c r="K201" i="13"/>
  <c r="J201" i="13"/>
  <c r="F201" i="13"/>
  <c r="I201" i="13" s="1"/>
  <c r="F200" i="13"/>
  <c r="E200" i="13"/>
  <c r="K200" i="13" s="1"/>
  <c r="K199" i="13"/>
  <c r="J199" i="13"/>
  <c r="F199" i="13"/>
  <c r="I199" i="13" s="1"/>
  <c r="K198" i="13"/>
  <c r="J198" i="13"/>
  <c r="F198" i="13"/>
  <c r="I198" i="13" s="1"/>
  <c r="F197" i="13"/>
  <c r="E197" i="13"/>
  <c r="K197" i="13" s="1"/>
  <c r="F196" i="13"/>
  <c r="E196" i="13"/>
  <c r="K196" i="13" s="1"/>
  <c r="F195" i="13"/>
  <c r="E195" i="13"/>
  <c r="J195" i="13" s="1"/>
  <c r="K193" i="13"/>
  <c r="J193" i="13"/>
  <c r="F193" i="13"/>
  <c r="I193" i="13" s="1"/>
  <c r="K192" i="13"/>
  <c r="J192" i="13"/>
  <c r="F192" i="13"/>
  <c r="I192" i="13" s="1"/>
  <c r="F191" i="13"/>
  <c r="E191" i="13"/>
  <c r="K191" i="13" s="1"/>
  <c r="F190" i="13"/>
  <c r="E190" i="13"/>
  <c r="K190" i="13" s="1"/>
  <c r="K189" i="13"/>
  <c r="J189" i="13"/>
  <c r="F189" i="13"/>
  <c r="I189" i="13" s="1"/>
  <c r="K188" i="13"/>
  <c r="J188" i="13"/>
  <c r="F188" i="13"/>
  <c r="I188" i="13" s="1"/>
  <c r="F187" i="13"/>
  <c r="E187" i="13"/>
  <c r="J187" i="13" s="1"/>
  <c r="K185" i="13"/>
  <c r="J185" i="13"/>
  <c r="F185" i="13"/>
  <c r="I185" i="13" s="1"/>
  <c r="K184" i="13"/>
  <c r="J184" i="13"/>
  <c r="F184" i="13"/>
  <c r="I184" i="13" s="1"/>
  <c r="F183" i="13"/>
  <c r="E183" i="13"/>
  <c r="J183" i="13" s="1"/>
  <c r="K182" i="13"/>
  <c r="J182" i="13"/>
  <c r="F182" i="13"/>
  <c r="I182" i="13" s="1"/>
  <c r="K181" i="13"/>
  <c r="J181" i="13"/>
  <c r="F181" i="13"/>
  <c r="I181" i="13" s="1"/>
  <c r="F180" i="13"/>
  <c r="E180" i="13"/>
  <c r="K180" i="13" s="1"/>
  <c r="K179" i="13"/>
  <c r="J179" i="13"/>
  <c r="F179" i="13"/>
  <c r="I179" i="13" s="1"/>
  <c r="K178" i="13"/>
  <c r="J178" i="13"/>
  <c r="F178" i="13"/>
  <c r="I178" i="13" s="1"/>
  <c r="K177" i="13"/>
  <c r="J177" i="13"/>
  <c r="F177" i="13"/>
  <c r="I177" i="13" s="1"/>
  <c r="F176" i="13"/>
  <c r="E176" i="13"/>
  <c r="K176" i="13" s="1"/>
  <c r="K174" i="13"/>
  <c r="J174" i="13"/>
  <c r="F174" i="13"/>
  <c r="I174" i="13" s="1"/>
  <c r="K173" i="13"/>
  <c r="J173" i="13"/>
  <c r="F173" i="13"/>
  <c r="I173" i="13" s="1"/>
  <c r="K171" i="13"/>
  <c r="F171" i="13"/>
  <c r="I171" i="13" s="1"/>
  <c r="K170" i="13"/>
  <c r="J170" i="13"/>
  <c r="F170" i="13"/>
  <c r="I170" i="13" s="1"/>
  <c r="K169" i="13"/>
  <c r="J169" i="13"/>
  <c r="F169" i="13"/>
  <c r="I169" i="13" s="1"/>
  <c r="F168" i="13"/>
  <c r="E168" i="13"/>
  <c r="K168" i="13" s="1"/>
  <c r="K167" i="13"/>
  <c r="J167" i="13"/>
  <c r="F167" i="13"/>
  <c r="I167" i="13" s="1"/>
  <c r="K166" i="13"/>
  <c r="J166" i="13"/>
  <c r="F166" i="13"/>
  <c r="I166" i="13" s="1"/>
  <c r="F165" i="13"/>
  <c r="E165" i="13"/>
  <c r="F164" i="13"/>
  <c r="E164" i="13"/>
  <c r="J164" i="13" s="1"/>
  <c r="K163" i="13"/>
  <c r="J163" i="13"/>
  <c r="F163" i="13"/>
  <c r="I163" i="13" s="1"/>
  <c r="K162" i="13"/>
  <c r="J162" i="13"/>
  <c r="F162" i="13"/>
  <c r="I162" i="13" s="1"/>
  <c r="K161" i="13"/>
  <c r="J161" i="13"/>
  <c r="F161" i="13"/>
  <c r="I161" i="13" s="1"/>
  <c r="F160" i="13"/>
  <c r="E160" i="13"/>
  <c r="K160" i="13" s="1"/>
  <c r="K158" i="13"/>
  <c r="J158" i="13"/>
  <c r="F158" i="13"/>
  <c r="I158" i="13" s="1"/>
  <c r="F157" i="13"/>
  <c r="E157" i="13"/>
  <c r="K157" i="13" s="1"/>
  <c r="K156" i="13"/>
  <c r="J156" i="13"/>
  <c r="F156" i="13"/>
  <c r="I156" i="13" s="1"/>
  <c r="K155" i="13"/>
  <c r="J155" i="13"/>
  <c r="F155" i="13"/>
  <c r="I155" i="13" s="1"/>
  <c r="K154" i="13"/>
  <c r="J154" i="13"/>
  <c r="F154" i="13"/>
  <c r="I154" i="13" s="1"/>
  <c r="F153" i="13"/>
  <c r="E153" i="13"/>
  <c r="J153" i="13" s="1"/>
  <c r="K151" i="13"/>
  <c r="J151" i="13"/>
  <c r="F151" i="13"/>
  <c r="I151" i="13" s="1"/>
  <c r="K150" i="13"/>
  <c r="J150" i="13"/>
  <c r="F150" i="13"/>
  <c r="I150" i="13" s="1"/>
  <c r="F149" i="13"/>
  <c r="E149" i="13"/>
  <c r="J149" i="13" s="1"/>
  <c r="F148" i="13"/>
  <c r="E148" i="13"/>
  <c r="K148" i="13" s="1"/>
  <c r="K147" i="13"/>
  <c r="J147" i="13"/>
  <c r="F147" i="13"/>
  <c r="I147" i="13" s="1"/>
  <c r="K146" i="13"/>
  <c r="J146" i="13"/>
  <c r="F146" i="13"/>
  <c r="I146" i="13" s="1"/>
  <c r="K145" i="13"/>
  <c r="J145" i="13"/>
  <c r="F145" i="13"/>
  <c r="I145" i="13" s="1"/>
  <c r="F144" i="13"/>
  <c r="E144" i="13"/>
  <c r="K144" i="13" s="1"/>
  <c r="K142" i="13"/>
  <c r="J142" i="13"/>
  <c r="F142" i="13"/>
  <c r="I142" i="13" s="1"/>
  <c r="K141" i="13"/>
  <c r="J141" i="13"/>
  <c r="F141" i="13"/>
  <c r="I141" i="13" s="1"/>
  <c r="K140" i="13"/>
  <c r="J140" i="13"/>
  <c r="F140" i="13"/>
  <c r="I140" i="13" s="1"/>
  <c r="K139" i="13"/>
  <c r="J139" i="13"/>
  <c r="F139" i="13"/>
  <c r="I139" i="13" s="1"/>
  <c r="F138" i="13"/>
  <c r="E138" i="13"/>
  <c r="K136" i="13"/>
  <c r="J136" i="13"/>
  <c r="F136" i="13"/>
  <c r="I136" i="13" s="1"/>
  <c r="F135" i="13"/>
  <c r="E135" i="13"/>
  <c r="J135" i="13" s="1"/>
  <c r="F134" i="13"/>
  <c r="E134" i="13"/>
  <c r="K134" i="13" s="1"/>
  <c r="K133" i="13"/>
  <c r="J133" i="13"/>
  <c r="F133" i="13"/>
  <c r="I133" i="13" s="1"/>
  <c r="K132" i="13"/>
  <c r="J132" i="13"/>
  <c r="F132" i="13"/>
  <c r="I132" i="13" s="1"/>
  <c r="K131" i="13"/>
  <c r="J131" i="13"/>
  <c r="F131" i="13"/>
  <c r="I131" i="13" s="1"/>
  <c r="K130" i="13"/>
  <c r="J130" i="13"/>
  <c r="F130" i="13"/>
  <c r="I130" i="13" s="1"/>
  <c r="F128" i="13"/>
  <c r="E128" i="13"/>
  <c r="K128" i="13" s="1"/>
  <c r="K126" i="13"/>
  <c r="J126" i="13"/>
  <c r="F126" i="13"/>
  <c r="I126" i="13" s="1"/>
  <c r="F125" i="13"/>
  <c r="E125" i="13"/>
  <c r="J125" i="13" s="1"/>
  <c r="K124" i="13"/>
  <c r="J124" i="13"/>
  <c r="F124" i="13"/>
  <c r="I124" i="13" s="1"/>
  <c r="K123" i="13"/>
  <c r="J123" i="13"/>
  <c r="F123" i="13"/>
  <c r="I123" i="13" s="1"/>
  <c r="F122" i="13"/>
  <c r="E122" i="13"/>
  <c r="J122" i="13" s="1"/>
  <c r="F120" i="13"/>
  <c r="E120" i="13"/>
  <c r="K120" i="13" s="1"/>
  <c r="F118" i="13"/>
  <c r="E118" i="13"/>
  <c r="K118" i="13" s="1"/>
  <c r="K117" i="13"/>
  <c r="J117" i="13"/>
  <c r="F117" i="13"/>
  <c r="I117" i="13" s="1"/>
  <c r="K116" i="13"/>
  <c r="J116" i="13"/>
  <c r="F116" i="13"/>
  <c r="I116" i="13" s="1"/>
  <c r="K115" i="13"/>
  <c r="J115" i="13"/>
  <c r="F115" i="13"/>
  <c r="I115" i="13" s="1"/>
  <c r="K114" i="13"/>
  <c r="J114" i="13"/>
  <c r="F114" i="13"/>
  <c r="I114" i="13" s="1"/>
  <c r="F113" i="13"/>
  <c r="E113" i="13"/>
  <c r="J113" i="13" s="1"/>
  <c r="K124" i="12"/>
  <c r="J124" i="12"/>
  <c r="F124" i="12"/>
  <c r="I124" i="12" s="1"/>
  <c r="K123" i="12"/>
  <c r="J123" i="12"/>
  <c r="F123" i="12"/>
  <c r="I123" i="12" s="1"/>
  <c r="K122" i="12"/>
  <c r="J122" i="12"/>
  <c r="F122" i="12"/>
  <c r="I122" i="12" s="1"/>
  <c r="K121" i="12"/>
  <c r="J121" i="12"/>
  <c r="F121" i="12"/>
  <c r="I121" i="12" s="1"/>
  <c r="K120" i="12"/>
  <c r="J120" i="12"/>
  <c r="F120" i="12"/>
  <c r="I120" i="12" s="1"/>
  <c r="F118" i="12"/>
  <c r="E118" i="12"/>
  <c r="F117" i="12"/>
  <c r="E117" i="12"/>
  <c r="J117" i="12" s="1"/>
  <c r="K116" i="12"/>
  <c r="J116" i="12"/>
  <c r="F116" i="12"/>
  <c r="I116" i="12" s="1"/>
  <c r="K115" i="12"/>
  <c r="J115" i="12"/>
  <c r="F115" i="12"/>
  <c r="I115" i="12" s="1"/>
  <c r="K114" i="12"/>
  <c r="J114" i="12"/>
  <c r="F114" i="12"/>
  <c r="I114" i="12" s="1"/>
  <c r="K112" i="12"/>
  <c r="J112" i="12"/>
  <c r="F112" i="12"/>
  <c r="I112" i="12" s="1"/>
  <c r="K111" i="12"/>
  <c r="J111" i="12"/>
  <c r="F111" i="12"/>
  <c r="I111" i="12" s="1"/>
  <c r="F110" i="12"/>
  <c r="E110" i="12"/>
  <c r="K110" i="12" s="1"/>
  <c r="K109" i="12"/>
  <c r="J109" i="12"/>
  <c r="F109" i="12"/>
  <c r="I109" i="12" s="1"/>
  <c r="K108" i="12"/>
  <c r="J108" i="12"/>
  <c r="F108" i="12"/>
  <c r="I108" i="12" s="1"/>
  <c r="K107" i="12"/>
  <c r="J107" i="12"/>
  <c r="F107" i="12"/>
  <c r="I107" i="12" s="1"/>
  <c r="K106" i="12"/>
  <c r="J106" i="12"/>
  <c r="F106" i="12"/>
  <c r="I106" i="12" s="1"/>
  <c r="F104" i="12"/>
  <c r="E104" i="12"/>
  <c r="K104" i="12" s="1"/>
  <c r="F103" i="12"/>
  <c r="E103" i="12"/>
  <c r="K103" i="12" s="1"/>
  <c r="K102" i="12"/>
  <c r="J102" i="12"/>
  <c r="F102" i="12"/>
  <c r="I102" i="12" s="1"/>
  <c r="K101" i="12"/>
  <c r="J101" i="12"/>
  <c r="F101" i="12"/>
  <c r="I101" i="12" s="1"/>
  <c r="K100" i="12"/>
  <c r="J100" i="12"/>
  <c r="F100" i="12"/>
  <c r="I100" i="12" s="1"/>
  <c r="K99" i="12"/>
  <c r="J99" i="12"/>
  <c r="F99" i="12"/>
  <c r="I99" i="12" s="1"/>
  <c r="K97" i="12"/>
  <c r="J97" i="12"/>
  <c r="F97" i="12"/>
  <c r="I97" i="12" s="1"/>
  <c r="K96" i="12"/>
  <c r="J96" i="12"/>
  <c r="F96" i="12"/>
  <c r="I96" i="12" s="1"/>
  <c r="F95" i="12"/>
  <c r="E95" i="12"/>
  <c r="J95" i="12" s="1"/>
  <c r="K94" i="12"/>
  <c r="J94" i="12"/>
  <c r="F94" i="12"/>
  <c r="I94" i="12" s="1"/>
  <c r="K93" i="12"/>
  <c r="J93" i="12"/>
  <c r="F93" i="12"/>
  <c r="I93" i="12" s="1"/>
  <c r="K92" i="12"/>
  <c r="J92" i="12"/>
  <c r="F92" i="12"/>
  <c r="I92" i="12" s="1"/>
  <c r="K91" i="12"/>
  <c r="J91" i="12"/>
  <c r="F91" i="12"/>
  <c r="I91" i="12" s="1"/>
  <c r="K89" i="12"/>
  <c r="J89" i="12"/>
  <c r="F89" i="12"/>
  <c r="I89" i="12" s="1"/>
  <c r="K88" i="12"/>
  <c r="J88" i="12"/>
  <c r="F88" i="12"/>
  <c r="I88" i="12" s="1"/>
  <c r="K87" i="12"/>
  <c r="J87" i="12"/>
  <c r="F87" i="12"/>
  <c r="I87" i="12" s="1"/>
  <c r="K86" i="12"/>
  <c r="J86" i="12"/>
  <c r="F86" i="12"/>
  <c r="I86" i="12" s="1"/>
  <c r="F85" i="12"/>
  <c r="E85" i="12"/>
  <c r="K85" i="12" s="1"/>
  <c r="K84" i="12"/>
  <c r="J84" i="12"/>
  <c r="F84" i="12"/>
  <c r="I84" i="12" s="1"/>
  <c r="K83" i="12"/>
  <c r="J83" i="12"/>
  <c r="F83" i="12"/>
  <c r="I83" i="12" s="1"/>
  <c r="K82" i="12"/>
  <c r="J82" i="12"/>
  <c r="F82" i="12"/>
  <c r="I82" i="12" s="1"/>
  <c r="K80" i="12"/>
  <c r="J80" i="12"/>
  <c r="F80" i="12"/>
  <c r="I80" i="12" s="1"/>
  <c r="K79" i="12"/>
  <c r="J79" i="12"/>
  <c r="F79" i="12"/>
  <c r="I79" i="12" s="1"/>
  <c r="K78" i="12"/>
  <c r="J78" i="12"/>
  <c r="F78" i="12"/>
  <c r="I78" i="12" s="1"/>
  <c r="K77" i="12"/>
  <c r="J77" i="12"/>
  <c r="F77" i="12"/>
  <c r="I77" i="12" s="1"/>
  <c r="K76" i="12"/>
  <c r="J76" i="12"/>
  <c r="F76" i="12"/>
  <c r="I76" i="12" s="1"/>
  <c r="K74" i="12"/>
  <c r="J74" i="12"/>
  <c r="F74" i="12"/>
  <c r="I74" i="12" s="1"/>
  <c r="F73" i="12"/>
  <c r="E73" i="12"/>
  <c r="K73" i="12" s="1"/>
  <c r="K72" i="12"/>
  <c r="J72" i="12"/>
  <c r="F72" i="12"/>
  <c r="I72" i="12" s="1"/>
  <c r="K71" i="12"/>
  <c r="J71" i="12"/>
  <c r="F71" i="12"/>
  <c r="I71" i="12" s="1"/>
  <c r="K70" i="12"/>
  <c r="J70" i="12"/>
  <c r="F70" i="12"/>
  <c r="I70" i="12" s="1"/>
  <c r="K68" i="12"/>
  <c r="J68" i="12"/>
  <c r="F68" i="12"/>
  <c r="I68" i="12" s="1"/>
  <c r="K67" i="12"/>
  <c r="J67" i="12"/>
  <c r="F67" i="12"/>
  <c r="I67" i="12" s="1"/>
  <c r="F66" i="12"/>
  <c r="E66" i="12"/>
  <c r="K66" i="12" s="1"/>
  <c r="K64" i="12"/>
  <c r="J64" i="12"/>
  <c r="F64" i="12"/>
  <c r="I64" i="12" s="1"/>
  <c r="K63" i="12"/>
  <c r="J63" i="12"/>
  <c r="F63" i="12"/>
  <c r="I63" i="12" s="1"/>
  <c r="K62" i="12"/>
  <c r="J62" i="12"/>
  <c r="F62" i="12"/>
  <c r="I62" i="12" s="1"/>
  <c r="F61" i="12"/>
  <c r="E61" i="12"/>
  <c r="J61" i="12" s="1"/>
  <c r="K60" i="12"/>
  <c r="J60" i="12"/>
  <c r="F60" i="12"/>
  <c r="I60" i="12" s="1"/>
  <c r="F58" i="12"/>
  <c r="E58" i="12"/>
  <c r="K58" i="12" s="1"/>
  <c r="K56" i="12"/>
  <c r="J56" i="12"/>
  <c r="F56" i="12"/>
  <c r="I56" i="12" s="1"/>
  <c r="K259" i="11"/>
  <c r="J259" i="11"/>
  <c r="F259" i="11"/>
  <c r="I259" i="11" s="1"/>
  <c r="K258" i="11"/>
  <c r="J258" i="11"/>
  <c r="F258" i="11"/>
  <c r="I258" i="11" s="1"/>
  <c r="K257" i="11"/>
  <c r="J257" i="11"/>
  <c r="F257" i="11"/>
  <c r="I257" i="11" s="1"/>
  <c r="K256" i="11"/>
  <c r="J256" i="11"/>
  <c r="F256" i="11"/>
  <c r="I256" i="11" s="1"/>
  <c r="K255" i="11"/>
  <c r="J255" i="11"/>
  <c r="F255" i="11"/>
  <c r="I255" i="11" s="1"/>
  <c r="F253" i="11"/>
  <c r="E253" i="11"/>
  <c r="K253" i="11" s="1"/>
  <c r="F252" i="11"/>
  <c r="E252" i="11"/>
  <c r="J252" i="11" s="1"/>
  <c r="K251" i="11"/>
  <c r="J251" i="11"/>
  <c r="F251" i="11"/>
  <c r="I251" i="11" s="1"/>
  <c r="K250" i="11"/>
  <c r="J250" i="11"/>
  <c r="F250" i="11"/>
  <c r="I250" i="11" s="1"/>
  <c r="K249" i="11"/>
  <c r="J249" i="11"/>
  <c r="F249" i="11"/>
  <c r="I249" i="11" s="1"/>
  <c r="K247" i="11"/>
  <c r="J247" i="11"/>
  <c r="F247" i="11"/>
  <c r="I247" i="11" s="1"/>
  <c r="K246" i="11"/>
  <c r="J246" i="11"/>
  <c r="F246" i="11"/>
  <c r="I246" i="11" s="1"/>
  <c r="F245" i="11"/>
  <c r="E245" i="11"/>
  <c r="J245" i="11" s="1"/>
  <c r="K244" i="11"/>
  <c r="J244" i="11"/>
  <c r="F244" i="11"/>
  <c r="I244" i="11" s="1"/>
  <c r="K243" i="11"/>
  <c r="J243" i="11"/>
  <c r="F243" i="11"/>
  <c r="I243" i="11" s="1"/>
  <c r="K242" i="11"/>
  <c r="J242" i="11"/>
  <c r="F242" i="11"/>
  <c r="I242" i="11" s="1"/>
  <c r="K241" i="11"/>
  <c r="J241" i="11"/>
  <c r="F241" i="11"/>
  <c r="I241" i="11" s="1"/>
  <c r="F239" i="11"/>
  <c r="E239" i="11"/>
  <c r="K239" i="11" s="1"/>
  <c r="F238" i="11"/>
  <c r="E238" i="11"/>
  <c r="K238" i="11" s="1"/>
  <c r="K237" i="11"/>
  <c r="J237" i="11"/>
  <c r="F237" i="11"/>
  <c r="I237" i="11" s="1"/>
  <c r="K236" i="11"/>
  <c r="J236" i="11"/>
  <c r="F236" i="11"/>
  <c r="I236" i="11" s="1"/>
  <c r="K235" i="11"/>
  <c r="J235" i="11"/>
  <c r="F235" i="11"/>
  <c r="I235" i="11" s="1"/>
  <c r="K234" i="11"/>
  <c r="J234" i="11"/>
  <c r="F234" i="11"/>
  <c r="I234" i="11" s="1"/>
  <c r="K232" i="11"/>
  <c r="J232" i="11"/>
  <c r="F232" i="11"/>
  <c r="I232" i="11" s="1"/>
  <c r="K231" i="11"/>
  <c r="J231" i="11"/>
  <c r="F231" i="11"/>
  <c r="I231" i="11" s="1"/>
  <c r="F230" i="11"/>
  <c r="E230" i="11"/>
  <c r="J230" i="11" s="1"/>
  <c r="K229" i="11"/>
  <c r="J229" i="11"/>
  <c r="F229" i="11"/>
  <c r="I229" i="11" s="1"/>
  <c r="K228" i="11"/>
  <c r="J228" i="11"/>
  <c r="F228" i="11"/>
  <c r="I228" i="11" s="1"/>
  <c r="K227" i="11"/>
  <c r="J227" i="11"/>
  <c r="F227" i="11"/>
  <c r="I227" i="11" s="1"/>
  <c r="K226" i="11"/>
  <c r="J226" i="11"/>
  <c r="F226" i="11"/>
  <c r="I226" i="11" s="1"/>
  <c r="K224" i="11"/>
  <c r="J224" i="11"/>
  <c r="F224" i="11"/>
  <c r="I224" i="11" s="1"/>
  <c r="K223" i="11"/>
  <c r="J223" i="11"/>
  <c r="F223" i="11"/>
  <c r="I223" i="11" s="1"/>
  <c r="K222" i="11"/>
  <c r="J222" i="11"/>
  <c r="F222" i="11"/>
  <c r="I222" i="11" s="1"/>
  <c r="K221" i="11"/>
  <c r="J221" i="11"/>
  <c r="F221" i="11"/>
  <c r="I221" i="11" s="1"/>
  <c r="F220" i="11"/>
  <c r="E220" i="11"/>
  <c r="J220" i="11" s="1"/>
  <c r="K219" i="11"/>
  <c r="J219" i="11"/>
  <c r="F219" i="11"/>
  <c r="I219" i="11" s="1"/>
  <c r="K218" i="11"/>
  <c r="J218" i="11"/>
  <c r="F218" i="11"/>
  <c r="I218" i="11" s="1"/>
  <c r="K217" i="11"/>
  <c r="J217" i="11"/>
  <c r="F217" i="11"/>
  <c r="I217" i="11" s="1"/>
  <c r="K215" i="11"/>
  <c r="J215" i="11"/>
  <c r="F215" i="11"/>
  <c r="I215" i="11" s="1"/>
  <c r="K214" i="11"/>
  <c r="J214" i="11"/>
  <c r="F214" i="11"/>
  <c r="I214" i="11" s="1"/>
  <c r="K213" i="11"/>
  <c r="J213" i="11"/>
  <c r="F213" i="11"/>
  <c r="I213" i="11" s="1"/>
  <c r="K212" i="11"/>
  <c r="J212" i="11"/>
  <c r="F212" i="11"/>
  <c r="I212" i="11" s="1"/>
  <c r="K211" i="11"/>
  <c r="J211" i="11"/>
  <c r="F211" i="11"/>
  <c r="I211" i="11" s="1"/>
  <c r="K209" i="11"/>
  <c r="J209" i="11"/>
  <c r="F209" i="11"/>
  <c r="I209" i="11" s="1"/>
  <c r="F208" i="11"/>
  <c r="E208" i="11"/>
  <c r="K208" i="11" s="1"/>
  <c r="K207" i="11"/>
  <c r="J207" i="11"/>
  <c r="F207" i="11"/>
  <c r="I207" i="11" s="1"/>
  <c r="K206" i="11"/>
  <c r="J206" i="11"/>
  <c r="F206" i="11"/>
  <c r="I206" i="11" s="1"/>
  <c r="K205" i="11"/>
  <c r="J205" i="11"/>
  <c r="F205" i="11"/>
  <c r="I205" i="11" s="1"/>
  <c r="K203" i="11"/>
  <c r="J203" i="11"/>
  <c r="F203" i="11"/>
  <c r="I203" i="11" s="1"/>
  <c r="K202" i="11"/>
  <c r="J202" i="11"/>
  <c r="F202" i="11"/>
  <c r="I202" i="11" s="1"/>
  <c r="F201" i="11"/>
  <c r="E201" i="11"/>
  <c r="K201" i="11" s="1"/>
  <c r="K199" i="11"/>
  <c r="J199" i="11"/>
  <c r="F199" i="11"/>
  <c r="I199" i="11" s="1"/>
  <c r="K198" i="11"/>
  <c r="J198" i="11"/>
  <c r="F198" i="11"/>
  <c r="I198" i="11" s="1"/>
  <c r="K197" i="11"/>
  <c r="J197" i="11"/>
  <c r="F197" i="11"/>
  <c r="I197" i="11" s="1"/>
  <c r="F196" i="11"/>
  <c r="E196" i="11"/>
  <c r="J196" i="11" s="1"/>
  <c r="K195" i="11"/>
  <c r="J195" i="11"/>
  <c r="F195" i="11"/>
  <c r="I195" i="11" s="1"/>
  <c r="F193" i="11"/>
  <c r="E193" i="11"/>
  <c r="J193" i="11" s="1"/>
  <c r="K191" i="11"/>
  <c r="J191" i="11"/>
  <c r="F191" i="11"/>
  <c r="I191" i="11" s="1"/>
  <c r="K186" i="11"/>
  <c r="J186" i="11"/>
  <c r="F186" i="11"/>
  <c r="I186" i="11" s="1"/>
  <c r="K184" i="11"/>
  <c r="J184" i="11"/>
  <c r="F184" i="11"/>
  <c r="I184" i="11" s="1"/>
  <c r="K183" i="11"/>
  <c r="J183" i="11"/>
  <c r="F183" i="11"/>
  <c r="I183" i="11" s="1"/>
  <c r="K181" i="11"/>
  <c r="J181" i="11"/>
  <c r="F181" i="11"/>
  <c r="I181" i="11" s="1"/>
  <c r="F180" i="11"/>
  <c r="E180" i="11"/>
  <c r="K180" i="11" s="1"/>
  <c r="F179" i="11"/>
  <c r="E179" i="11"/>
  <c r="K179" i="11" s="1"/>
  <c r="K178" i="11"/>
  <c r="J178" i="11"/>
  <c r="F178" i="11"/>
  <c r="I178" i="11" s="1"/>
  <c r="F177" i="11"/>
  <c r="E177" i="11"/>
  <c r="J177" i="11" s="1"/>
  <c r="F176" i="11"/>
  <c r="E176" i="11"/>
  <c r="J176" i="11" s="1"/>
  <c r="F175" i="11"/>
  <c r="E175" i="11"/>
  <c r="K175" i="11" s="1"/>
  <c r="F173" i="11"/>
  <c r="E173" i="11"/>
  <c r="K173" i="11" s="1"/>
  <c r="K172" i="11"/>
  <c r="J172" i="11"/>
  <c r="F172" i="11"/>
  <c r="I172" i="11" s="1"/>
  <c r="K171" i="11"/>
  <c r="J171" i="11"/>
  <c r="F171" i="11"/>
  <c r="I171" i="11" s="1"/>
  <c r="K170" i="11"/>
  <c r="J170" i="11"/>
  <c r="F170" i="11"/>
  <c r="I170" i="11" s="1"/>
  <c r="F169" i="11"/>
  <c r="E169" i="11"/>
  <c r="J169" i="11" s="1"/>
  <c r="K168" i="11"/>
  <c r="J168" i="11"/>
  <c r="F168" i="11"/>
  <c r="I168" i="11" s="1"/>
  <c r="K167" i="11"/>
  <c r="J167" i="11"/>
  <c r="F167" i="11"/>
  <c r="I167" i="11" s="1"/>
  <c r="F166" i="11"/>
  <c r="E166" i="11"/>
  <c r="J166" i="11" s="1"/>
  <c r="K165" i="11"/>
  <c r="J165" i="11"/>
  <c r="F165" i="11"/>
  <c r="I165" i="11" s="1"/>
  <c r="K164" i="11"/>
  <c r="J164" i="11"/>
  <c r="F164" i="11"/>
  <c r="I164" i="11" s="1"/>
  <c r="K163" i="11"/>
  <c r="J163" i="11"/>
  <c r="F163" i="11"/>
  <c r="I163" i="11" s="1"/>
  <c r="K162" i="11"/>
  <c r="J162" i="11"/>
  <c r="F162" i="11"/>
  <c r="I162" i="11" s="1"/>
  <c r="K160" i="11"/>
  <c r="J160" i="11"/>
  <c r="F160" i="11"/>
  <c r="I160" i="11" s="1"/>
  <c r="K159" i="11"/>
  <c r="J159" i="11"/>
  <c r="F159" i="11"/>
  <c r="I159" i="11" s="1"/>
  <c r="F157" i="11"/>
  <c r="E157" i="11"/>
  <c r="K157" i="11" s="1"/>
  <c r="K156" i="11"/>
  <c r="J156" i="11"/>
  <c r="F156" i="11"/>
  <c r="I156" i="11" s="1"/>
  <c r="K155" i="11"/>
  <c r="J155" i="11"/>
  <c r="F155" i="11"/>
  <c r="I155" i="11" s="1"/>
  <c r="F154" i="11"/>
  <c r="E154" i="11"/>
  <c r="K154" i="11" s="1"/>
  <c r="K153" i="11"/>
  <c r="J153" i="11"/>
  <c r="F153" i="11"/>
  <c r="I153" i="11" s="1"/>
  <c r="K152" i="11"/>
  <c r="J152" i="11"/>
  <c r="F152" i="11"/>
  <c r="I152" i="11" s="1"/>
  <c r="K151" i="11"/>
  <c r="J151" i="11"/>
  <c r="F151" i="11"/>
  <c r="I151" i="11" s="1"/>
  <c r="K150" i="11"/>
  <c r="J150" i="11"/>
  <c r="F150" i="11"/>
  <c r="I150" i="11" s="1"/>
  <c r="K148" i="11"/>
  <c r="J148" i="11"/>
  <c r="F148" i="11"/>
  <c r="I148" i="11" s="1"/>
  <c r="K147" i="11"/>
  <c r="J147" i="11"/>
  <c r="F147" i="11"/>
  <c r="I147" i="11" s="1"/>
  <c r="F146" i="11"/>
  <c r="E146" i="11"/>
  <c r="J146" i="11" s="1"/>
  <c r="K145" i="11"/>
  <c r="J145" i="11"/>
  <c r="F145" i="11"/>
  <c r="I145" i="11" s="1"/>
  <c r="K144" i="11"/>
  <c r="J144" i="11"/>
  <c r="F144" i="11"/>
  <c r="I144" i="11" s="1"/>
  <c r="K143" i="11"/>
  <c r="J143" i="11"/>
  <c r="F143" i="11"/>
  <c r="I143" i="11" s="1"/>
  <c r="K142" i="11"/>
  <c r="J142" i="11"/>
  <c r="F142" i="11"/>
  <c r="I142" i="11" s="1"/>
  <c r="F141" i="11"/>
  <c r="E141" i="11"/>
  <c r="J141" i="11" s="1"/>
  <c r="K139" i="11"/>
  <c r="J139" i="11"/>
  <c r="F139" i="11"/>
  <c r="I139" i="11" s="1"/>
  <c r="K138" i="11"/>
  <c r="J138" i="11"/>
  <c r="F138" i="11"/>
  <c r="I138" i="11" s="1"/>
  <c r="K137" i="11"/>
  <c r="J137" i="11"/>
  <c r="F137" i="11"/>
  <c r="I137" i="11" s="1"/>
  <c r="K136" i="11"/>
  <c r="J136" i="11"/>
  <c r="F136" i="11"/>
  <c r="I136" i="11" s="1"/>
  <c r="F135" i="11"/>
  <c r="E135" i="11"/>
  <c r="K135" i="11" s="1"/>
  <c r="K133" i="11"/>
  <c r="J133" i="11"/>
  <c r="F133" i="11"/>
  <c r="I133" i="11" s="1"/>
  <c r="F132" i="11"/>
  <c r="E132" i="11"/>
  <c r="K132" i="11" s="1"/>
  <c r="F131" i="11"/>
  <c r="E131" i="11"/>
  <c r="J131" i="11" s="1"/>
  <c r="K130" i="11"/>
  <c r="J130" i="11"/>
  <c r="F130" i="11"/>
  <c r="I130" i="11" s="1"/>
  <c r="K129" i="11"/>
  <c r="J129" i="11"/>
  <c r="F129" i="11"/>
  <c r="I129" i="11" s="1"/>
  <c r="K128" i="11"/>
  <c r="J128" i="11"/>
  <c r="F128" i="11"/>
  <c r="I128" i="11" s="1"/>
  <c r="K127" i="11"/>
  <c r="J127" i="11"/>
  <c r="F127" i="11"/>
  <c r="I127" i="11" s="1"/>
  <c r="F125" i="11"/>
  <c r="E125" i="11"/>
  <c r="J125" i="11" s="1"/>
  <c r="F123" i="11"/>
  <c r="E123" i="11"/>
  <c r="K123" i="11" s="1"/>
  <c r="F122" i="11"/>
  <c r="E122" i="11"/>
  <c r="K122" i="11" s="1"/>
  <c r="K121" i="11"/>
  <c r="J121" i="11"/>
  <c r="F121" i="11"/>
  <c r="I121" i="11" s="1"/>
  <c r="K120" i="11"/>
  <c r="J120" i="11"/>
  <c r="F120" i="11"/>
  <c r="I120" i="11" s="1"/>
  <c r="F119" i="11"/>
  <c r="E119" i="11"/>
  <c r="J119" i="11" s="1"/>
  <c r="F117" i="11"/>
  <c r="E117" i="11"/>
  <c r="J117" i="11" s="1"/>
  <c r="F115" i="11"/>
  <c r="E115" i="11"/>
  <c r="K115" i="11" s="1"/>
  <c r="K114" i="11"/>
  <c r="J114" i="11"/>
  <c r="F114" i="11"/>
  <c r="I114" i="11" s="1"/>
  <c r="K113" i="11"/>
  <c r="J113" i="11"/>
  <c r="F113" i="11"/>
  <c r="I113" i="11" s="1"/>
  <c r="K112" i="11"/>
  <c r="J112" i="11"/>
  <c r="F112" i="11"/>
  <c r="I112" i="11" s="1"/>
  <c r="K111" i="11"/>
  <c r="J111" i="11"/>
  <c r="F111" i="11"/>
  <c r="I111" i="11" s="1"/>
  <c r="F110" i="11"/>
  <c r="E110" i="11"/>
  <c r="K110" i="11" s="1"/>
  <c r="I62" i="14" l="1"/>
  <c r="I59" i="14"/>
  <c r="J59" i="14"/>
  <c r="I83" i="14"/>
  <c r="I92" i="14"/>
  <c r="I111" i="14"/>
  <c r="I114" i="14"/>
  <c r="J83" i="14"/>
  <c r="J111" i="14"/>
  <c r="I231" i="13"/>
  <c r="J120" i="13"/>
  <c r="I262" i="13"/>
  <c r="I168" i="13"/>
  <c r="I118" i="13"/>
  <c r="J148" i="13"/>
  <c r="I176" i="13"/>
  <c r="I138" i="13"/>
  <c r="J160" i="13"/>
  <c r="I165" i="13"/>
  <c r="I196" i="13"/>
  <c r="I197" i="13"/>
  <c r="J196" i="13"/>
  <c r="I104" i="12"/>
  <c r="J66" i="12"/>
  <c r="I118" i="12"/>
  <c r="I103" i="12"/>
  <c r="I154" i="11"/>
  <c r="I201" i="11"/>
  <c r="I179" i="11"/>
  <c r="J239" i="11"/>
  <c r="I132" i="11"/>
  <c r="J175" i="11"/>
  <c r="I238" i="11"/>
  <c r="K74" i="14"/>
  <c r="J62" i="14"/>
  <c r="I67" i="14"/>
  <c r="J92" i="14"/>
  <c r="I105" i="14"/>
  <c r="J114" i="14"/>
  <c r="J67" i="14"/>
  <c r="I74" i="14"/>
  <c r="J105" i="14"/>
  <c r="I110" i="14"/>
  <c r="K110" i="14"/>
  <c r="J134" i="13"/>
  <c r="I144" i="13"/>
  <c r="I157" i="13"/>
  <c r="J191" i="13"/>
  <c r="J224" i="13"/>
  <c r="I125" i="13"/>
  <c r="I128" i="13"/>
  <c r="J138" i="13"/>
  <c r="J165" i="13"/>
  <c r="J180" i="13"/>
  <c r="I190" i="13"/>
  <c r="J200" i="13"/>
  <c r="I113" i="13"/>
  <c r="I153" i="13"/>
  <c r="I187" i="13"/>
  <c r="I267" i="13"/>
  <c r="K195" i="13"/>
  <c r="K271" i="13"/>
  <c r="K113" i="13"/>
  <c r="J118" i="13"/>
  <c r="I120" i="13"/>
  <c r="K125" i="13"/>
  <c r="J128" i="13"/>
  <c r="I134" i="13"/>
  <c r="K138" i="13"/>
  <c r="J144" i="13"/>
  <c r="I148" i="13"/>
  <c r="K153" i="13"/>
  <c r="J157" i="13"/>
  <c r="I160" i="13"/>
  <c r="K165" i="13"/>
  <c r="J168" i="13"/>
  <c r="J176" i="13"/>
  <c r="I180" i="13"/>
  <c r="K187" i="13"/>
  <c r="J190" i="13"/>
  <c r="I191" i="13"/>
  <c r="J197" i="13"/>
  <c r="I200" i="13"/>
  <c r="I216" i="13"/>
  <c r="J231" i="13"/>
  <c r="I240" i="13"/>
  <c r="K262" i="13"/>
  <c r="K276" i="13" s="1"/>
  <c r="K278" i="13" s="1"/>
  <c r="J267" i="13"/>
  <c r="I268" i="13"/>
  <c r="K219" i="13"/>
  <c r="I122" i="13"/>
  <c r="I135" i="13"/>
  <c r="I149" i="13"/>
  <c r="I164" i="13"/>
  <c r="I183" i="13"/>
  <c r="I195" i="13"/>
  <c r="J216" i="13"/>
  <c r="I219" i="13"/>
  <c r="J240" i="13"/>
  <c r="I249" i="13"/>
  <c r="J268" i="13"/>
  <c r="I271" i="13"/>
  <c r="K122" i="13"/>
  <c r="K135" i="13"/>
  <c r="K149" i="13"/>
  <c r="K164" i="13"/>
  <c r="K183" i="13"/>
  <c r="K249" i="13"/>
  <c r="I66" i="12"/>
  <c r="I73" i="12"/>
  <c r="J103" i="12"/>
  <c r="J118" i="12"/>
  <c r="K117" i="12"/>
  <c r="I58" i="12"/>
  <c r="J73" i="12"/>
  <c r="I85" i="12"/>
  <c r="J104" i="12"/>
  <c r="I110" i="12"/>
  <c r="K118" i="12"/>
  <c r="K61" i="12"/>
  <c r="K95" i="12"/>
  <c r="J58" i="12"/>
  <c r="I61" i="12"/>
  <c r="J85" i="12"/>
  <c r="I95" i="12"/>
  <c r="J110" i="12"/>
  <c r="I117" i="12"/>
  <c r="I146" i="11"/>
  <c r="I173" i="11"/>
  <c r="I230" i="11"/>
  <c r="I110" i="11"/>
  <c r="I122" i="11"/>
  <c r="J180" i="11"/>
  <c r="I252" i="11"/>
  <c r="I119" i="11"/>
  <c r="I131" i="11"/>
  <c r="I169" i="11"/>
  <c r="I177" i="11"/>
  <c r="I196" i="11"/>
  <c r="I253" i="11"/>
  <c r="K117" i="11"/>
  <c r="K166" i="11"/>
  <c r="K193" i="11"/>
  <c r="J110" i="11"/>
  <c r="I115" i="11"/>
  <c r="K119" i="11"/>
  <c r="J122" i="11"/>
  <c r="I123" i="11"/>
  <c r="K131" i="11"/>
  <c r="J132" i="11"/>
  <c r="I135" i="11"/>
  <c r="K146" i="11"/>
  <c r="J154" i="11"/>
  <c r="I157" i="11"/>
  <c r="K169" i="11"/>
  <c r="J173" i="11"/>
  <c r="I175" i="11"/>
  <c r="K177" i="11"/>
  <c r="J179" i="11"/>
  <c r="I180" i="11"/>
  <c r="K196" i="11"/>
  <c r="J201" i="11"/>
  <c r="I208" i="11"/>
  <c r="K230" i="11"/>
  <c r="J238" i="11"/>
  <c r="I239" i="11"/>
  <c r="K252" i="11"/>
  <c r="J253" i="11"/>
  <c r="K125" i="11"/>
  <c r="J115" i="11"/>
  <c r="I117" i="11"/>
  <c r="J123" i="11"/>
  <c r="I125" i="11"/>
  <c r="J135" i="11"/>
  <c r="I141" i="11"/>
  <c r="J157" i="11"/>
  <c r="I166" i="11"/>
  <c r="I176" i="11"/>
  <c r="I193" i="11"/>
  <c r="J208" i="11"/>
  <c r="I220" i="11"/>
  <c r="I245" i="11"/>
  <c r="K141" i="11"/>
  <c r="K176" i="11"/>
  <c r="K220" i="11"/>
  <c r="K245" i="11"/>
  <c r="J260" i="11" l="1"/>
  <c r="J262" i="11" s="1"/>
  <c r="K119" i="14"/>
  <c r="K121" i="14" s="1"/>
  <c r="K123" i="14" s="1"/>
  <c r="I119" i="14"/>
  <c r="I121" i="14" s="1"/>
  <c r="I123" i="14" s="1"/>
  <c r="J119" i="14"/>
  <c r="J121" i="14" s="1"/>
  <c r="J123" i="14" s="1"/>
  <c r="K187" i="11"/>
  <c r="I125" i="12"/>
  <c r="I127" i="12" s="1"/>
  <c r="I129" i="12" s="1"/>
  <c r="J276" i="13"/>
  <c r="J278" i="13" s="1"/>
  <c r="I210" i="13"/>
  <c r="J210" i="13"/>
  <c r="J280" i="13" s="1"/>
  <c r="I276" i="13"/>
  <c r="I278" i="13" s="1"/>
  <c r="K210" i="13"/>
  <c r="K280" i="13" s="1"/>
  <c r="J125" i="12"/>
  <c r="J127" i="12" s="1"/>
  <c r="J129" i="12" s="1"/>
  <c r="K125" i="12"/>
  <c r="K127" i="12" s="1"/>
  <c r="K129" i="12" s="1"/>
  <c r="I187" i="11"/>
  <c r="F108" i="11" s="1"/>
  <c r="I260" i="11"/>
  <c r="I262" i="11" s="1"/>
  <c r="K260" i="11"/>
  <c r="K262" i="11" s="1"/>
  <c r="J187" i="11"/>
  <c r="J264" i="11" s="1"/>
  <c r="K264" i="11" l="1"/>
  <c r="I280" i="13"/>
  <c r="I264" i="11"/>
  <c r="K50" i="14" l="1"/>
  <c r="J50" i="14"/>
  <c r="K49" i="14"/>
  <c r="J49" i="14"/>
  <c r="K48" i="14"/>
  <c r="J48" i="14"/>
  <c r="K47" i="14"/>
  <c r="J47" i="14"/>
  <c r="K43" i="14"/>
  <c r="J43" i="14"/>
  <c r="K42" i="14"/>
  <c r="J42" i="14"/>
  <c r="K39" i="14"/>
  <c r="J39" i="14"/>
  <c r="K36" i="14"/>
  <c r="J36" i="14"/>
  <c r="K35" i="14"/>
  <c r="J35" i="14"/>
  <c r="K34" i="14"/>
  <c r="J34" i="14"/>
  <c r="K33" i="14"/>
  <c r="J33" i="14"/>
  <c r="K31" i="14"/>
  <c r="J31" i="14"/>
  <c r="K45" i="14"/>
  <c r="J45" i="14"/>
  <c r="K28" i="14"/>
  <c r="J28" i="14"/>
  <c r="K27" i="14"/>
  <c r="J27" i="14"/>
  <c r="K26" i="14"/>
  <c r="J26" i="14"/>
  <c r="F50" i="14"/>
  <c r="I50" i="14" s="1"/>
  <c r="F49" i="14"/>
  <c r="I49" i="14" s="1"/>
  <c r="F48" i="14"/>
  <c r="I48" i="14" s="1"/>
  <c r="F47" i="14"/>
  <c r="I47" i="14" s="1"/>
  <c r="F43" i="14"/>
  <c r="I43" i="14" s="1"/>
  <c r="F42" i="14"/>
  <c r="I42" i="14" s="1"/>
  <c r="F40" i="14"/>
  <c r="E40" i="14"/>
  <c r="J40" i="14" s="1"/>
  <c r="F39" i="14"/>
  <c r="I39" i="14" s="1"/>
  <c r="F38" i="14"/>
  <c r="F37" i="14"/>
  <c r="E37" i="14"/>
  <c r="E38" i="14" s="1"/>
  <c r="K38" i="14" s="1"/>
  <c r="F36" i="14"/>
  <c r="I36" i="14" s="1"/>
  <c r="F35" i="14"/>
  <c r="I35" i="14" s="1"/>
  <c r="F34" i="14"/>
  <c r="I34" i="14" s="1"/>
  <c r="F33" i="14"/>
  <c r="I33" i="14" s="1"/>
  <c r="F32" i="14"/>
  <c r="E32" i="14"/>
  <c r="J32" i="14" s="1"/>
  <c r="F31" i="14"/>
  <c r="I31" i="14" s="1"/>
  <c r="F45" i="14"/>
  <c r="I45" i="14" s="1"/>
  <c r="F28" i="14"/>
  <c r="I28" i="14" s="1"/>
  <c r="F27" i="14"/>
  <c r="I27" i="14" s="1"/>
  <c r="F26" i="14"/>
  <c r="I26" i="14" s="1"/>
  <c r="F25" i="14"/>
  <c r="F24" i="14"/>
  <c r="E24" i="14"/>
  <c r="K24" i="14" s="1"/>
  <c r="F23" i="14"/>
  <c r="E23" i="14"/>
  <c r="E25" i="14" s="1"/>
  <c r="K25" i="14" s="1"/>
  <c r="K106" i="13"/>
  <c r="J106" i="13"/>
  <c r="K105" i="13"/>
  <c r="J105" i="13"/>
  <c r="K104" i="13"/>
  <c r="J104" i="13"/>
  <c r="K100" i="13"/>
  <c r="J100" i="13"/>
  <c r="K98" i="13"/>
  <c r="J98" i="13"/>
  <c r="K97" i="13"/>
  <c r="J97" i="13"/>
  <c r="K95" i="13"/>
  <c r="J95" i="13"/>
  <c r="K94" i="13"/>
  <c r="J94" i="13"/>
  <c r="K93" i="13"/>
  <c r="J93" i="13"/>
  <c r="K92" i="13"/>
  <c r="J92" i="13"/>
  <c r="K91" i="13"/>
  <c r="J91" i="13"/>
  <c r="K90" i="13"/>
  <c r="J90" i="13"/>
  <c r="K85" i="13"/>
  <c r="J85" i="13"/>
  <c r="K84" i="13"/>
  <c r="J84" i="13"/>
  <c r="K83" i="13"/>
  <c r="J83" i="13"/>
  <c r="K82" i="13"/>
  <c r="J82" i="13"/>
  <c r="K80" i="13"/>
  <c r="J80" i="13"/>
  <c r="K79" i="13"/>
  <c r="J79" i="13"/>
  <c r="K78" i="13"/>
  <c r="J78" i="13"/>
  <c r="K76" i="13"/>
  <c r="J76" i="13"/>
  <c r="K75" i="13"/>
  <c r="J75" i="13"/>
  <c r="K73" i="13"/>
  <c r="J73" i="13"/>
  <c r="K72" i="13"/>
  <c r="J72" i="13"/>
  <c r="K59" i="13"/>
  <c r="J59" i="13"/>
  <c r="K58" i="13"/>
  <c r="J58" i="13"/>
  <c r="K57" i="13"/>
  <c r="J57" i="13"/>
  <c r="K56" i="13"/>
  <c r="J56" i="13"/>
  <c r="K55" i="13"/>
  <c r="J55" i="13"/>
  <c r="K54" i="13"/>
  <c r="J54" i="13"/>
  <c r="K53" i="13"/>
  <c r="J53" i="13"/>
  <c r="K52" i="13"/>
  <c r="J52" i="13"/>
  <c r="K51" i="13"/>
  <c r="J51" i="13"/>
  <c r="K49" i="13"/>
  <c r="J49" i="13"/>
  <c r="K46" i="13"/>
  <c r="J46" i="13"/>
  <c r="K45" i="13"/>
  <c r="J45" i="13"/>
  <c r="K44" i="13"/>
  <c r="J44" i="13"/>
  <c r="K43" i="13"/>
  <c r="J43" i="13"/>
  <c r="K41" i="13"/>
  <c r="J41" i="13"/>
  <c r="K39" i="13"/>
  <c r="J39" i="13"/>
  <c r="K36" i="13"/>
  <c r="J36" i="13"/>
  <c r="K35" i="13"/>
  <c r="J35" i="13"/>
  <c r="K34" i="13"/>
  <c r="J34" i="13"/>
  <c r="K33" i="13"/>
  <c r="J33" i="13"/>
  <c r="K48" i="13"/>
  <c r="J48" i="13"/>
  <c r="K28" i="13"/>
  <c r="J28" i="13"/>
  <c r="K27" i="13"/>
  <c r="J27" i="13"/>
  <c r="K26" i="13"/>
  <c r="J26" i="13"/>
  <c r="F106" i="13"/>
  <c r="I106" i="13" s="1"/>
  <c r="F105" i="13"/>
  <c r="I105" i="13" s="1"/>
  <c r="F104" i="13"/>
  <c r="I104" i="13" s="1"/>
  <c r="F103" i="13"/>
  <c r="E103" i="13"/>
  <c r="J103" i="13" s="1"/>
  <c r="F102" i="13"/>
  <c r="E102" i="13"/>
  <c r="K102" i="13" s="1"/>
  <c r="F100" i="13"/>
  <c r="I100" i="13" s="1"/>
  <c r="F98" i="13"/>
  <c r="I98" i="13" s="1"/>
  <c r="F97" i="13"/>
  <c r="I97" i="13" s="1"/>
  <c r="F95" i="13"/>
  <c r="I95" i="13" s="1"/>
  <c r="F94" i="13"/>
  <c r="I94" i="13" s="1"/>
  <c r="F93" i="13"/>
  <c r="I93" i="13" s="1"/>
  <c r="F92" i="13"/>
  <c r="I92" i="13" s="1"/>
  <c r="F91" i="13"/>
  <c r="I91" i="13" s="1"/>
  <c r="F90" i="13"/>
  <c r="I90" i="13" s="1"/>
  <c r="F89" i="13"/>
  <c r="E89" i="13"/>
  <c r="K89" i="13" s="1"/>
  <c r="F88" i="13"/>
  <c r="E88" i="13"/>
  <c r="F85" i="13"/>
  <c r="I85" i="13" s="1"/>
  <c r="F84" i="13"/>
  <c r="I84" i="13" s="1"/>
  <c r="F83" i="13"/>
  <c r="I83" i="13" s="1"/>
  <c r="F82" i="13"/>
  <c r="I82" i="13" s="1"/>
  <c r="F80" i="13"/>
  <c r="I80" i="13" s="1"/>
  <c r="F79" i="13"/>
  <c r="I79" i="13" s="1"/>
  <c r="F78" i="13"/>
  <c r="I78" i="13" s="1"/>
  <c r="F76" i="13"/>
  <c r="I76" i="13" s="1"/>
  <c r="F75" i="13"/>
  <c r="I75" i="13" s="1"/>
  <c r="F73" i="13"/>
  <c r="I73" i="13" s="1"/>
  <c r="F72" i="13"/>
  <c r="I72" i="13" s="1"/>
  <c r="K69" i="13"/>
  <c r="J69" i="13"/>
  <c r="F69" i="13"/>
  <c r="I69" i="13" s="1"/>
  <c r="F68" i="13"/>
  <c r="K68" i="13"/>
  <c r="F67" i="13"/>
  <c r="F66" i="13"/>
  <c r="F65" i="13"/>
  <c r="K64" i="13"/>
  <c r="J64" i="13"/>
  <c r="F64" i="13"/>
  <c r="I64" i="13" s="1"/>
  <c r="K63" i="13"/>
  <c r="J63" i="13"/>
  <c r="F63" i="13"/>
  <c r="I63" i="13" s="1"/>
  <c r="F62" i="13"/>
  <c r="K62" i="13"/>
  <c r="K61" i="13"/>
  <c r="J61" i="13"/>
  <c r="F61" i="13"/>
  <c r="I61" i="13" s="1"/>
  <c r="F59" i="13"/>
  <c r="I59" i="13" s="1"/>
  <c r="F58" i="13"/>
  <c r="I58" i="13" s="1"/>
  <c r="F57" i="13"/>
  <c r="I57" i="13" s="1"/>
  <c r="F56" i="13"/>
  <c r="I56" i="13" s="1"/>
  <c r="F55" i="13"/>
  <c r="I55" i="13" s="1"/>
  <c r="F54" i="13"/>
  <c r="I54" i="13" s="1"/>
  <c r="F53" i="13"/>
  <c r="I53" i="13" s="1"/>
  <c r="F52" i="13"/>
  <c r="I52" i="13" s="1"/>
  <c r="F51" i="13"/>
  <c r="I51" i="13" s="1"/>
  <c r="F49" i="13"/>
  <c r="I49" i="13" s="1"/>
  <c r="F46" i="13"/>
  <c r="I46" i="13" s="1"/>
  <c r="F45" i="13"/>
  <c r="I45" i="13" s="1"/>
  <c r="F44" i="13"/>
  <c r="I44" i="13" s="1"/>
  <c r="F43" i="13"/>
  <c r="I43" i="13" s="1"/>
  <c r="F41" i="13"/>
  <c r="I41" i="13" s="1"/>
  <c r="F40" i="13"/>
  <c r="E40" i="13"/>
  <c r="F39" i="13"/>
  <c r="I39" i="13" s="1"/>
  <c r="F38" i="13"/>
  <c r="F37" i="13"/>
  <c r="E37" i="13"/>
  <c r="E38" i="13" s="1"/>
  <c r="K38" i="13" s="1"/>
  <c r="F36" i="13"/>
  <c r="I36" i="13" s="1"/>
  <c r="F35" i="13"/>
  <c r="I35" i="13" s="1"/>
  <c r="F34" i="13"/>
  <c r="I34" i="13" s="1"/>
  <c r="F33" i="13"/>
  <c r="I33" i="13" s="1"/>
  <c r="F32" i="13"/>
  <c r="E32" i="13"/>
  <c r="J32" i="13" s="1"/>
  <c r="F31" i="13"/>
  <c r="E31" i="13"/>
  <c r="K31" i="13" s="1"/>
  <c r="F48" i="13"/>
  <c r="I48" i="13" s="1"/>
  <c r="F28" i="13"/>
  <c r="I28" i="13" s="1"/>
  <c r="F27" i="13"/>
  <c r="I27" i="13" s="1"/>
  <c r="F26" i="13"/>
  <c r="I26" i="13" s="1"/>
  <c r="F25" i="13"/>
  <c r="F24" i="13"/>
  <c r="E24" i="13"/>
  <c r="K24" i="13" s="1"/>
  <c r="F23" i="13"/>
  <c r="E23" i="13"/>
  <c r="E25" i="13" s="1"/>
  <c r="I25" i="13" s="1"/>
  <c r="K103" i="11"/>
  <c r="J103" i="11"/>
  <c r="K102" i="11"/>
  <c r="J102" i="11"/>
  <c r="K98" i="11"/>
  <c r="J98" i="11"/>
  <c r="K96" i="11"/>
  <c r="J96" i="11"/>
  <c r="K95" i="11"/>
  <c r="J95" i="11"/>
  <c r="K93" i="11"/>
  <c r="J93" i="11"/>
  <c r="K92" i="11"/>
  <c r="J92" i="11"/>
  <c r="K91" i="11"/>
  <c r="J91" i="11"/>
  <c r="K90" i="11"/>
  <c r="J90" i="11"/>
  <c r="K89" i="11"/>
  <c r="J89" i="11"/>
  <c r="K87" i="11"/>
  <c r="J87" i="11"/>
  <c r="F103" i="11"/>
  <c r="I103" i="11" s="1"/>
  <c r="F102" i="11"/>
  <c r="I102" i="11" s="1"/>
  <c r="F101" i="11"/>
  <c r="E101" i="11"/>
  <c r="J101" i="11" s="1"/>
  <c r="F100" i="11"/>
  <c r="E100" i="11"/>
  <c r="F98" i="11"/>
  <c r="I98" i="11" s="1"/>
  <c r="F96" i="11"/>
  <c r="I96" i="11" s="1"/>
  <c r="F95" i="11"/>
  <c r="I95" i="11" s="1"/>
  <c r="F93" i="11"/>
  <c r="I93" i="11" s="1"/>
  <c r="F92" i="11"/>
  <c r="I92" i="11" s="1"/>
  <c r="F91" i="11"/>
  <c r="I91" i="11" s="1"/>
  <c r="F90" i="11"/>
  <c r="I90" i="11" s="1"/>
  <c r="F89" i="11"/>
  <c r="I89" i="11" s="1"/>
  <c r="F88" i="11"/>
  <c r="E88" i="11"/>
  <c r="J88" i="11" s="1"/>
  <c r="F87" i="11"/>
  <c r="I87" i="11" s="1"/>
  <c r="K50" i="12"/>
  <c r="J50" i="12"/>
  <c r="K49" i="12"/>
  <c r="J49" i="12"/>
  <c r="K48" i="12"/>
  <c r="J48" i="12"/>
  <c r="K47" i="12"/>
  <c r="J47" i="12"/>
  <c r="K43" i="12"/>
  <c r="J43" i="12"/>
  <c r="K42" i="12"/>
  <c r="J42" i="12"/>
  <c r="K39" i="12"/>
  <c r="J39" i="12"/>
  <c r="K36" i="12"/>
  <c r="J36" i="12"/>
  <c r="K35" i="12"/>
  <c r="J35" i="12"/>
  <c r="K34" i="12"/>
  <c r="J34" i="12"/>
  <c r="K33" i="12"/>
  <c r="J33" i="12"/>
  <c r="K31" i="12"/>
  <c r="J31" i="12"/>
  <c r="K45" i="12"/>
  <c r="J45" i="12"/>
  <c r="K28" i="12"/>
  <c r="J28" i="12"/>
  <c r="K27" i="12"/>
  <c r="J27" i="12"/>
  <c r="K26" i="12"/>
  <c r="J26" i="12"/>
  <c r="F50" i="12"/>
  <c r="I50" i="12" s="1"/>
  <c r="F49" i="12"/>
  <c r="I49" i="12" s="1"/>
  <c r="F48" i="12"/>
  <c r="I48" i="12" s="1"/>
  <c r="F47" i="12"/>
  <c r="I47" i="12" s="1"/>
  <c r="F43" i="12"/>
  <c r="I43" i="12" s="1"/>
  <c r="F42" i="12"/>
  <c r="I42" i="12" s="1"/>
  <c r="F40" i="12"/>
  <c r="E40" i="12"/>
  <c r="K40" i="12" s="1"/>
  <c r="F39" i="12"/>
  <c r="I39" i="12" s="1"/>
  <c r="F38" i="12"/>
  <c r="F37" i="12"/>
  <c r="E37" i="12"/>
  <c r="E38" i="12" s="1"/>
  <c r="J38" i="12" s="1"/>
  <c r="F36" i="12"/>
  <c r="I36" i="12" s="1"/>
  <c r="F35" i="12"/>
  <c r="I35" i="12" s="1"/>
  <c r="F34" i="12"/>
  <c r="I34" i="12" s="1"/>
  <c r="F33" i="12"/>
  <c r="I33" i="12" s="1"/>
  <c r="F32" i="12"/>
  <c r="E32" i="12"/>
  <c r="K32" i="12" s="1"/>
  <c r="F31" i="12"/>
  <c r="I31" i="12" s="1"/>
  <c r="F45" i="12"/>
  <c r="I45" i="12" s="1"/>
  <c r="F28" i="12"/>
  <c r="I28" i="12" s="1"/>
  <c r="F27" i="12"/>
  <c r="I27" i="12" s="1"/>
  <c r="F26" i="12"/>
  <c r="I26" i="12" s="1"/>
  <c r="F25" i="12"/>
  <c r="F24" i="12"/>
  <c r="E24" i="12"/>
  <c r="F23" i="12"/>
  <c r="E23" i="12"/>
  <c r="E25" i="12" s="1"/>
  <c r="J25" i="12" s="1"/>
  <c r="K84" i="11"/>
  <c r="J84" i="11"/>
  <c r="K83" i="11"/>
  <c r="J83" i="11"/>
  <c r="K82" i="11"/>
  <c r="J82" i="11"/>
  <c r="K81" i="11"/>
  <c r="J81" i="11"/>
  <c r="K78" i="11"/>
  <c r="J78" i="11"/>
  <c r="K77" i="11"/>
  <c r="J77" i="11"/>
  <c r="K76" i="11"/>
  <c r="J76" i="11"/>
  <c r="K74" i="11"/>
  <c r="J74" i="11"/>
  <c r="K73" i="11"/>
  <c r="J73" i="11"/>
  <c r="K71" i="11"/>
  <c r="J71" i="11"/>
  <c r="K70" i="11"/>
  <c r="J70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8" i="11"/>
  <c r="J48" i="11"/>
  <c r="K45" i="11"/>
  <c r="J45" i="11"/>
  <c r="K44" i="11"/>
  <c r="J44" i="11"/>
  <c r="K43" i="11"/>
  <c r="J43" i="11"/>
  <c r="K42" i="11"/>
  <c r="J42" i="11"/>
  <c r="K40" i="11"/>
  <c r="J40" i="11"/>
  <c r="K38" i="11"/>
  <c r="J38" i="11"/>
  <c r="K35" i="11"/>
  <c r="J35" i="11"/>
  <c r="K34" i="11"/>
  <c r="J34" i="11"/>
  <c r="K33" i="11"/>
  <c r="J33" i="11"/>
  <c r="K47" i="11"/>
  <c r="J47" i="11"/>
  <c r="K28" i="11"/>
  <c r="J28" i="11"/>
  <c r="K27" i="11"/>
  <c r="J27" i="11"/>
  <c r="K26" i="11"/>
  <c r="J26" i="11"/>
  <c r="F84" i="11"/>
  <c r="I84" i="11" s="1"/>
  <c r="F83" i="11"/>
  <c r="I83" i="11" s="1"/>
  <c r="F82" i="11"/>
  <c r="I82" i="11" s="1"/>
  <c r="F81" i="11"/>
  <c r="I81" i="11" s="1"/>
  <c r="F80" i="11"/>
  <c r="E80" i="11"/>
  <c r="J80" i="11" s="1"/>
  <c r="F78" i="11"/>
  <c r="I78" i="11" s="1"/>
  <c r="F77" i="11"/>
  <c r="I77" i="11" s="1"/>
  <c r="F76" i="11"/>
  <c r="I76" i="11" s="1"/>
  <c r="F74" i="11"/>
  <c r="I74" i="11" s="1"/>
  <c r="F73" i="11"/>
  <c r="I73" i="11" s="1"/>
  <c r="F71" i="11"/>
  <c r="I71" i="11" s="1"/>
  <c r="F70" i="11"/>
  <c r="I70" i="11" s="1"/>
  <c r="K67" i="11"/>
  <c r="J67" i="11"/>
  <c r="F67" i="11"/>
  <c r="I67" i="11" s="1"/>
  <c r="F66" i="11"/>
  <c r="K66" i="11"/>
  <c r="F65" i="11"/>
  <c r="F64" i="11"/>
  <c r="K64" i="11"/>
  <c r="F63" i="11"/>
  <c r="K62" i="11"/>
  <c r="J62" i="11"/>
  <c r="F62" i="11"/>
  <c r="I62" i="11" s="1"/>
  <c r="K61" i="11"/>
  <c r="J61" i="11"/>
  <c r="F61" i="11"/>
  <c r="I61" i="11" s="1"/>
  <c r="F60" i="11"/>
  <c r="K60" i="11"/>
  <c r="K59" i="11"/>
  <c r="J59" i="11"/>
  <c r="F59" i="11"/>
  <c r="I59" i="11" s="1"/>
  <c r="K23" i="14" l="1"/>
  <c r="K51" i="14" s="1"/>
  <c r="K125" i="14" s="1"/>
  <c r="I25" i="14"/>
  <c r="K32" i="14"/>
  <c r="I38" i="14"/>
  <c r="K40" i="14"/>
  <c r="I24" i="14"/>
  <c r="J25" i="14"/>
  <c r="I37" i="14"/>
  <c r="J38" i="14"/>
  <c r="I23" i="14"/>
  <c r="J24" i="14"/>
  <c r="I32" i="14"/>
  <c r="J37" i="14"/>
  <c r="I40" i="14"/>
  <c r="J23" i="14"/>
  <c r="K37" i="14"/>
  <c r="I40" i="13"/>
  <c r="J89" i="13"/>
  <c r="I89" i="13"/>
  <c r="I102" i="13"/>
  <c r="J102" i="13"/>
  <c r="I32" i="12"/>
  <c r="I24" i="12"/>
  <c r="I23" i="12"/>
  <c r="J24" i="12"/>
  <c r="K25" i="12"/>
  <c r="J37" i="12"/>
  <c r="I40" i="12"/>
  <c r="K38" i="12"/>
  <c r="K37" i="13"/>
  <c r="I31" i="13"/>
  <c r="I88" i="13"/>
  <c r="J31" i="13"/>
  <c r="I38" i="13"/>
  <c r="K40" i="13"/>
  <c r="K103" i="13"/>
  <c r="K32" i="13"/>
  <c r="J40" i="13"/>
  <c r="J88" i="13"/>
  <c r="J23" i="12"/>
  <c r="K24" i="12"/>
  <c r="J32" i="12"/>
  <c r="K37" i="12"/>
  <c r="J40" i="12"/>
  <c r="K23" i="12"/>
  <c r="I25" i="12"/>
  <c r="I38" i="12"/>
  <c r="I37" i="12"/>
  <c r="K88" i="11"/>
  <c r="I100" i="11"/>
  <c r="J100" i="11"/>
  <c r="K100" i="11"/>
  <c r="K80" i="11"/>
  <c r="K101" i="11"/>
  <c r="I64" i="11"/>
  <c r="J63" i="11"/>
  <c r="J64" i="11"/>
  <c r="I80" i="11"/>
  <c r="I88" i="11"/>
  <c r="I101" i="11"/>
  <c r="J60" i="11"/>
  <c r="J65" i="11"/>
  <c r="J51" i="14"/>
  <c r="J125" i="14" s="1"/>
  <c r="J65" i="13"/>
  <c r="I66" i="13"/>
  <c r="I24" i="13"/>
  <c r="J25" i="13"/>
  <c r="I37" i="13"/>
  <c r="J38" i="13"/>
  <c r="K88" i="13"/>
  <c r="K23" i="13"/>
  <c r="J66" i="13"/>
  <c r="I23" i="13"/>
  <c r="J24" i="13"/>
  <c r="K25" i="13"/>
  <c r="I32" i="13"/>
  <c r="J37" i="13"/>
  <c r="I103" i="13"/>
  <c r="J23" i="13"/>
  <c r="I67" i="13"/>
  <c r="K67" i="13"/>
  <c r="J67" i="13"/>
  <c r="I62" i="13"/>
  <c r="K66" i="13"/>
  <c r="I68" i="13"/>
  <c r="J62" i="13"/>
  <c r="J68" i="13"/>
  <c r="I60" i="11"/>
  <c r="I66" i="11"/>
  <c r="J66" i="11"/>
  <c r="I51" i="14" l="1"/>
  <c r="I125" i="14" s="1"/>
  <c r="I126" i="14" s="1"/>
  <c r="I65" i="13"/>
  <c r="J107" i="13"/>
  <c r="J282" i="13" s="1"/>
  <c r="I107" i="13"/>
  <c r="I282" i="13" s="1"/>
  <c r="I283" i="13" s="1"/>
  <c r="J51" i="12"/>
  <c r="J131" i="12" s="1"/>
  <c r="K51" i="12"/>
  <c r="K131" i="12" s="1"/>
  <c r="I51" i="12"/>
  <c r="I131" i="12" s="1"/>
  <c r="I132" i="12" s="1"/>
  <c r="K63" i="11"/>
  <c r="I63" i="11"/>
  <c r="K65" i="11"/>
  <c r="I65" i="11"/>
  <c r="K65" i="13"/>
  <c r="K107" i="13" s="1"/>
  <c r="K282" i="13" s="1"/>
  <c r="F57" i="11" l="1"/>
  <c r="I57" i="11" s="1"/>
  <c r="F56" i="11"/>
  <c r="I56" i="11" s="1"/>
  <c r="F55" i="11"/>
  <c r="I55" i="11" s="1"/>
  <c r="F54" i="11"/>
  <c r="I54" i="11" s="1"/>
  <c r="F53" i="11"/>
  <c r="I53" i="11" s="1"/>
  <c r="F52" i="11"/>
  <c r="I52" i="11" s="1"/>
  <c r="F51" i="11"/>
  <c r="I51" i="11" s="1"/>
  <c r="F50" i="11"/>
  <c r="I50" i="11" s="1"/>
  <c r="F48" i="11"/>
  <c r="I48" i="11" s="1"/>
  <c r="M46" i="11"/>
  <c r="L46" i="11"/>
  <c r="F45" i="11"/>
  <c r="I45" i="11" s="1"/>
  <c r="F44" i="11"/>
  <c r="I44" i="11" s="1"/>
  <c r="F43" i="11"/>
  <c r="I43" i="11" s="1"/>
  <c r="F42" i="11"/>
  <c r="I42" i="11" s="1"/>
  <c r="F40" i="11"/>
  <c r="I40" i="11" s="1"/>
  <c r="F39" i="11"/>
  <c r="E39" i="11"/>
  <c r="F38" i="11"/>
  <c r="I38" i="11" s="1"/>
  <c r="F37" i="11"/>
  <c r="F36" i="11"/>
  <c r="E36" i="11"/>
  <c r="F35" i="11"/>
  <c r="I35" i="11" s="1"/>
  <c r="F34" i="11"/>
  <c r="I34" i="11" s="1"/>
  <c r="F33" i="11"/>
  <c r="I33" i="11" s="1"/>
  <c r="F32" i="11"/>
  <c r="E32" i="11"/>
  <c r="F31" i="11"/>
  <c r="E31" i="11"/>
  <c r="F47" i="11"/>
  <c r="I47" i="11" s="1"/>
  <c r="F28" i="11"/>
  <c r="I28" i="11" s="1"/>
  <c r="F27" i="11"/>
  <c r="I27" i="11" s="1"/>
  <c r="F26" i="11"/>
  <c r="I26" i="11" s="1"/>
  <c r="F25" i="11"/>
  <c r="F24" i="11"/>
  <c r="E24" i="11"/>
  <c r="F23" i="11"/>
  <c r="E23" i="11"/>
  <c r="J32" i="11" l="1"/>
  <c r="I32" i="11"/>
  <c r="K32" i="11"/>
  <c r="K23" i="11"/>
  <c r="J23" i="11"/>
  <c r="I23" i="11"/>
  <c r="I31" i="11"/>
  <c r="K31" i="11"/>
  <c r="J31" i="11"/>
  <c r="K24" i="11"/>
  <c r="J24" i="11"/>
  <c r="I24" i="11"/>
  <c r="I39" i="11"/>
  <c r="K39" i="11"/>
  <c r="J39" i="11"/>
  <c r="E37" i="11"/>
  <c r="J36" i="11"/>
  <c r="K36" i="11"/>
  <c r="I36" i="11"/>
  <c r="E25" i="11"/>
  <c r="K37" i="11" l="1"/>
  <c r="J37" i="11"/>
  <c r="I37" i="11"/>
  <c r="K25" i="11"/>
  <c r="J25" i="11"/>
  <c r="I25" i="11"/>
  <c r="K104" i="11" l="1"/>
  <c r="K266" i="11" s="1"/>
  <c r="J104" i="11"/>
  <c r="J266" i="11" s="1"/>
  <c r="I104" i="11"/>
  <c r="I266" i="11" l="1"/>
  <c r="I267" i="11" s="1"/>
</calcChain>
</file>

<file path=xl/sharedStrings.xml><?xml version="1.0" encoding="utf-8"?>
<sst xmlns="http://schemas.openxmlformats.org/spreadsheetml/2006/main" count="1932" uniqueCount="268">
  <si>
    <t>Согласовано</t>
  </si>
  <si>
    <t>Утверждаю</t>
  </si>
  <si>
    <t>На</t>
  </si>
  <si>
    <t>(наименование работ и затрат, наименование объекта)</t>
  </si>
  <si>
    <t>Основание: 01-МКД/05-2019/2277-АР</t>
  </si>
  <si>
    <t>Стоимость работ учитывает выполнение всего комплекса работ, стоимость материалов и механизмов, расходы на доставку, уплату налогов, пошлин, сборов</t>
  </si>
  <si>
    <t>№</t>
  </si>
  <si>
    <t>Номер единичной расценки</t>
  </si>
  <si>
    <t>Наименование работ</t>
  </si>
  <si>
    <t>Ед.изм.</t>
  </si>
  <si>
    <t>Кол-во</t>
  </si>
  <si>
    <t>Всего</t>
  </si>
  <si>
    <t>В том числе</t>
  </si>
  <si>
    <t>СМР</t>
  </si>
  <si>
    <t>мат.</t>
  </si>
  <si>
    <t>Договорная цена</t>
  </si>
  <si>
    <t>м2</t>
  </si>
  <si>
    <t>Сплошное выравнивание откосов из сухих шпатлёвочных смесей с огрунтовкой под чистовую отделку</t>
  </si>
  <si>
    <t>Устройство плинтусов из плитки</t>
  </si>
  <si>
    <t>м</t>
  </si>
  <si>
    <t>Штукатурка стен квартир (санузлы) из цементно-песчаной штукатурки, улучшенная, без использования гипсовых маяков</t>
  </si>
  <si>
    <t>Штукатурка дверных и оконных откосов</t>
  </si>
  <si>
    <t>Воднодисперсионная окраска за 2 раза откосов с огрунтовкой</t>
  </si>
  <si>
    <t xml:space="preserve">Сплошное выравнивание потолков из сухих шпатлёвочных смесей с огрунтовкой под чистовую отделку </t>
  </si>
  <si>
    <t>Воднодисперсионная окраска за 2 раза потолков с огрунтовкой</t>
  </si>
  <si>
    <t>Сплошное выравнивание стен из сухих шпатлёвочных смесей с огрунтовкой под чистовую отделку</t>
  </si>
  <si>
    <t>Воднодисперсионная окраска за 2 раза стен с огрунтовкой (в т.ч. стены с элементами дизайна, трафаретными рисунками)</t>
  </si>
  <si>
    <t>Покрытие стен плиткой керамогранит</t>
  </si>
  <si>
    <t>Звукоизоляция стен машинного помещения лифта (узел А, лист 35, АС1,2, штукатурка, минвата)</t>
  </si>
  <si>
    <t>Утепление потолка 100 мм (деталь 2 утепления перекрытия лист 12 АС1,2: пароизоляция, утепление, гипсокартон)</t>
  </si>
  <si>
    <t>Монтаж реечного потолка на крыльцах</t>
  </si>
  <si>
    <t>Полы</t>
  </si>
  <si>
    <t>шт</t>
  </si>
  <si>
    <r>
      <rPr>
        <b/>
        <sz val="10"/>
        <rFont val="Arial"/>
        <family val="2"/>
        <charset val="204"/>
      </rPr>
      <t>Цементно-песчаная стяжка. Тип 1</t>
    </r>
    <r>
      <rPr>
        <sz val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(жилые комнаты, прихожие, коридоры, кухни):                                                                                   
* ПОЛУСУХАЯ ЦЕМЕНТНО-ПЕСЧАНАЯ СТЯЖКА ФИБРОАРМИРОВАННАЯ -  h=60 мм  с прочностью на сжатие не ниже 20 МПа и прочностью на растяжение при изгибе не ниже 4,5 МПа.                                                                           * Демпферная лента толщиной 10 мм
* ВИБРО-ШУМОИЗОЛЯЦИЯ AKSALUT Acoustik PRO ППЭ - 5 ММ, демпферная лента толщиной 10 мм</t>
    </r>
  </si>
  <si>
    <r>
      <rPr>
        <b/>
        <sz val="10"/>
        <rFont val="Arial"/>
        <family val="2"/>
        <charset val="204"/>
      </rPr>
      <t>Керамогранит. Тип 12</t>
    </r>
    <r>
      <rPr>
        <sz val="8"/>
        <rFont val="Arial"/>
        <family val="2"/>
        <charset val="204"/>
      </rPr>
      <t xml:space="preserve"> - площадки и ступени входных групп
* КЕРАМОГРАНИТНЫЕ ПЛИТЫ (антискользящий керамогранит ESTIMA, серия STONE, SN01- 300х300 мм)
* КЛЕЙ</t>
    </r>
  </si>
  <si>
    <t>Грязезащитная решётка 1200х2000 мм</t>
  </si>
  <si>
    <t>Грязезащитная решётка 650х2000 мм</t>
  </si>
  <si>
    <t>Потолки</t>
  </si>
  <si>
    <t>Стены</t>
  </si>
  <si>
    <t>Прочие</t>
  </si>
  <si>
    <t>в том числе НДС 20%</t>
  </si>
  <si>
    <t>Акриловая декоративная штукатурка с фракцией рисунка 2-3 мм на зерно стен в лестничных клетках</t>
  </si>
  <si>
    <t>Акриловая декоративная штукатурка с фракцией рисунка 2-3 мм на зерно оконных и дверных откосов в лестничных клетках</t>
  </si>
  <si>
    <t>Устройство коробов стен из ГКЛ
 * гипсокартонный Кнауф-лист ГСП-А - 12,5 мм
 * профиль стоечный Кнауф - ПС-50х50, тощина 0,6 мм
 * профиль направляющий Кнауф - ПН-50х40, толщина 0,6 мм
 * люк ревизионный</t>
  </si>
  <si>
    <t>Покрытие пола плиткой керамогранит в помещениях без дизайн-отделки</t>
  </si>
  <si>
    <t>Утепление стен 100 мм (деталь 1 лист 12 АС-1,2; лист 2 АС3), (без машзала)</t>
  </si>
  <si>
    <t>Утепление стен 50 мм (деталь 1 лист 12 АС-1,2, (без машзала)</t>
  </si>
  <si>
    <t>Устройство коробов над витражами из ГКЛ
 * гипсокартонный Кнауф-лист ГСП-А - 12,5 мм
 * профиль стоечный Кнауф - ПС-50х50, тощина 0,6 мм
 * профиль направляющий Кнауф - ПН-50х40, толщина 0,6 мм</t>
  </si>
  <si>
    <t>Глянцевание штукатурки</t>
  </si>
  <si>
    <t>ВЕДОМОСТЬ</t>
  </si>
  <si>
    <t>"____"____________2024 г.</t>
  </si>
  <si>
    <t>Штукатурка стен по сетке (деталь 1 лист 12 АС-1,2)</t>
  </si>
  <si>
    <t>Покрытие пола плиткой керамогранит 600х600 GRESSE ELLORA-ASHY GRS01-18</t>
  </si>
  <si>
    <t>Утепление стен 100 мм (деталь 1 лист 12 АС-1,2: грунтовка, клей, утеплитель, базовый армирующий слой, сетка, кварцевая грунтовка)</t>
  </si>
  <si>
    <t>Утепление стен 50 мм (деталь 1 лист 12 АС-1,2: грунтовка, клей, утеплитель, базовый армирующий слой, сетка, кварцевая грунтовка)</t>
  </si>
  <si>
    <t>Сплошное выравнивание лестничных маршев и площадок из сухих шпатлёвочных смесей с огрунтовкой под чистовую отделку</t>
  </si>
  <si>
    <t>Общая стоимость, руб. с НДС</t>
  </si>
  <si>
    <t>Стоимость единицы, руб. с НДС</t>
  </si>
  <si>
    <t>Плинтус плиткой керамогранит 600х600 GRESSE ELLORA-ASHY GRS01-19</t>
  </si>
  <si>
    <t xml:space="preserve">м </t>
  </si>
  <si>
    <t>Лестничная клетка (по дизайн-проекту НПД Каримов)</t>
  </si>
  <si>
    <t>Покрытие пола плиткой керамогранит</t>
  </si>
  <si>
    <t>Покрытие пола керамогранит РИККАРДИ серый светлый матовый обрезной 600х600 мм</t>
  </si>
  <si>
    <t>Директор  В.Р. Хамадеев</t>
  </si>
  <si>
    <t>Приложение №____ к Договору подряда № от ..2024 г.</t>
  </si>
  <si>
    <r>
      <t>Приложение №____ к Дополнительному соглашению № _____ от "_____"________</t>
    </r>
    <r>
      <rPr>
        <u/>
        <sz val="10"/>
        <rFont val="Arial"/>
        <family val="2"/>
        <charset val="204"/>
      </rPr>
      <t>2024 г.</t>
    </r>
  </si>
  <si>
    <t>ООО СК «ТОР»</t>
  </si>
  <si>
    <t>Заделка швов, борозд, штраб электроразводок, подводок отопления и сантехнических приборов; ниши электрощитов; отверстий в местах проходов коммуникациий</t>
  </si>
  <si>
    <t>м2 (площади помещений по полу)</t>
  </si>
  <si>
    <t>Воднодисперсионная окраска за 2 раза стен с огрунтовкой</t>
  </si>
  <si>
    <t>Устройство подвесных потолков типа Грильято с ячейками 100х100 мм</t>
  </si>
  <si>
    <t>Многоэтажный жилой дом со встроенными помещениями, подземным паркингом, по улице Комсомольская в Советском районе городского округа город Уфа Республики Башкортостан (2277)</t>
  </si>
  <si>
    <t>Штукатурка стен по сетке с утеплением (деталь 1 лист 2 АС-1,1, в паркинге: грунтовка, клей, утеплитель, базовый армирующий слой, сетка, грунтовка, штукатурка)</t>
  </si>
  <si>
    <t>Заделка швов, борозд, штраб электроразводок, подводок отопления и сантехнических приборов; ниши электрощитов; отверстий в местах проходов коммуникациий (в т.ч. кладовые)</t>
  </si>
  <si>
    <t>Квартиры.</t>
  </si>
  <si>
    <t>Заделка швов, борозд, штраб электроразводок, подводок отопления и сантехнических приборов; ниши электрощитов; отверстий в местах проходов коммуникации</t>
  </si>
  <si>
    <t>Утепление стен 100 мм (деталь 1 лист 12 АС-1,2: грунтовка, клей, утеплитель, базовый армирующий слой, сетка, грунтовка)</t>
  </si>
  <si>
    <t>Звукоизоляция стен машинного помещения лифта (узел А, лист 35, АС1,2, штукатурка по сетке, минвата)</t>
  </si>
  <si>
    <t>Общедомовые помещения (кроме ВПП).</t>
  </si>
  <si>
    <t>м2 (площади помещений по полю)</t>
  </si>
  <si>
    <r>
      <rPr>
        <b/>
        <sz val="10"/>
        <rFont val="Arial"/>
        <family val="2"/>
        <charset val="204"/>
      </rPr>
      <t>Цементно-песчаная стяжка. Тип 2</t>
    </r>
    <r>
      <rPr>
        <sz val="8"/>
        <rFont val="Arial"/>
        <family val="2"/>
        <charset val="204"/>
      </rPr>
      <t xml:space="preserve"> (ванные комнаты, санузлы):                                                                                                                * ПОЛУСУХАЯ ЦЕМЕНТНО-ПЕСЧАНАЯ СТЯЖКА ФИБРОАРМИРОВАННАЯ -  h=60 мм  с прочностью на сжатие не ниже 20 МПа и прочностью на растяжение при изгибе не ниже 4,5 МПа.                                                                                     
* ВИБРО-ШУМОИЗОЛЯЦИЯ AKSALUT Acoustik PRO ППЭ - 5 ММ, 
* демпферная лента толщиной 10 мм
* ПЛЁНКА ПОЛИЭТИЛЕНОВАЯ ТС 0,2Х1400 ГОСТ 10354-82 - 2 СЛОЯ, с заведением на стены                                     
* Обработка стыка пола и стены битумной мастикой по периметру</t>
    </r>
  </si>
  <si>
    <r>
      <rPr>
        <b/>
        <sz val="10"/>
        <rFont val="Arial"/>
        <family val="2"/>
        <charset val="204"/>
      </rPr>
      <t>Цементно-песчаная стяжка. Тип 3</t>
    </r>
    <r>
      <rPr>
        <sz val="8"/>
        <rFont val="Arial"/>
        <family val="2"/>
        <charset val="204"/>
      </rPr>
      <t xml:space="preserve">                                                
* ВЫРАВНИВАЮЩАЯ ЦЕМЕНТНО-ПЕСЧАНАЯ СТЯЖКА  h=60 мм - 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</si>
  <si>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5</t>
    </r>
    <r>
      <rPr>
        <sz val="8"/>
        <rFont val="Arial"/>
        <family val="2"/>
        <charset val="204"/>
      </rPr>
      <t xml:space="preserve">                                                                 
* ПОЛУСУХАЯ ЦЕМЕНТНО-ПЕСЧАНАЯ СТЯЖКА ФИБРОАРМИРОВАННАЯ -  h=70 мм  с прочностью на сжатие не ниже 20 МПа и прочностью на растяжение при изгибе не ниже 4,5 МПа.  
* Демпферная лента толщиной 10 мм 
* УТЕПЛИТЕЛЬ ППС-20 - 50 ММ                                                                                                    * Гидроизоляция пола технониколь                                                                                                                                         
* Праймер питумный эмульсионный технониколь №4</t>
    </r>
  </si>
  <si>
    <r>
      <rPr>
        <b/>
        <sz val="10"/>
        <rFont val="Arial"/>
        <family val="2"/>
        <charset val="204"/>
      </rPr>
      <t>Бетонная стяжка. Тип 11</t>
    </r>
    <r>
      <rPr>
        <sz val="8"/>
        <rFont val="Arial"/>
        <family val="2"/>
        <charset val="204"/>
      </rPr>
      <t xml:space="preserve"> (машинные отделения лифта):                                          
* Полусухая СТЯЖКА армированная сеткой 4Вр-1 яч. 50х50 - h=70 мм с прочностью на сжатие не ниже 20 МПа и прочностью на растяжение при изгибе не ниже 4,5 МПа.
* Демпферная лента толщиной 10 мм
* ПЛЕНКА ПЭ 200 мкм, 1 СЛОЙ
* экструдированный пенополистирол - 50 мм
* Звуко-гидроизоляционный материал Техноэласт акустик-супер</t>
    </r>
  </si>
  <si>
    <r>
      <rPr>
        <b/>
        <sz val="10"/>
        <rFont val="Arial"/>
        <family val="2"/>
        <charset val="204"/>
      </rPr>
      <t>Цементно-песчаная стяжка. Тип 3</t>
    </r>
    <r>
      <rPr>
        <sz val="8"/>
        <rFont val="Arial"/>
        <family val="2"/>
        <charset val="204"/>
      </rPr>
      <t xml:space="preserve">                                          
* ВЫРАВНИВАЮЩАЯ ЦЕМЕНТНО-ПЕСЧАНАЯ СТЯЖКА  h=60 мм - 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</si>
  <si>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5</t>
    </r>
    <r>
      <rPr>
        <sz val="8"/>
        <rFont val="Arial"/>
        <family val="2"/>
        <charset val="204"/>
      </rPr>
      <t xml:space="preserve">                                                                
* ПОЛУСУХАЯ ЦЕМЕНТНО-ПЕСЧАНАЯ СТЯЖКА ФИБРОАРМИРОВАННАЯ -  h=70 мм  с прочностью на сжатие не ниже 20 МПа и прочностью на растяжение при изгибе не ниже 4,5 МПа.   
* Демпферная лента толщиной 10 мм
* УТЕПЛИТЕЛЬ ППС-20 - 50 ММ                                                                                                    * Гидроизоляция пола технониколь                                                                                                                                         
* Праймер питумный эмульсионный технониколь №4</t>
    </r>
  </si>
  <si>
    <r>
      <rPr>
        <b/>
        <sz val="10"/>
        <rFont val="Arial"/>
        <family val="2"/>
        <charset val="204"/>
      </rPr>
      <t>Цементно-песчаная стяжка. Тип 3</t>
    </r>
    <r>
      <rPr>
        <sz val="8"/>
        <rFont val="Arial"/>
        <family val="2"/>
        <charset val="204"/>
      </rPr>
      <t xml:space="preserve"> (в т.ч. кладовые)                                            
* ВЫРАВНИВАЮЩАЯ ЦЕМЕНТНО-ПЕСЧАНАЯ СТЯЖКА  h=60 мм - 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</si>
  <si>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7</t>
    </r>
    <r>
      <rPr>
        <sz val="8"/>
        <rFont val="Arial"/>
        <family val="2"/>
        <charset val="204"/>
      </rPr>
      <t xml:space="preserve">
* покраска
* ОБРАБОТАТЬ ПРОНИКАЮЩЕЙ ГИДРОИЗОЛЯЦИЕЙ "ЛАХТА"
* ПОЛУСУХАЯ СТЯЖКА ПО УКЛОНУ - 20...70 ММ  с прочностью на сжатие не ниже 20 МПа и прочностью на растяжение при изгибе не ниже 4,5 МПа. 
* Демпферная лента толщиной 10 мм                                                                                         </t>
    </r>
  </si>
  <si>
    <r>
      <rPr>
        <b/>
        <sz val="10"/>
        <rFont val="Arial"/>
        <family val="2"/>
        <charset val="204"/>
      </rPr>
      <t>Цементно-песчаная стяжка. Тип 9</t>
    </r>
    <r>
      <rPr>
        <sz val="8"/>
        <rFont val="Arial"/>
        <family val="2"/>
        <charset val="204"/>
      </rPr>
      <t xml:space="preserve">
* ПОЛУСУХАЯ СТЯЖКА ПО УКЛОНУ - 20...70 ММ  с прочностью на сжатие не ниже 20 МПа и прочностью на растяжение при изгибе не ниже 4,5 МПа. 
* Демпферная лента толщиной 10 мм                                                                                         </t>
    </r>
  </si>
  <si>
    <r>
      <rPr>
        <b/>
        <sz val="10"/>
        <rFont val="Arial"/>
        <family val="2"/>
        <charset val="204"/>
      </rPr>
      <t>Цементно-песчаная стяжка. Тип 13</t>
    </r>
    <r>
      <rPr>
        <sz val="8"/>
        <rFont val="Arial"/>
        <family val="2"/>
        <charset val="204"/>
      </rPr>
      <t xml:space="preserve"> (пандусы входных групп):                                                                                                                                 * ОБРАБОТКА ПРОНИКАЮЩЕЙ ГИДРОИЗОЛЯЦИЕЙ "ЛАХТА"
* ПОЛУСУХАЯ ЦЕМЕТНО-ПЕСЧАННАЯ СТЯЖКА М150, ФИБРОАРМИРОВАННАЯ - 30-50 ММ 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</si>
  <si>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4</t>
    </r>
    <r>
      <rPr>
        <sz val="8"/>
        <rFont val="Arial"/>
        <family val="2"/>
        <charset val="204"/>
      </rPr>
      <t xml:space="preserve">               
* ВЫРАВНИВАЮЩАЯ ЦЕМЕНТНО-ПЕСЧАНАЯ СТЯЖКА -  h=70 мм с прочностью на сжатие не ниже 20 МПа и прочностью на растяжение при изгибе не ниже 4,5 МПа.
* Демпферная лента толщиной 10 мм
* ПЛЕНКА ПОЛИЭТИЛЕНОВАЯ, 1 СЛОЙ
* УТЕПЛИТЕЛЬ ППС-20 - 100 ММ
* ПАРОИЗОЛЯЦИЯ ПЛЕНКА ТЕХНОНИКОЛЬ - 1 СЛОЙ
* ВЫРАВНИВАЮЩАЯ ЦЕМЕНТНО-ПЕСЧАНАЯ СТЯЖКА -  h=20 мм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</si>
  <si>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4</t>
    </r>
    <r>
      <rPr>
        <sz val="8"/>
        <rFont val="Arial"/>
        <family val="2"/>
        <charset val="204"/>
      </rPr>
      <t xml:space="preserve">                                         
* ВЫРАВНИВАЮЩАЯ ЦЕМЕНТНО-ПЕСЧАНАЯ СТЯЖКА -  h=70 мм с прочностью на сжатие не ниже 20 МПа и прочностью на растяжение при изгибе не ниже 4,5 МПа.
* Демпферная лента толщиной 10 мм
* ПЛЕНКА ПОЛИЭТИЛЕНОВАЯ, 1 СЛОЙ
* УТЕПЛИТЕЛЬ ППС-20 - 100 ММ
* ПАРОИЗОЛЯЦИЯ ПЛЕНКА ТЕХНОНИКОЛЬ - 1 СЛОЙ
* ВЫРАВНИВАЮЩАЯ ЦЕМЕНТНО-ПЕСЧАНАЯ СТЯЖКА -  h=20 мм с прочностью на сжатие не ниже 20 МПа и прочностью на растяжение при изгибе не ниже 4,5 МПа.
* Демпферная лента толщиной 10 мм</t>
    </r>
  </si>
  <si>
    <r>
      <rPr>
        <b/>
        <sz val="10"/>
        <rFont val="Arial"/>
        <family val="2"/>
        <charset val="204"/>
      </rPr>
      <t>Цементно-песчаная стяжка. Тип 14</t>
    </r>
    <r>
      <rPr>
        <sz val="8"/>
        <rFont val="Arial"/>
        <family val="2"/>
        <charset val="204"/>
      </rPr>
      <t xml:space="preserve">                                       
* ВЫРАВНИВАЮЩАЯ ЦЕМЕНТНО-ПЕСЧАНАЯ СТЯЖКА -  h=70 мм с прочностью на сжатие не ниже 20 МПа и прочностью на растяжение при изгибе не ниже 4,5 МПа.
* Демпферная лента толщиной 10 мм
* ПЛЕНКА ПОЛИЭТИЛЕНОВАЯ, 1 СЛОЙ
* УТЕПЛИТЕЛЬ ППС-20 - 50 ММ
* ПАРОИЗОЛЯЦИЯ ПЛЕНКА ТЕХНОНИКОЛЬ - 1 СЛОЙ
* ВЫРАВНИВАЮЩАЯ ЦЕМЕНТНО-ПЕСЧАНАЯ СТЯЖКА -  h=20 мм с прочностью на сжатие не ниже 20 МПа и прочностью на растяжение при изгибе не ниже 4,5 МПа.
* Демпферная лента толщиной 10 мм
* деформационный шов</t>
    </r>
  </si>
  <si>
    <t>ОБЪЁМОВ РАБОТ ЛОТ № 1</t>
  </si>
  <si>
    <t>ОБЪЁМОВ РАБОТ ЛОТ № 2</t>
  </si>
  <si>
    <t>Паркинг (план на отм. -5,25 лист 2 АР: секция А). Отделка согласно проекта (вместо Армстронг - покраска, в кладовых багажа только стяжка).</t>
  </si>
  <si>
    <t>Паркинг (план на отм. -5,25 лист 2 АР: секция Б). Отделка согласно проекта (вместо Армстронг - покраска, в кладовых багажа только стяжка).</t>
  </si>
  <si>
    <t>Встроенно-пристроенные помещения секции Б, 1 этаж. (согласно технического задания на отделку коммерческих помещений)</t>
  </si>
  <si>
    <t>Встроенно-пристроенные помещения секции А, 1 этаж. (согласно технического задания на отделку коммерческих помещений)</t>
  </si>
  <si>
    <t>ОБЪЁМОВ РАБОТ ЛОТ № 3</t>
  </si>
  <si>
    <t>ОБЪЁМОВ РАБОТ ЛОТ № 4</t>
  </si>
  <si>
    <t>Итого основные отделочные работы</t>
  </si>
  <si>
    <t>Места общего пользования. Дизайнерская отделка.</t>
  </si>
  <si>
    <t>Лист 2. План обозначение напольного покрытия.</t>
  </si>
  <si>
    <t>Керамогранит 600*1200 CONTEMPORA Пур ПАТ 610015000275 (50.4/1.44) (в т.ч. консъерж)</t>
  </si>
  <si>
    <t>Грязезащитная решётка трёхрядная 1100*1050 мм (Алюминиевое грязезащитное покрытие Рокко 40 с чистящими вставками Щетка - Узкий скребок. с размерами 1100 * 1050)</t>
  </si>
  <si>
    <t>Сделать логотип на полу из Керамогранит 600*1200 CONTEMPORA Пур ПАТ 610015000275 (50.4/1.44)</t>
  </si>
  <si>
    <t>Изготовление логотипа инд.изделие/металл</t>
  </si>
  <si>
    <t>Керамогранит 600*1200 CONTEMPORA Пур ПАТ 610015000275 (50.4/1.44) на ступеньках</t>
  </si>
  <si>
    <t>Плинтус алюминиевый Л-образный Анодированный титан (60х11х3000 мм) с комплектующими</t>
  </si>
  <si>
    <t>Лист 3. План монтажа ГКЛ коробов</t>
  </si>
  <si>
    <t>Короб гипсокартонный Кнауф-лист огнестойкий (ГСП-DF)</t>
  </si>
  <si>
    <t>Лист 4. План потолка</t>
  </si>
  <si>
    <t>Короб гипсокартонный Кнауф-лист огнестойкий (ГСП-DF) (в т.ч. консъерж)</t>
  </si>
  <si>
    <t>Теневой профиль БП-80 (полный комплекс под установку освещения, в т.ч. монтаж ГКЛ с краю и с торцов)</t>
  </si>
  <si>
    <t>ПСУЛ</t>
  </si>
  <si>
    <t>Сплошное выравнивание потолка из сухих шпатлёвочных смесей с огрунтовкой под чистовую отделку</t>
  </si>
  <si>
    <t>Лист 6. План мебели, подоконников, дверей и витражей.</t>
  </si>
  <si>
    <t>Подоконник из белого гранита ширина 500 мм</t>
  </si>
  <si>
    <t>Лист 8. Развёртка стены А-Б</t>
  </si>
  <si>
    <t>Металлический профиль из нерж. Стали П-образный, имитация "Никель", 15х20х15 мм, 3 м.</t>
  </si>
  <si>
    <t>KERRANOVA - керамогранит коллекции Alleya K-2101</t>
  </si>
  <si>
    <t>Керамогранит SG595702R ОНИЧЕ СИНИЙ ЛАППАТИРОВАННЫЙ ОБРЕЗНОЙ 119,5х238,5 см - 2 шт.</t>
  </si>
  <si>
    <t>Керамогранит SG595702R ОНИЧЕ СИНИЙ ЛАППАТИРОВАННЫЙ ОБРЕЗНОЙ 60х119,5 см - 2 шт.</t>
  </si>
  <si>
    <t>Полка МДФ цвет ДУБ</t>
  </si>
  <si>
    <t>Лист 9. Развёртка стены В-Б</t>
  </si>
  <si>
    <t>KERAMA MARAZZI, VT\A443\13110R ДЕКОР БЕЛЕМ СЕРЫЙ СВЕТЛЫЙ ГЛЯНЦЕВЫЙ ОБРЕЗНОЙ 30х89,5 (16 шт)</t>
  </si>
  <si>
    <t>Лист 10. Развёртка стены В1-В</t>
  </si>
  <si>
    <t>KERRANOVA - керамогранит коллекции Alleya K-2101 (20х120 см)</t>
  </si>
  <si>
    <t>KERAMA MARAZZI, VT\A448\13110R БОРДЮР БЕЛЕМ СЕРЫЙ СВЕТЛЫЙ ГЛЯНЦЕВЫЙ ОБРЕЗНОЙ 14,5х89,5 (20 шт)</t>
  </si>
  <si>
    <t>Лист 11. Развёртка стены В3-В2</t>
  </si>
  <si>
    <t>Керамогранит 600*1200 CONTEMPORA Пур ПАТ 610015000275 (50.4/1.44)</t>
  </si>
  <si>
    <t>KERAMA MARAZZI, VT\A448\13110R БОРДЮР БЕЛЕМ СЕРЫЙ СВЕТЛЫЙ ГЛЯНЦЕВЫЙ ОБРЕЗНОЙ 14,5х89,5 (12 шт)</t>
  </si>
  <si>
    <t>KERAMA MARAZZI, VT\A443\13110R ДЕКОР БЕЛЕМ СЕРЫЙ СВЕТЛЫЙ ГЛЯНЦЕВЫЙ ОБРЕЗНОЙ 30х89,5 (8 шт)</t>
  </si>
  <si>
    <t>Лист 12. Развёртка стены Г4-В-4, В4-В3, Г4-Г3</t>
  </si>
  <si>
    <t>Лист 13. Развёртка стены Г2-Г3</t>
  </si>
  <si>
    <t>KERAMA MARAZZI, VT\A448\13110R БОРДЮР БЕЛЕМ СЕРЫЙ СВЕТЛЫЙ ГЛЯНЦЕВЫЙ ОБРЕЗНОЙ 14,5х89,5 (8 шт)</t>
  </si>
  <si>
    <t>KERAMA MARAZZI, VT\A443\13110R ДЕКОР БЕЛЕМ СЕРЫЙ СВЕТЛЫЙ ГЛЯНЦЕВЫЙ ОБРЕЗНОЙ 30х89,5 (12 шт)</t>
  </si>
  <si>
    <t>Люк ревизионный нажимной под плитку Event ЛК ЛК1 (2)МН 30х40</t>
  </si>
  <si>
    <t>KERRANOVA - керамогранит коллекции Alleya K-2101 (20х120 см) - 3 шт.</t>
  </si>
  <si>
    <t>Лист 14. Развёртка стены А-Г2</t>
  </si>
  <si>
    <t>KERRANOVA - керамогранит коллекции Alleya K-2101 (20х120 см) - 6 шт.</t>
  </si>
  <si>
    <t>Зеркало 820х2850 (с монтажом)</t>
  </si>
  <si>
    <t>Лист 15. Развёртка стены И-И1, И1-Ж, Ж-К, Л-И</t>
  </si>
  <si>
    <t>Лист 16. Развёртка стены Е-Д, Д-Г, Г-Г1, Г1-Е</t>
  </si>
  <si>
    <t>Итого первый этаж</t>
  </si>
  <si>
    <t>Типовой этаж первого подъезда</t>
  </si>
  <si>
    <t>Лист 17. План пола типового этажа</t>
  </si>
  <si>
    <t>Лист 18. План монтажа ГКЛ конструкций</t>
  </si>
  <si>
    <t>Лист 19. План потолка</t>
  </si>
  <si>
    <t>Лист 21. План локации развертки стен</t>
  </si>
  <si>
    <t>Лист 22. Развертка стены А-А1</t>
  </si>
  <si>
    <t>KERRANOVA - керамогранит коллекции Alleya K-2101 (20х120 см), 21 шт.</t>
  </si>
  <si>
    <t>Лист 23. Развертка стены А1-А2</t>
  </si>
  <si>
    <t>Люк ревизионный нажимной под покраску 900х900</t>
  </si>
  <si>
    <t>Лист 24. Развертка стены А2-Б</t>
  </si>
  <si>
    <t>KERRANOVA - керамогранит коллекции Alleya K-2101 (20х120 см), 9 шт</t>
  </si>
  <si>
    <t>Люк ревизионный нажимной под покраску 265х310</t>
  </si>
  <si>
    <t>Лист 25. Развертка стены Б-В, В-В1</t>
  </si>
  <si>
    <t>KERAMA MARAZZI, VT\A443\13110R ДЕКОР БЕЛЕМ СЕРЫЙ СВЕТЛЫЙ ГЛЯНЦЕВЫЙ ОБРЕЗНОЙ 30х89,5 (3 шт)</t>
  </si>
  <si>
    <t>Лист 26. Развертка стены В1-Д, Д-Е</t>
  </si>
  <si>
    <t>KERAMA MARAZZI, VT\A443\13110R ДЕКОР БЕЛЕМ СЕРЫЙ СВЕТЛЫЙ ГЛЯНЦЕВЫЙ ОБРЕЗНОЙ 30х89,5 (28 шт)</t>
  </si>
  <si>
    <t>KERRANOVA - керамогранит коллекции Alleya K-2101 (20х120 см) - 9 шт.</t>
  </si>
  <si>
    <t>Лист 27. Развертка стены Е-В2, В2-Г, Г-А</t>
  </si>
  <si>
    <t>KERAMA MARAZZI, VT\A443\13110R ДЕКОР БЕЛЕМ СЕРЫЙ СВЕТЛЫЙ ГЛЯНЦЕВЫЙ ОБРЕЗНОЙ 30х89,5 (6 шт)</t>
  </si>
  <si>
    <t>Лист 28. Развертка стены З-И, И-К</t>
  </si>
  <si>
    <t>KERAMA MARAZZI, VT\A443\13110R ДЕКОР БЕЛЕМ СЕРЫЙ СВЕТЛЫЙ ГЛЯНЦЕВЫЙ ОБРЕЗНОЙ 30х89,5 (19 шт)</t>
  </si>
  <si>
    <t>KERRANOVA - керамогранит коллекции Alleya K-2101 (20х120 см) - 15 шт.</t>
  </si>
  <si>
    <t>Лист 29. Развертка стены К-Ж, Ж-З</t>
  </si>
  <si>
    <t>Итого один Типовой этаж</t>
  </si>
  <si>
    <t>1 этаж, 1 подъезд (секция А)</t>
  </si>
  <si>
    <t>Количество типовых этажей в лоте № 1</t>
  </si>
  <si>
    <t>Итого все 7 (2,3,4,5,6,7,8-й) типовых этажей</t>
  </si>
  <si>
    <t>ВСЕГО по смете</t>
  </si>
  <si>
    <t>Итого 1-8 этажи дизайн отделка</t>
  </si>
  <si>
    <t>Количество типовых этажей в лоте № 2</t>
  </si>
  <si>
    <t>Итого все 12 (9,10,11,12,13,14,15,16,17,18,19,20-й) типовых этажей</t>
  </si>
  <si>
    <t>Итого 9-20 этажи дизайн отделка</t>
  </si>
  <si>
    <t>Грязезащитная решётка трёхрядная 1040*1090 мм (Алюминиевое грязезащитное покрытие Рокко 40 с чистящими вставками Щетка - Узкий скребок. с размерами 1100 * 1050)</t>
  </si>
  <si>
    <t>Сделать логотип из Керамогранит 600*1200 CONTEMPORA Пур ПАТ 610015000275 (50.4/1.44)</t>
  </si>
  <si>
    <t>Лист 9. Развёртка стены Б-В</t>
  </si>
  <si>
    <t>Лист 10. Развёртка стены В-Г</t>
  </si>
  <si>
    <t>KERAMA MARAZZI, VT\A443\13110R ДЕКОР БЕЛЕМ СЕРЫЙ СВЕТЛЫЙ ГЛЯНЦЕВЫЙ ОБРЕЗНОЙ 30х89,5 (20 шт)</t>
  </si>
  <si>
    <t>KERRANOVA - керамогранит коллекции Alleya K-2101 (20х120 см), 3 шт.</t>
  </si>
  <si>
    <t>KERAMA MARAZZI, VT\A448\13110R БОРДЮР БЕЛЕМ СЕРЫЙ СВЕТЛЫЙ ГЛЯНЦЕВЫЙ ОБРЕЗНОЙ 14,5х89,5 (16 шт)</t>
  </si>
  <si>
    <t>Лист 11. Развёртка стены В-Д, Д-Е, Е-Ж</t>
  </si>
  <si>
    <t>Люк ревизионный нажимной под покраску 30х40</t>
  </si>
  <si>
    <t>Лист 12. Развёртка стены З-И</t>
  </si>
  <si>
    <t>Керамогранит 600*1200 CONTEMPORA Пур ПАТ 610015000275 (50.4/1.44) - 4 шт.</t>
  </si>
  <si>
    <t>Решётка радиатора (лист 13)</t>
  </si>
  <si>
    <t>Лист 13. Развёртка стены И-К</t>
  </si>
  <si>
    <t>Лист 14. Развёртка стены К-Л</t>
  </si>
  <si>
    <t>Керамогранит 600*1200 CONTEMPORA Пур ПАТ 610015000275 (50.4/1.44) - 7 шт.</t>
  </si>
  <si>
    <t>KERAMA MARAZZI, VT\A448\13110R БОРДЮР БЕЛЕМ СЕРЫЙ СВЕТЛЫЙ ГЛЯНЦЕВЫЙ ОБРЕЗНОЙ 14,5х89,5 (4 шт)</t>
  </si>
  <si>
    <t>Лист 16. Развёртка стены Л-М, Н-О</t>
  </si>
  <si>
    <t>Керамогранит 600*1200 CONTEMPORA Пур ПАТ 610015000275 (50.4/1.44) - 5 шт.</t>
  </si>
  <si>
    <t>Керамогранит SG595702R ОНИЧЕ СИНИЙ ЛАППАТИРОВАННЫЙ ОБРЕЗНОЙ 119,5х238,5 см - 1 шт.</t>
  </si>
  <si>
    <t>Керамогранит SG567502R ОНИЧЕ СИНИЙ ЛАППАТИРОВАННЫЙ ОБРЕЗНОЙ 60х119,5 см - 1 шт.</t>
  </si>
  <si>
    <t>Лист 18. Развёртка стены П-А</t>
  </si>
  <si>
    <t>KERAMA MARAZZI, VT\A443\13110R ДЕКОР БЕЛЕМ СЕРЫЙ СВЕТЛЫЙ ГЛЯНЦЕВЫЙ ОБРЕЗНОЙ 30х89,5 (4 шт)</t>
  </si>
  <si>
    <t>Сплошное выравнивание стен из сухих шпатлёвочных смесей с огрунтовкой под чистовую отделку (в т.ч. консъерж)</t>
  </si>
  <si>
    <t>Лист 19. Развёртка стены Р-С, С-Т, Т-У, У-Р</t>
  </si>
  <si>
    <t>Лист 20. Развёртка стены Р-С, С-Т, Т-У, У-Р</t>
  </si>
  <si>
    <t>Типовой этаж второго подъезда</t>
  </si>
  <si>
    <t>Лист 21. План пола типового этажа</t>
  </si>
  <si>
    <t>Лист 22. План монтажа ГКЛ конструкций</t>
  </si>
  <si>
    <t>Лист 23. План потолка</t>
  </si>
  <si>
    <t>Лист 25. План локации развертки стен</t>
  </si>
  <si>
    <t>Лист 26. Развертка стены А-А1</t>
  </si>
  <si>
    <t>KERRANOVA - керамогранит коллекции Alleya K-2101 (20х120 см), 9 шт.</t>
  </si>
  <si>
    <t>Лист 27. Развертка стены А2-Б</t>
  </si>
  <si>
    <t>KERRANOVA - керамогранит коллекции Alleya K-2101 (20х120 см), 6 шт</t>
  </si>
  <si>
    <t>Лист 28. Развертка стены В-В1</t>
  </si>
  <si>
    <t>KERRANOVA - керамогранит коллекции Alleya K-2101 (20х120 см), 18 шт</t>
  </si>
  <si>
    <t>Лист 29. Развертка стены В-В1</t>
  </si>
  <si>
    <t>KERAMA MARAZZI, VT\A443\13110R ДЕКОР БЕЛЕМ СЕРЫЙ СВЕТЛЫЙ ГЛЯНЦЕВЫЙ ОБРЕЗНОЙ 30х89,5 (24 шт)</t>
  </si>
  <si>
    <t>Лист 30. Развертка стены З-Д, Ж-З</t>
  </si>
  <si>
    <t>KERRANOVA - керамогранит коллекции Alleya K-2101 (20х120 см) - 18 шт.</t>
  </si>
  <si>
    <t>KERAMA MARAZZI, VT\A443\13110R ДЕКОР БЕЛЕМ СЕРЫЙ СВЕТЛЫЙ ГЛЯНЦЕВЫЙ ОБРЕЗНОЙ 30х89,5 (26 шт)</t>
  </si>
  <si>
    <t>Лист 31. Развертка стены Е-Ж, Д-Е</t>
  </si>
  <si>
    <t>1 этаж, 2 подъезд (секция Б)</t>
  </si>
  <si>
    <t>Количество типовых этажей в лоте № 3</t>
  </si>
  <si>
    <t>Итого все 9 (2,3,4,5,6,7,8,9,10-й) типовых этажей</t>
  </si>
  <si>
    <t>Итого 1-10 этажи дизайн отделка</t>
  </si>
  <si>
    <t>Итого 11-24 этажи дизайн отделка</t>
  </si>
  <si>
    <t>Количество типовых этажей в лоте № 4</t>
  </si>
  <si>
    <t>Итого все 14 (11,12,13,14,15,16,17,18,19,20,21,22,23,24-й) типовых этажей</t>
  </si>
  <si>
    <t>Краска акриловая Интерьер-7 (SM) лестничных маршев и площадок с огрунтовкой, RAL по дизайн-проекту</t>
  </si>
  <si>
    <t>Краска акриловая Интерьер-7 (SM) с огрунтовкой, RAL по дизайн-проекту</t>
  </si>
  <si>
    <t>Лакокрасочное покрытие (акрил) белый (ECOLOR-DERUFA) с огрунтовкой (в т.ч. консъерж)</t>
  </si>
  <si>
    <t>Краска акриловая Интерьер-7 (SM) с огрунтовкой, RAL 5007 / C78 M49 Y15 K22</t>
  </si>
  <si>
    <t>Краска акриловая Интерьер-7 (SM) с огрунтовкой, RAL 9016</t>
  </si>
  <si>
    <t>Краска акриловая Интерьер-7 (SM)  с огрунтовкой, RAL 9016</t>
  </si>
  <si>
    <t>Краска акриловая Интерьер-7 (SM) с огрунтовкой, RAL 7040</t>
  </si>
  <si>
    <t>Краска акриловая Интерьер-7 (SM) с огрунтовкой, RAL 5007 / C78 M49 Y15 K22 (в т.ч. конъерж)</t>
  </si>
  <si>
    <t>Лакокрасочное покрытие (акрил) с огрунтовкой, белый (ECOLOR-DERUFA)</t>
  </si>
  <si>
    <t>Лакокрасочное покрытие интерьер-7 с огрунтовкой, RAL-9011</t>
  </si>
  <si>
    <t>Лакокрасочное покрытие (акрил) белый ВД-АК-1560 - фасадная супер с огрунтовкой</t>
  </si>
  <si>
    <t>Краска акриловая Интерьер-7 (SM) с огрунтовкой, RAL 9001 / C4 M7 Y11 K0</t>
  </si>
  <si>
    <t>Краска акриловая Интерьер-7 (SM) с огрунтовкой, RAL 9011</t>
  </si>
  <si>
    <t>Краска акриловая Интерьер-7 (SM)  с огрунтовкой, RAL 9001 / C4 M7 Y11 K0</t>
  </si>
  <si>
    <t>Краска акриловая Интерьер-7 (SM)  с огрунтовкой, RAL 5007 / C78 M49 Y15 K22</t>
  </si>
  <si>
    <t>Краска акриловая Интерьер-7 (SM)  с огрунтовкой, RAL 9011</t>
  </si>
  <si>
    <t xml:space="preserve">Лакокрасочное покрытие (акрил) белый (ECOLOR-DERUFA) с огрунтовкой </t>
  </si>
  <si>
    <t xml:space="preserve">Лакокрасочное покрытие интерьер-7 RAL-9011 с огрунтовкой </t>
  </si>
  <si>
    <t xml:space="preserve">Лакокрасочное покрытие (акрил) белый ВД-АК-1560 - фасадная супер с огрунтовкой </t>
  </si>
  <si>
    <t xml:space="preserve">Краска акриловая Интерьер-7 (SM) RAL 9001 / C4 M7 Y11 K0, с огрунтовкой </t>
  </si>
  <si>
    <t xml:space="preserve">Краска акриловая Интерьер-7 (SM) RAL 9011 с огрунтовкой </t>
  </si>
  <si>
    <t xml:space="preserve">Краска акриловая Интерьер-7 (SM) RAL 5007 / C78 M49 Y15 K22, с огрунтовкой </t>
  </si>
  <si>
    <t>Краска акриловая Интерьер-7 (SM),  с огрунтовкой, RAL по дизайн-проекту</t>
  </si>
  <si>
    <t>Краска акриловая Интерьер-7 (SM) лестничных маршев и площадок, с огрунтовкой, RAL по дизайн-проекту</t>
  </si>
  <si>
    <t xml:space="preserve">Краска акриловая Интерьер-7 (SM) RAL 9016  с огрунтовкой </t>
  </si>
  <si>
    <t xml:space="preserve">Краска акриловая Интерьер-7 (SM) RAL 9011  с огрунтовкой </t>
  </si>
  <si>
    <t xml:space="preserve">Краска акриловая Интерьер-7 (SM) RAL 9016,  с огрунтовкой </t>
  </si>
  <si>
    <t xml:space="preserve">Краска акриловая Интерьер-7 (SM) RAL 9011, с огрунтовкой </t>
  </si>
  <si>
    <t xml:space="preserve">Лакокрасочное покрытие (акрил) белый (ECOLOR-DERUFA), с огрунтовкой </t>
  </si>
  <si>
    <t xml:space="preserve">Лакокрасочное покрытие интерьер-7 RAL-9011, с огрунтовкой </t>
  </si>
  <si>
    <t xml:space="preserve">Лакокрасочное покрытие (акрил) белый ВД-АК-1560 - фасадная супер, с огрунтовкой </t>
  </si>
  <si>
    <t>Штукатурка стен квартир (жилая часть) из гипсовой штукатурки, улучшенная (по бетону применять бетоконтакт, стыки кирпича и бетона штукатурить по сетке)</t>
  </si>
  <si>
    <t>Штукатурка стен улучшенная из гипсовой штукатурки. В помещениях повышенной влажности (КУИ, санузлы) - из цементно-песчаной штукатурки, улучшенная, без использования гипсовых маяков (по бетону применять бетоконтакт, стыки кирпича и бетона штукатурить по сетке)</t>
  </si>
  <si>
    <t>Штукатурка стен из цементно-песчаной штукатурки, улучшенная, без использования гипсовых маяков (по бетону применять бетоконтакт, стыки кирпича и бетона штукатурить по сетке)</t>
  </si>
  <si>
    <t>Штукатурка стен квартир (санузлы) из цементно-песчаной штукатурки, улучшенная, без использования гипсовых маяков (по бетону применять бетоконтакт, стыки кирпича и бетона штукатурить по сетке)</t>
  </si>
  <si>
    <t>Штукатурка стен по сетке с утеплением (деталь 1 лист 2 АС-1,1, в паркинге: грунтовка, клей, утеплитель, базовый армирующий слой, сетка, грунтовка, штукатурка) (по бетону применять бетоконтакт, стыки кирпича и бетона штукатурить по сетке)</t>
  </si>
  <si>
    <t>ДИЗАЙН ОТДЕЛКА по проекту НПД Каримов.</t>
  </si>
  <si>
    <t>Отделочные работы секции А: 1 - 8 этажи, лестничная клетка, спецпомещения в подземном этаже (0.02, 0.03, 0.04, 0.05, 0.06, 0.07, 0.08, 0.09, 0.10, 0.11)</t>
  </si>
  <si>
    <t>Отделочные работы секции Б: 1 - 10 этажи, лестничная клетка, спецпомещения в подземном этаже (0.12, 0.13, 0.14, 0.15, 0.16, 0.17, 0.18, 0.19, 0.20, 0.21, 0.22, 0.23)</t>
  </si>
  <si>
    <t>Отделочные работы секции Б: 11 - 24 этажи, машинное отделение лифта-25.08, переход-25.06, тамбур-25.07</t>
  </si>
  <si>
    <t>Отделочные работы секции А: 9 - 20 этажи, машинное отделение лифта-21.04, переход-21.02, тамбур-21.03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</si>
</sst>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horizontal="left"/>
    </xf>
    <xf numFmtId="4" fontId="2" fillId="0" borderId="0" xfId="1" applyNumberFormat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left"/>
    </xf>
    <xf numFmtId="0" fontId="4" fillId="0" borderId="0" xfId="1" applyFont="1" applyAlignment="1">
      <alignment vertical="center"/>
    </xf>
    <xf numFmtId="4" fontId="2" fillId="0" borderId="0" xfId="1" applyNumberFormat="1" applyFont="1" applyAlignment="1">
      <alignment horizontal="center"/>
    </xf>
    <xf numFmtId="1" fontId="2" fillId="0" borderId="4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 vertical="top"/>
    </xf>
    <xf numFmtId="0" fontId="2" fillId="0" borderId="4" xfId="1" applyFont="1" applyBorder="1" applyAlignment="1">
      <alignment vertical="top" wrapText="1"/>
    </xf>
    <xf numFmtId="0" fontId="2" fillId="0" borderId="4" xfId="1" applyFont="1" applyBorder="1" applyAlignment="1">
      <alignment vertical="top"/>
    </xf>
    <xf numFmtId="4" fontId="2" fillId="0" borderId="4" xfId="1" applyNumberFormat="1" applyFont="1" applyBorder="1" applyAlignment="1">
      <alignment horizontal="right" vertical="top"/>
    </xf>
    <xf numFmtId="0" fontId="2" fillId="0" borderId="0" xfId="1" applyFont="1" applyAlignment="1">
      <alignment vertical="top"/>
    </xf>
    <xf numFmtId="4" fontId="4" fillId="0" borderId="4" xfId="1" applyNumberFormat="1" applyFont="1" applyBorder="1" applyAlignment="1">
      <alignment horizontal="right" vertical="top"/>
    </xf>
    <xf numFmtId="0" fontId="4" fillId="0" borderId="0" xfId="1" applyFont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8" xfId="1" applyFont="1" applyBorder="1" applyAlignment="1">
      <alignment horizontal="right" vertical="top"/>
    </xf>
    <xf numFmtId="4" fontId="4" fillId="0" borderId="8" xfId="1" applyNumberFormat="1" applyFont="1" applyBorder="1" applyAlignment="1">
      <alignment vertical="top"/>
    </xf>
    <xf numFmtId="4" fontId="4" fillId="0" borderId="7" xfId="1" applyNumberFormat="1" applyFont="1" applyBorder="1" applyAlignment="1">
      <alignment horizontal="right" vertical="top"/>
    </xf>
    <xf numFmtId="0" fontId="4" fillId="0" borderId="4" xfId="1" applyFont="1" applyBorder="1" applyAlignment="1">
      <alignment vertical="top"/>
    </xf>
    <xf numFmtId="4" fontId="2" fillId="0" borderId="4" xfId="1" applyNumberFormat="1" applyFont="1" applyFill="1" applyBorder="1" applyAlignment="1">
      <alignment horizontal="right" vertical="top"/>
    </xf>
    <xf numFmtId="0" fontId="6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1" fontId="2" fillId="0" borderId="4" xfId="1" applyNumberFormat="1" applyFont="1" applyFill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4" fontId="4" fillId="0" borderId="4" xfId="1" applyNumberFormat="1" applyFont="1" applyFill="1" applyBorder="1" applyAlignment="1">
      <alignment horizontal="right" vertical="top"/>
    </xf>
    <xf numFmtId="0" fontId="4" fillId="0" borderId="0" xfId="1" applyFont="1" applyFill="1" applyAlignment="1">
      <alignment vertical="top"/>
    </xf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vertical="top"/>
    </xf>
    <xf numFmtId="1" fontId="2" fillId="2" borderId="4" xfId="1" applyNumberFormat="1" applyFont="1" applyFill="1" applyBorder="1" applyAlignment="1">
      <alignment horizontal="center" vertical="top"/>
    </xf>
    <xf numFmtId="0" fontId="2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/>
    </xf>
    <xf numFmtId="0" fontId="2" fillId="2" borderId="4" xfId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horizontal="right" vertical="top"/>
    </xf>
    <xf numFmtId="0" fontId="2" fillId="2" borderId="0" xfId="1" applyFont="1" applyFill="1" applyAlignment="1">
      <alignment vertical="top"/>
    </xf>
    <xf numFmtId="0" fontId="4" fillId="2" borderId="4" xfId="1" applyFont="1" applyFill="1" applyBorder="1" applyAlignment="1">
      <alignment vertical="top" wrapText="1"/>
    </xf>
    <xf numFmtId="2" fontId="2" fillId="2" borderId="4" xfId="1" applyNumberFormat="1" applyFont="1" applyFill="1" applyBorder="1" applyAlignment="1">
      <alignment horizontal="right" vertical="top"/>
    </xf>
    <xf numFmtId="0" fontId="2" fillId="0" borderId="0" xfId="1" applyFont="1"/>
    <xf numFmtId="0" fontId="2" fillId="0" borderId="4" xfId="1" applyFont="1" applyBorder="1" applyAlignment="1">
      <alignment horizontal="center" vertical="top"/>
    </xf>
    <xf numFmtId="4" fontId="2" fillId="0" borderId="4" xfId="1" applyNumberFormat="1" applyFont="1" applyBorder="1" applyAlignment="1">
      <alignment horizontal="center" vertical="top"/>
    </xf>
    <xf numFmtId="0" fontId="2" fillId="0" borderId="0" xfId="1" applyFont="1" applyAlignment="1">
      <alignment horizontal="center"/>
    </xf>
    <xf numFmtId="4" fontId="2" fillId="0" borderId="4" xfId="1" applyNumberFormat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top"/>
    </xf>
    <xf numFmtId="0" fontId="2" fillId="0" borderId="0" xfId="1" applyFont="1"/>
    <xf numFmtId="0" fontId="4" fillId="0" borderId="8" xfId="1" applyFont="1" applyFill="1" applyBorder="1" applyAlignment="1">
      <alignment vertical="top" wrapText="1"/>
    </xf>
    <xf numFmtId="4" fontId="4" fillId="0" borderId="8" xfId="1" applyNumberFormat="1" applyFont="1" applyFill="1" applyBorder="1" applyAlignment="1">
      <alignment horizontal="right" vertical="top"/>
    </xf>
    <xf numFmtId="4" fontId="4" fillId="0" borderId="7" xfId="1" applyNumberFormat="1" applyFont="1" applyFill="1" applyBorder="1" applyAlignment="1">
      <alignment horizontal="right" vertical="top"/>
    </xf>
    <xf numFmtId="4" fontId="4" fillId="2" borderId="4" xfId="1" applyNumberFormat="1" applyFont="1" applyFill="1" applyBorder="1" applyAlignment="1">
      <alignment horizontal="right" vertical="top"/>
    </xf>
    <xf numFmtId="0" fontId="4" fillId="2" borderId="0" xfId="1" applyFont="1" applyFill="1" applyAlignment="1">
      <alignment vertical="top"/>
    </xf>
    <xf numFmtId="4" fontId="4" fillId="0" borderId="4" xfId="0" applyNumberFormat="1" applyFont="1" applyBorder="1" applyAlignment="1">
      <alignment horizontal="left" vertical="top" wrapText="1"/>
    </xf>
    <xf numFmtId="2" fontId="2" fillId="0" borderId="4" xfId="1" applyNumberFormat="1" applyFont="1" applyBorder="1" applyAlignment="1">
      <alignment horizontal="right" vertical="top"/>
    </xf>
    <xf numFmtId="0" fontId="4" fillId="0" borderId="4" xfId="1" applyFont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/>
    </xf>
    <xf numFmtId="2" fontId="4" fillId="3" borderId="4" xfId="1" applyNumberFormat="1" applyFont="1" applyFill="1" applyBorder="1" applyAlignment="1">
      <alignment horizontal="right" vertical="top"/>
    </xf>
    <xf numFmtId="4" fontId="4" fillId="3" borderId="4" xfId="1" applyNumberFormat="1" applyFont="1" applyFill="1" applyBorder="1" applyAlignment="1">
      <alignment horizontal="right" vertical="top"/>
    </xf>
    <xf numFmtId="0" fontId="4" fillId="3" borderId="0" xfId="1" applyFont="1" applyFill="1" applyAlignment="1">
      <alignment vertical="top"/>
    </xf>
    <xf numFmtId="2" fontId="4" fillId="0" borderId="4" xfId="1" applyNumberFormat="1" applyFont="1" applyBorder="1" applyAlignment="1">
      <alignment horizontal="right" vertical="top"/>
    </xf>
    <xf numFmtId="0" fontId="2" fillId="4" borderId="4" xfId="1" applyFont="1" applyFill="1" applyBorder="1" applyAlignment="1">
      <alignment vertical="top" wrapText="1"/>
    </xf>
    <xf numFmtId="0" fontId="4" fillId="4" borderId="4" xfId="1" applyFont="1" applyFill="1" applyBorder="1" applyAlignment="1">
      <alignment vertical="top"/>
    </xf>
    <xf numFmtId="0" fontId="2" fillId="4" borderId="4" xfId="1" applyFont="1" applyFill="1" applyBorder="1" applyAlignment="1">
      <alignment vertical="top"/>
    </xf>
    <xf numFmtId="2" fontId="2" fillId="4" borderId="4" xfId="1" applyNumberFormat="1" applyFont="1" applyFill="1" applyBorder="1" applyAlignment="1">
      <alignment horizontal="right" vertical="top"/>
    </xf>
    <xf numFmtId="4" fontId="2" fillId="4" borderId="4" xfId="1" applyNumberFormat="1" applyFont="1" applyFill="1" applyBorder="1" applyAlignment="1">
      <alignment horizontal="right" vertical="top"/>
    </xf>
    <xf numFmtId="0" fontId="2" fillId="4" borderId="0" xfId="1" applyFont="1" applyFill="1" applyAlignment="1">
      <alignment vertical="top"/>
    </xf>
    <xf numFmtId="0" fontId="4" fillId="4" borderId="4" xfId="1" applyFont="1" applyFill="1" applyBorder="1" applyAlignment="1">
      <alignment vertical="top" wrapText="1"/>
    </xf>
    <xf numFmtId="2" fontId="4" fillId="4" borderId="4" xfId="1" applyNumberFormat="1" applyFont="1" applyFill="1" applyBorder="1" applyAlignment="1">
      <alignment horizontal="right" vertical="top"/>
    </xf>
    <xf numFmtId="4" fontId="4" fillId="4" borderId="4" xfId="1" applyNumberFormat="1" applyFont="1" applyFill="1" applyBorder="1" applyAlignment="1">
      <alignment horizontal="right" vertical="top"/>
    </xf>
    <xf numFmtId="0" fontId="4" fillId="4" borderId="0" xfId="1" applyFont="1" applyFill="1" applyAlignment="1">
      <alignment vertical="top"/>
    </xf>
    <xf numFmtId="1" fontId="2" fillId="0" borderId="7" xfId="1" applyNumberFormat="1" applyFont="1" applyBorder="1" applyAlignment="1">
      <alignment horizontal="center" vertical="top"/>
    </xf>
    <xf numFmtId="0" fontId="4" fillId="0" borderId="8" xfId="1" applyFont="1" applyBorder="1" applyAlignment="1">
      <alignment horizontal="left" vertical="top"/>
    </xf>
    <xf numFmtId="4" fontId="4" fillId="0" borderId="8" xfId="1" applyNumberFormat="1" applyFont="1" applyBorder="1" applyAlignment="1">
      <alignment horizontal="right" vertical="top"/>
    </xf>
    <xf numFmtId="0" fontId="2" fillId="5" borderId="4" xfId="1" applyFont="1" applyFill="1" applyBorder="1" applyAlignment="1">
      <alignment vertical="top" wrapText="1"/>
    </xf>
    <xf numFmtId="0" fontId="4" fillId="5" borderId="4" xfId="1" applyFont="1" applyFill="1" applyBorder="1" applyAlignment="1">
      <alignment vertical="top"/>
    </xf>
    <xf numFmtId="0" fontId="2" fillId="5" borderId="4" xfId="1" applyFont="1" applyFill="1" applyBorder="1" applyAlignment="1">
      <alignment vertical="top"/>
    </xf>
    <xf numFmtId="4" fontId="2" fillId="5" borderId="4" xfId="1" applyNumberFormat="1" applyFont="1" applyFill="1" applyBorder="1" applyAlignment="1">
      <alignment horizontal="right" vertical="top"/>
    </xf>
    <xf numFmtId="0" fontId="2" fillId="5" borderId="0" xfId="1" applyFont="1" applyFill="1" applyAlignment="1">
      <alignment vertical="top"/>
    </xf>
    <xf numFmtId="0" fontId="4" fillId="5" borderId="4" xfId="1" applyFont="1" applyFill="1" applyBorder="1" applyAlignment="1">
      <alignment vertical="top" wrapText="1"/>
    </xf>
    <xf numFmtId="2" fontId="4" fillId="5" borderId="4" xfId="1" applyNumberFormat="1" applyFont="1" applyFill="1" applyBorder="1" applyAlignment="1">
      <alignment horizontal="right" vertical="top"/>
    </xf>
    <xf numFmtId="4" fontId="4" fillId="5" borderId="4" xfId="1" applyNumberFormat="1" applyFont="1" applyFill="1" applyBorder="1" applyAlignment="1">
      <alignment horizontal="right" vertical="top"/>
    </xf>
    <xf numFmtId="0" fontId="4" fillId="5" borderId="0" xfId="1" applyFont="1" applyFill="1" applyAlignment="1">
      <alignment vertical="top"/>
    </xf>
    <xf numFmtId="0" fontId="4" fillId="5" borderId="4" xfId="1" applyFont="1" applyFill="1" applyBorder="1" applyAlignment="1">
      <alignment horizontal="right" vertical="top"/>
    </xf>
    <xf numFmtId="0" fontId="4" fillId="5" borderId="4" xfId="1" applyFont="1" applyFill="1" applyBorder="1" applyAlignment="1">
      <alignment horizontal="left" vertical="top"/>
    </xf>
    <xf numFmtId="0" fontId="4" fillId="0" borderId="1" xfId="1" applyFont="1" applyBorder="1"/>
    <xf numFmtId="0" fontId="2" fillId="0" borderId="0" xfId="1" applyFont="1" applyAlignment="1">
      <alignment wrapText="1"/>
    </xf>
    <xf numFmtId="0" fontId="2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2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2" fillId="0" borderId="3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/>
    </xf>
    <xf numFmtId="4" fontId="2" fillId="0" borderId="4" xfId="1" applyNumberFormat="1" applyFont="1" applyBorder="1" applyAlignment="1">
      <alignment horizontal="center" vertical="top"/>
    </xf>
    <xf numFmtId="0" fontId="4" fillId="2" borderId="7" xfId="1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 wrapText="1"/>
    </xf>
    <xf numFmtId="0" fontId="2" fillId="0" borderId="3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top"/>
    </xf>
    <xf numFmtId="0" fontId="2" fillId="0" borderId="0" xfId="1" applyFont="1" applyBorder="1" applyAlignment="1">
      <alignment horizontal="left"/>
    </xf>
  </cellXfs>
  <cellStyles count="2">
    <cellStyle name="Обычный" xfId="0" builtinId="0"/>
    <cellStyle name="Обычный 2 3" xfId="1" xr:uid="{73FFB337-F503-419F-9B7E-5C964CE40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CFB3-B0DD-4056-AC2C-6DEFF758E630}">
  <sheetPr>
    <tabColor rgb="FFFF0000"/>
    <outlinePr summaryBelow="0" summaryRight="0"/>
    <pageSetUpPr autoPageBreaks="0"/>
  </sheetPr>
  <dimension ref="A1:K126"/>
  <sheetViews>
    <sheetView tabSelected="1" view="pageBreakPreview" topLeftCell="A9" zoomScaleNormal="100" zoomScaleSheetLayoutView="100" workbookViewId="0">
      <selection activeCell="L43" sqref="L43:M44"/>
    </sheetView>
  </sheetViews>
  <sheetFormatPr defaultColWidth="9.140625" defaultRowHeight="12.75" x14ac:dyDescent="0.2"/>
  <cols>
    <col min="1" max="1" width="5.42578125" style="51" customWidth="1"/>
    <col min="2" max="2" width="12.85546875" style="51" customWidth="1"/>
    <col min="3" max="3" width="57" style="51" customWidth="1"/>
    <col min="4" max="4" width="10.42578125" style="51" customWidth="1"/>
    <col min="5" max="5" width="13.7109375" style="32" customWidth="1"/>
    <col min="6" max="6" width="11.140625" style="51" customWidth="1"/>
    <col min="7" max="7" width="11.85546875" style="2" customWidth="1"/>
    <col min="8" max="8" width="10.42578125" style="2" customWidth="1"/>
    <col min="9" max="9" width="14.140625" style="51" customWidth="1"/>
    <col min="10" max="10" width="12.85546875" style="51" customWidth="1"/>
    <col min="11" max="11" width="13.140625" style="2" customWidth="1"/>
    <col min="12" max="252" width="9.140625" style="51"/>
    <col min="253" max="253" width="1.7109375" style="51" customWidth="1"/>
    <col min="254" max="254" width="9" style="51" customWidth="1"/>
    <col min="255" max="255" width="20.7109375" style="51" customWidth="1"/>
    <col min="256" max="256" width="50.85546875" style="51" customWidth="1"/>
    <col min="257" max="259" width="9" style="51" customWidth="1"/>
    <col min="260" max="260" width="8.42578125" style="51" customWidth="1"/>
    <col min="261" max="261" width="7.85546875" style="51" customWidth="1"/>
    <col min="262" max="262" width="7.42578125" style="51" customWidth="1"/>
    <col min="263" max="263" width="11.42578125" style="51" customWidth="1"/>
    <col min="264" max="264" width="8.7109375" style="51" customWidth="1"/>
    <col min="265" max="265" width="7.7109375" style="51" customWidth="1"/>
    <col min="266" max="266" width="7.28515625" style="51" customWidth="1"/>
    <col min="267" max="267" width="10" style="51" bestFit="1" customWidth="1"/>
    <col min="268" max="508" width="9.140625" style="51"/>
    <col min="509" max="509" width="1.7109375" style="51" customWidth="1"/>
    <col min="510" max="510" width="9" style="51" customWidth="1"/>
    <col min="511" max="511" width="20.7109375" style="51" customWidth="1"/>
    <col min="512" max="512" width="50.85546875" style="51" customWidth="1"/>
    <col min="513" max="515" width="9" style="51" customWidth="1"/>
    <col min="516" max="516" width="8.42578125" style="51" customWidth="1"/>
    <col min="517" max="517" width="7.85546875" style="51" customWidth="1"/>
    <col min="518" max="518" width="7.42578125" style="51" customWidth="1"/>
    <col min="519" max="519" width="11.42578125" style="51" customWidth="1"/>
    <col min="520" max="520" width="8.7109375" style="51" customWidth="1"/>
    <col min="521" max="521" width="7.7109375" style="51" customWidth="1"/>
    <col min="522" max="522" width="7.28515625" style="51" customWidth="1"/>
    <col min="523" max="523" width="10" style="51" bestFit="1" customWidth="1"/>
    <col min="524" max="764" width="9.140625" style="51"/>
    <col min="765" max="765" width="1.7109375" style="51" customWidth="1"/>
    <col min="766" max="766" width="9" style="51" customWidth="1"/>
    <col min="767" max="767" width="20.7109375" style="51" customWidth="1"/>
    <col min="768" max="768" width="50.85546875" style="51" customWidth="1"/>
    <col min="769" max="771" width="9" style="51" customWidth="1"/>
    <col min="772" max="772" width="8.42578125" style="51" customWidth="1"/>
    <col min="773" max="773" width="7.85546875" style="51" customWidth="1"/>
    <col min="774" max="774" width="7.42578125" style="51" customWidth="1"/>
    <col min="775" max="775" width="11.42578125" style="51" customWidth="1"/>
    <col min="776" max="776" width="8.7109375" style="51" customWidth="1"/>
    <col min="777" max="777" width="7.7109375" style="51" customWidth="1"/>
    <col min="778" max="778" width="7.28515625" style="51" customWidth="1"/>
    <col min="779" max="779" width="10" style="51" bestFit="1" customWidth="1"/>
    <col min="780" max="1020" width="9.140625" style="51"/>
    <col min="1021" max="1021" width="1.7109375" style="51" customWidth="1"/>
    <col min="1022" max="1022" width="9" style="51" customWidth="1"/>
    <col min="1023" max="1023" width="20.7109375" style="51" customWidth="1"/>
    <col min="1024" max="1024" width="50.85546875" style="51" customWidth="1"/>
    <col min="1025" max="1027" width="9" style="51" customWidth="1"/>
    <col min="1028" max="1028" width="8.42578125" style="51" customWidth="1"/>
    <col min="1029" max="1029" width="7.85546875" style="51" customWidth="1"/>
    <col min="1030" max="1030" width="7.42578125" style="51" customWidth="1"/>
    <col min="1031" max="1031" width="11.42578125" style="51" customWidth="1"/>
    <col min="1032" max="1032" width="8.7109375" style="51" customWidth="1"/>
    <col min="1033" max="1033" width="7.7109375" style="51" customWidth="1"/>
    <col min="1034" max="1034" width="7.28515625" style="51" customWidth="1"/>
    <col min="1035" max="1035" width="10" style="51" bestFit="1" customWidth="1"/>
    <col min="1036" max="1276" width="9.140625" style="51"/>
    <col min="1277" max="1277" width="1.7109375" style="51" customWidth="1"/>
    <col min="1278" max="1278" width="9" style="51" customWidth="1"/>
    <col min="1279" max="1279" width="20.7109375" style="51" customWidth="1"/>
    <col min="1280" max="1280" width="50.85546875" style="51" customWidth="1"/>
    <col min="1281" max="1283" width="9" style="51" customWidth="1"/>
    <col min="1284" max="1284" width="8.42578125" style="51" customWidth="1"/>
    <col min="1285" max="1285" width="7.85546875" style="51" customWidth="1"/>
    <col min="1286" max="1286" width="7.42578125" style="51" customWidth="1"/>
    <col min="1287" max="1287" width="11.42578125" style="51" customWidth="1"/>
    <col min="1288" max="1288" width="8.7109375" style="51" customWidth="1"/>
    <col min="1289" max="1289" width="7.7109375" style="51" customWidth="1"/>
    <col min="1290" max="1290" width="7.28515625" style="51" customWidth="1"/>
    <col min="1291" max="1291" width="10" style="51" bestFit="1" customWidth="1"/>
    <col min="1292" max="1532" width="9.140625" style="51"/>
    <col min="1533" max="1533" width="1.7109375" style="51" customWidth="1"/>
    <col min="1534" max="1534" width="9" style="51" customWidth="1"/>
    <col min="1535" max="1535" width="20.7109375" style="51" customWidth="1"/>
    <col min="1536" max="1536" width="50.85546875" style="51" customWidth="1"/>
    <col min="1537" max="1539" width="9" style="51" customWidth="1"/>
    <col min="1540" max="1540" width="8.42578125" style="51" customWidth="1"/>
    <col min="1541" max="1541" width="7.85546875" style="51" customWidth="1"/>
    <col min="1542" max="1542" width="7.42578125" style="51" customWidth="1"/>
    <col min="1543" max="1543" width="11.42578125" style="51" customWidth="1"/>
    <col min="1544" max="1544" width="8.7109375" style="51" customWidth="1"/>
    <col min="1545" max="1545" width="7.7109375" style="51" customWidth="1"/>
    <col min="1546" max="1546" width="7.28515625" style="51" customWidth="1"/>
    <col min="1547" max="1547" width="10" style="51" bestFit="1" customWidth="1"/>
    <col min="1548" max="1788" width="9.140625" style="51"/>
    <col min="1789" max="1789" width="1.7109375" style="51" customWidth="1"/>
    <col min="1790" max="1790" width="9" style="51" customWidth="1"/>
    <col min="1791" max="1791" width="20.7109375" style="51" customWidth="1"/>
    <col min="1792" max="1792" width="50.85546875" style="51" customWidth="1"/>
    <col min="1793" max="1795" width="9" style="51" customWidth="1"/>
    <col min="1796" max="1796" width="8.42578125" style="51" customWidth="1"/>
    <col min="1797" max="1797" width="7.85546875" style="51" customWidth="1"/>
    <col min="1798" max="1798" width="7.42578125" style="51" customWidth="1"/>
    <col min="1799" max="1799" width="11.42578125" style="51" customWidth="1"/>
    <col min="1800" max="1800" width="8.7109375" style="51" customWidth="1"/>
    <col min="1801" max="1801" width="7.7109375" style="51" customWidth="1"/>
    <col min="1802" max="1802" width="7.28515625" style="51" customWidth="1"/>
    <col min="1803" max="1803" width="10" style="51" bestFit="1" customWidth="1"/>
    <col min="1804" max="2044" width="9.140625" style="51"/>
    <col min="2045" max="2045" width="1.7109375" style="51" customWidth="1"/>
    <col min="2046" max="2046" width="9" style="51" customWidth="1"/>
    <col min="2047" max="2047" width="20.7109375" style="51" customWidth="1"/>
    <col min="2048" max="2048" width="50.85546875" style="51" customWidth="1"/>
    <col min="2049" max="2051" width="9" style="51" customWidth="1"/>
    <col min="2052" max="2052" width="8.42578125" style="51" customWidth="1"/>
    <col min="2053" max="2053" width="7.85546875" style="51" customWidth="1"/>
    <col min="2054" max="2054" width="7.42578125" style="51" customWidth="1"/>
    <col min="2055" max="2055" width="11.42578125" style="51" customWidth="1"/>
    <col min="2056" max="2056" width="8.7109375" style="51" customWidth="1"/>
    <col min="2057" max="2057" width="7.7109375" style="51" customWidth="1"/>
    <col min="2058" max="2058" width="7.28515625" style="51" customWidth="1"/>
    <col min="2059" max="2059" width="10" style="51" bestFit="1" customWidth="1"/>
    <col min="2060" max="2300" width="9.140625" style="51"/>
    <col min="2301" max="2301" width="1.7109375" style="51" customWidth="1"/>
    <col min="2302" max="2302" width="9" style="51" customWidth="1"/>
    <col min="2303" max="2303" width="20.7109375" style="51" customWidth="1"/>
    <col min="2304" max="2304" width="50.85546875" style="51" customWidth="1"/>
    <col min="2305" max="2307" width="9" style="51" customWidth="1"/>
    <col min="2308" max="2308" width="8.42578125" style="51" customWidth="1"/>
    <col min="2309" max="2309" width="7.85546875" style="51" customWidth="1"/>
    <col min="2310" max="2310" width="7.42578125" style="51" customWidth="1"/>
    <col min="2311" max="2311" width="11.42578125" style="51" customWidth="1"/>
    <col min="2312" max="2312" width="8.7109375" style="51" customWidth="1"/>
    <col min="2313" max="2313" width="7.7109375" style="51" customWidth="1"/>
    <col min="2314" max="2314" width="7.28515625" style="51" customWidth="1"/>
    <col min="2315" max="2315" width="10" style="51" bestFit="1" customWidth="1"/>
    <col min="2316" max="2556" width="9.140625" style="51"/>
    <col min="2557" max="2557" width="1.7109375" style="51" customWidth="1"/>
    <col min="2558" max="2558" width="9" style="51" customWidth="1"/>
    <col min="2559" max="2559" width="20.7109375" style="51" customWidth="1"/>
    <col min="2560" max="2560" width="50.85546875" style="51" customWidth="1"/>
    <col min="2561" max="2563" width="9" style="51" customWidth="1"/>
    <col min="2564" max="2564" width="8.42578125" style="51" customWidth="1"/>
    <col min="2565" max="2565" width="7.85546875" style="51" customWidth="1"/>
    <col min="2566" max="2566" width="7.42578125" style="51" customWidth="1"/>
    <col min="2567" max="2567" width="11.42578125" style="51" customWidth="1"/>
    <col min="2568" max="2568" width="8.7109375" style="51" customWidth="1"/>
    <col min="2569" max="2569" width="7.7109375" style="51" customWidth="1"/>
    <col min="2570" max="2570" width="7.28515625" style="51" customWidth="1"/>
    <col min="2571" max="2571" width="10" style="51" bestFit="1" customWidth="1"/>
    <col min="2572" max="2812" width="9.140625" style="51"/>
    <col min="2813" max="2813" width="1.7109375" style="51" customWidth="1"/>
    <col min="2814" max="2814" width="9" style="51" customWidth="1"/>
    <col min="2815" max="2815" width="20.7109375" style="51" customWidth="1"/>
    <col min="2816" max="2816" width="50.85546875" style="51" customWidth="1"/>
    <col min="2817" max="2819" width="9" style="51" customWidth="1"/>
    <col min="2820" max="2820" width="8.42578125" style="51" customWidth="1"/>
    <col min="2821" max="2821" width="7.85546875" style="51" customWidth="1"/>
    <col min="2822" max="2822" width="7.42578125" style="51" customWidth="1"/>
    <col min="2823" max="2823" width="11.42578125" style="51" customWidth="1"/>
    <col min="2824" max="2824" width="8.7109375" style="51" customWidth="1"/>
    <col min="2825" max="2825" width="7.7109375" style="51" customWidth="1"/>
    <col min="2826" max="2826" width="7.28515625" style="51" customWidth="1"/>
    <col min="2827" max="2827" width="10" style="51" bestFit="1" customWidth="1"/>
    <col min="2828" max="3068" width="9.140625" style="51"/>
    <col min="3069" max="3069" width="1.7109375" style="51" customWidth="1"/>
    <col min="3070" max="3070" width="9" style="51" customWidth="1"/>
    <col min="3071" max="3071" width="20.7109375" style="51" customWidth="1"/>
    <col min="3072" max="3072" width="50.85546875" style="51" customWidth="1"/>
    <col min="3073" max="3075" width="9" style="51" customWidth="1"/>
    <col min="3076" max="3076" width="8.42578125" style="51" customWidth="1"/>
    <col min="3077" max="3077" width="7.85546875" style="51" customWidth="1"/>
    <col min="3078" max="3078" width="7.42578125" style="51" customWidth="1"/>
    <col min="3079" max="3079" width="11.42578125" style="51" customWidth="1"/>
    <col min="3080" max="3080" width="8.7109375" style="51" customWidth="1"/>
    <col min="3081" max="3081" width="7.7109375" style="51" customWidth="1"/>
    <col min="3082" max="3082" width="7.28515625" style="51" customWidth="1"/>
    <col min="3083" max="3083" width="10" style="51" bestFit="1" customWidth="1"/>
    <col min="3084" max="3324" width="9.140625" style="51"/>
    <col min="3325" max="3325" width="1.7109375" style="51" customWidth="1"/>
    <col min="3326" max="3326" width="9" style="51" customWidth="1"/>
    <col min="3327" max="3327" width="20.7109375" style="51" customWidth="1"/>
    <col min="3328" max="3328" width="50.85546875" style="51" customWidth="1"/>
    <col min="3329" max="3331" width="9" style="51" customWidth="1"/>
    <col min="3332" max="3332" width="8.42578125" style="51" customWidth="1"/>
    <col min="3333" max="3333" width="7.85546875" style="51" customWidth="1"/>
    <col min="3334" max="3334" width="7.42578125" style="51" customWidth="1"/>
    <col min="3335" max="3335" width="11.42578125" style="51" customWidth="1"/>
    <col min="3336" max="3336" width="8.7109375" style="51" customWidth="1"/>
    <col min="3337" max="3337" width="7.7109375" style="51" customWidth="1"/>
    <col min="3338" max="3338" width="7.28515625" style="51" customWidth="1"/>
    <col min="3339" max="3339" width="10" style="51" bestFit="1" customWidth="1"/>
    <col min="3340" max="3580" width="9.140625" style="51"/>
    <col min="3581" max="3581" width="1.7109375" style="51" customWidth="1"/>
    <col min="3582" max="3582" width="9" style="51" customWidth="1"/>
    <col min="3583" max="3583" width="20.7109375" style="51" customWidth="1"/>
    <col min="3584" max="3584" width="50.85546875" style="51" customWidth="1"/>
    <col min="3585" max="3587" width="9" style="51" customWidth="1"/>
    <col min="3588" max="3588" width="8.42578125" style="51" customWidth="1"/>
    <col min="3589" max="3589" width="7.85546875" style="51" customWidth="1"/>
    <col min="3590" max="3590" width="7.42578125" style="51" customWidth="1"/>
    <col min="3591" max="3591" width="11.42578125" style="51" customWidth="1"/>
    <col min="3592" max="3592" width="8.7109375" style="51" customWidth="1"/>
    <col min="3593" max="3593" width="7.7109375" style="51" customWidth="1"/>
    <col min="3594" max="3594" width="7.28515625" style="51" customWidth="1"/>
    <col min="3595" max="3595" width="10" style="51" bestFit="1" customWidth="1"/>
    <col min="3596" max="3836" width="9.140625" style="51"/>
    <col min="3837" max="3837" width="1.7109375" style="51" customWidth="1"/>
    <col min="3838" max="3838" width="9" style="51" customWidth="1"/>
    <col min="3839" max="3839" width="20.7109375" style="51" customWidth="1"/>
    <col min="3840" max="3840" width="50.85546875" style="51" customWidth="1"/>
    <col min="3841" max="3843" width="9" style="51" customWidth="1"/>
    <col min="3844" max="3844" width="8.42578125" style="51" customWidth="1"/>
    <col min="3845" max="3845" width="7.85546875" style="51" customWidth="1"/>
    <col min="3846" max="3846" width="7.42578125" style="51" customWidth="1"/>
    <col min="3847" max="3847" width="11.42578125" style="51" customWidth="1"/>
    <col min="3848" max="3848" width="8.7109375" style="51" customWidth="1"/>
    <col min="3849" max="3849" width="7.7109375" style="51" customWidth="1"/>
    <col min="3850" max="3850" width="7.28515625" style="51" customWidth="1"/>
    <col min="3851" max="3851" width="10" style="51" bestFit="1" customWidth="1"/>
    <col min="3852" max="4092" width="9.140625" style="51"/>
    <col min="4093" max="4093" width="1.7109375" style="51" customWidth="1"/>
    <col min="4094" max="4094" width="9" style="51" customWidth="1"/>
    <col min="4095" max="4095" width="20.7109375" style="51" customWidth="1"/>
    <col min="4096" max="4096" width="50.85546875" style="51" customWidth="1"/>
    <col min="4097" max="4099" width="9" style="51" customWidth="1"/>
    <col min="4100" max="4100" width="8.42578125" style="51" customWidth="1"/>
    <col min="4101" max="4101" width="7.85546875" style="51" customWidth="1"/>
    <col min="4102" max="4102" width="7.42578125" style="51" customWidth="1"/>
    <col min="4103" max="4103" width="11.42578125" style="51" customWidth="1"/>
    <col min="4104" max="4104" width="8.7109375" style="51" customWidth="1"/>
    <col min="4105" max="4105" width="7.7109375" style="51" customWidth="1"/>
    <col min="4106" max="4106" width="7.28515625" style="51" customWidth="1"/>
    <col min="4107" max="4107" width="10" style="51" bestFit="1" customWidth="1"/>
    <col min="4108" max="4348" width="9.140625" style="51"/>
    <col min="4349" max="4349" width="1.7109375" style="51" customWidth="1"/>
    <col min="4350" max="4350" width="9" style="51" customWidth="1"/>
    <col min="4351" max="4351" width="20.7109375" style="51" customWidth="1"/>
    <col min="4352" max="4352" width="50.85546875" style="51" customWidth="1"/>
    <col min="4353" max="4355" width="9" style="51" customWidth="1"/>
    <col min="4356" max="4356" width="8.42578125" style="51" customWidth="1"/>
    <col min="4357" max="4357" width="7.85546875" style="51" customWidth="1"/>
    <col min="4358" max="4358" width="7.42578125" style="51" customWidth="1"/>
    <col min="4359" max="4359" width="11.42578125" style="51" customWidth="1"/>
    <col min="4360" max="4360" width="8.7109375" style="51" customWidth="1"/>
    <col min="4361" max="4361" width="7.7109375" style="51" customWidth="1"/>
    <col min="4362" max="4362" width="7.28515625" style="51" customWidth="1"/>
    <col min="4363" max="4363" width="10" style="51" bestFit="1" customWidth="1"/>
    <col min="4364" max="4604" width="9.140625" style="51"/>
    <col min="4605" max="4605" width="1.7109375" style="51" customWidth="1"/>
    <col min="4606" max="4606" width="9" style="51" customWidth="1"/>
    <col min="4607" max="4607" width="20.7109375" style="51" customWidth="1"/>
    <col min="4608" max="4608" width="50.85546875" style="51" customWidth="1"/>
    <col min="4609" max="4611" width="9" style="51" customWidth="1"/>
    <col min="4612" max="4612" width="8.42578125" style="51" customWidth="1"/>
    <col min="4613" max="4613" width="7.85546875" style="51" customWidth="1"/>
    <col min="4614" max="4614" width="7.42578125" style="51" customWidth="1"/>
    <col min="4615" max="4615" width="11.42578125" style="51" customWidth="1"/>
    <col min="4616" max="4616" width="8.7109375" style="51" customWidth="1"/>
    <col min="4617" max="4617" width="7.7109375" style="51" customWidth="1"/>
    <col min="4618" max="4618" width="7.28515625" style="51" customWidth="1"/>
    <col min="4619" max="4619" width="10" style="51" bestFit="1" customWidth="1"/>
    <col min="4620" max="4860" width="9.140625" style="51"/>
    <col min="4861" max="4861" width="1.7109375" style="51" customWidth="1"/>
    <col min="4862" max="4862" width="9" style="51" customWidth="1"/>
    <col min="4863" max="4863" width="20.7109375" style="51" customWidth="1"/>
    <col min="4864" max="4864" width="50.85546875" style="51" customWidth="1"/>
    <col min="4865" max="4867" width="9" style="51" customWidth="1"/>
    <col min="4868" max="4868" width="8.42578125" style="51" customWidth="1"/>
    <col min="4869" max="4869" width="7.85546875" style="51" customWidth="1"/>
    <col min="4870" max="4870" width="7.42578125" style="51" customWidth="1"/>
    <col min="4871" max="4871" width="11.42578125" style="51" customWidth="1"/>
    <col min="4872" max="4872" width="8.7109375" style="51" customWidth="1"/>
    <col min="4873" max="4873" width="7.7109375" style="51" customWidth="1"/>
    <col min="4874" max="4874" width="7.28515625" style="51" customWidth="1"/>
    <col min="4875" max="4875" width="10" style="51" bestFit="1" customWidth="1"/>
    <col min="4876" max="5116" width="9.140625" style="51"/>
    <col min="5117" max="5117" width="1.7109375" style="51" customWidth="1"/>
    <col min="5118" max="5118" width="9" style="51" customWidth="1"/>
    <col min="5119" max="5119" width="20.7109375" style="51" customWidth="1"/>
    <col min="5120" max="5120" width="50.85546875" style="51" customWidth="1"/>
    <col min="5121" max="5123" width="9" style="51" customWidth="1"/>
    <col min="5124" max="5124" width="8.42578125" style="51" customWidth="1"/>
    <col min="5125" max="5125" width="7.85546875" style="51" customWidth="1"/>
    <col min="5126" max="5126" width="7.42578125" style="51" customWidth="1"/>
    <col min="5127" max="5127" width="11.42578125" style="51" customWidth="1"/>
    <col min="5128" max="5128" width="8.7109375" style="51" customWidth="1"/>
    <col min="5129" max="5129" width="7.7109375" style="51" customWidth="1"/>
    <col min="5130" max="5130" width="7.28515625" style="51" customWidth="1"/>
    <col min="5131" max="5131" width="10" style="51" bestFit="1" customWidth="1"/>
    <col min="5132" max="5372" width="9.140625" style="51"/>
    <col min="5373" max="5373" width="1.7109375" style="51" customWidth="1"/>
    <col min="5374" max="5374" width="9" style="51" customWidth="1"/>
    <col min="5375" max="5375" width="20.7109375" style="51" customWidth="1"/>
    <col min="5376" max="5376" width="50.85546875" style="51" customWidth="1"/>
    <col min="5377" max="5379" width="9" style="51" customWidth="1"/>
    <col min="5380" max="5380" width="8.42578125" style="51" customWidth="1"/>
    <col min="5381" max="5381" width="7.85546875" style="51" customWidth="1"/>
    <col min="5382" max="5382" width="7.42578125" style="51" customWidth="1"/>
    <col min="5383" max="5383" width="11.42578125" style="51" customWidth="1"/>
    <col min="5384" max="5384" width="8.7109375" style="51" customWidth="1"/>
    <col min="5385" max="5385" width="7.7109375" style="51" customWidth="1"/>
    <col min="5386" max="5386" width="7.28515625" style="51" customWidth="1"/>
    <col min="5387" max="5387" width="10" style="51" bestFit="1" customWidth="1"/>
    <col min="5388" max="5628" width="9.140625" style="51"/>
    <col min="5629" max="5629" width="1.7109375" style="51" customWidth="1"/>
    <col min="5630" max="5630" width="9" style="51" customWidth="1"/>
    <col min="5631" max="5631" width="20.7109375" style="51" customWidth="1"/>
    <col min="5632" max="5632" width="50.85546875" style="51" customWidth="1"/>
    <col min="5633" max="5635" width="9" style="51" customWidth="1"/>
    <col min="5636" max="5636" width="8.42578125" style="51" customWidth="1"/>
    <col min="5637" max="5637" width="7.85546875" style="51" customWidth="1"/>
    <col min="5638" max="5638" width="7.42578125" style="51" customWidth="1"/>
    <col min="5639" max="5639" width="11.42578125" style="51" customWidth="1"/>
    <col min="5640" max="5640" width="8.7109375" style="51" customWidth="1"/>
    <col min="5641" max="5641" width="7.7109375" style="51" customWidth="1"/>
    <col min="5642" max="5642" width="7.28515625" style="51" customWidth="1"/>
    <col min="5643" max="5643" width="10" style="51" bestFit="1" customWidth="1"/>
    <col min="5644" max="5884" width="9.140625" style="51"/>
    <col min="5885" max="5885" width="1.7109375" style="51" customWidth="1"/>
    <col min="5886" max="5886" width="9" style="51" customWidth="1"/>
    <col min="5887" max="5887" width="20.7109375" style="51" customWidth="1"/>
    <col min="5888" max="5888" width="50.85546875" style="51" customWidth="1"/>
    <col min="5889" max="5891" width="9" style="51" customWidth="1"/>
    <col min="5892" max="5892" width="8.42578125" style="51" customWidth="1"/>
    <col min="5893" max="5893" width="7.85546875" style="51" customWidth="1"/>
    <col min="5894" max="5894" width="7.42578125" style="51" customWidth="1"/>
    <col min="5895" max="5895" width="11.42578125" style="51" customWidth="1"/>
    <col min="5896" max="5896" width="8.7109375" style="51" customWidth="1"/>
    <col min="5897" max="5897" width="7.7109375" style="51" customWidth="1"/>
    <col min="5898" max="5898" width="7.28515625" style="51" customWidth="1"/>
    <col min="5899" max="5899" width="10" style="51" bestFit="1" customWidth="1"/>
    <col min="5900" max="6140" width="9.140625" style="51"/>
    <col min="6141" max="6141" width="1.7109375" style="51" customWidth="1"/>
    <col min="6142" max="6142" width="9" style="51" customWidth="1"/>
    <col min="6143" max="6143" width="20.7109375" style="51" customWidth="1"/>
    <col min="6144" max="6144" width="50.85546875" style="51" customWidth="1"/>
    <col min="6145" max="6147" width="9" style="51" customWidth="1"/>
    <col min="6148" max="6148" width="8.42578125" style="51" customWidth="1"/>
    <col min="6149" max="6149" width="7.85546875" style="51" customWidth="1"/>
    <col min="6150" max="6150" width="7.42578125" style="51" customWidth="1"/>
    <col min="6151" max="6151" width="11.42578125" style="51" customWidth="1"/>
    <col min="6152" max="6152" width="8.7109375" style="51" customWidth="1"/>
    <col min="6153" max="6153" width="7.7109375" style="51" customWidth="1"/>
    <col min="6154" max="6154" width="7.28515625" style="51" customWidth="1"/>
    <col min="6155" max="6155" width="10" style="51" bestFit="1" customWidth="1"/>
    <col min="6156" max="6396" width="9.140625" style="51"/>
    <col min="6397" max="6397" width="1.7109375" style="51" customWidth="1"/>
    <col min="6398" max="6398" width="9" style="51" customWidth="1"/>
    <col min="6399" max="6399" width="20.7109375" style="51" customWidth="1"/>
    <col min="6400" max="6400" width="50.85546875" style="51" customWidth="1"/>
    <col min="6401" max="6403" width="9" style="51" customWidth="1"/>
    <col min="6404" max="6404" width="8.42578125" style="51" customWidth="1"/>
    <col min="6405" max="6405" width="7.85546875" style="51" customWidth="1"/>
    <col min="6406" max="6406" width="7.42578125" style="51" customWidth="1"/>
    <col min="6407" max="6407" width="11.42578125" style="51" customWidth="1"/>
    <col min="6408" max="6408" width="8.7109375" style="51" customWidth="1"/>
    <col min="6409" max="6409" width="7.7109375" style="51" customWidth="1"/>
    <col min="6410" max="6410" width="7.28515625" style="51" customWidth="1"/>
    <col min="6411" max="6411" width="10" style="51" bestFit="1" customWidth="1"/>
    <col min="6412" max="6652" width="9.140625" style="51"/>
    <col min="6653" max="6653" width="1.7109375" style="51" customWidth="1"/>
    <col min="6654" max="6654" width="9" style="51" customWidth="1"/>
    <col min="6655" max="6655" width="20.7109375" style="51" customWidth="1"/>
    <col min="6656" max="6656" width="50.85546875" style="51" customWidth="1"/>
    <col min="6657" max="6659" width="9" style="51" customWidth="1"/>
    <col min="6660" max="6660" width="8.42578125" style="51" customWidth="1"/>
    <col min="6661" max="6661" width="7.85546875" style="51" customWidth="1"/>
    <col min="6662" max="6662" width="7.42578125" style="51" customWidth="1"/>
    <col min="6663" max="6663" width="11.42578125" style="51" customWidth="1"/>
    <col min="6664" max="6664" width="8.7109375" style="51" customWidth="1"/>
    <col min="6665" max="6665" width="7.7109375" style="51" customWidth="1"/>
    <col min="6666" max="6666" width="7.28515625" style="51" customWidth="1"/>
    <col min="6667" max="6667" width="10" style="51" bestFit="1" customWidth="1"/>
    <col min="6668" max="6908" width="9.140625" style="51"/>
    <col min="6909" max="6909" width="1.7109375" style="51" customWidth="1"/>
    <col min="6910" max="6910" width="9" style="51" customWidth="1"/>
    <col min="6911" max="6911" width="20.7109375" style="51" customWidth="1"/>
    <col min="6912" max="6912" width="50.85546875" style="51" customWidth="1"/>
    <col min="6913" max="6915" width="9" style="51" customWidth="1"/>
    <col min="6916" max="6916" width="8.42578125" style="51" customWidth="1"/>
    <col min="6917" max="6917" width="7.85546875" style="51" customWidth="1"/>
    <col min="6918" max="6918" width="7.42578125" style="51" customWidth="1"/>
    <col min="6919" max="6919" width="11.42578125" style="51" customWidth="1"/>
    <col min="6920" max="6920" width="8.7109375" style="51" customWidth="1"/>
    <col min="6921" max="6921" width="7.7109375" style="51" customWidth="1"/>
    <col min="6922" max="6922" width="7.28515625" style="51" customWidth="1"/>
    <col min="6923" max="6923" width="10" style="51" bestFit="1" customWidth="1"/>
    <col min="6924" max="7164" width="9.140625" style="51"/>
    <col min="7165" max="7165" width="1.7109375" style="51" customWidth="1"/>
    <col min="7166" max="7166" width="9" style="51" customWidth="1"/>
    <col min="7167" max="7167" width="20.7109375" style="51" customWidth="1"/>
    <col min="7168" max="7168" width="50.85546875" style="51" customWidth="1"/>
    <col min="7169" max="7171" width="9" style="51" customWidth="1"/>
    <col min="7172" max="7172" width="8.42578125" style="51" customWidth="1"/>
    <col min="7173" max="7173" width="7.85546875" style="51" customWidth="1"/>
    <col min="7174" max="7174" width="7.42578125" style="51" customWidth="1"/>
    <col min="7175" max="7175" width="11.42578125" style="51" customWidth="1"/>
    <col min="7176" max="7176" width="8.7109375" style="51" customWidth="1"/>
    <col min="7177" max="7177" width="7.7109375" style="51" customWidth="1"/>
    <col min="7178" max="7178" width="7.28515625" style="51" customWidth="1"/>
    <col min="7179" max="7179" width="10" style="51" bestFit="1" customWidth="1"/>
    <col min="7180" max="7420" width="9.140625" style="51"/>
    <col min="7421" max="7421" width="1.7109375" style="51" customWidth="1"/>
    <col min="7422" max="7422" width="9" style="51" customWidth="1"/>
    <col min="7423" max="7423" width="20.7109375" style="51" customWidth="1"/>
    <col min="7424" max="7424" width="50.85546875" style="51" customWidth="1"/>
    <col min="7425" max="7427" width="9" style="51" customWidth="1"/>
    <col min="7428" max="7428" width="8.42578125" style="51" customWidth="1"/>
    <col min="7429" max="7429" width="7.85546875" style="51" customWidth="1"/>
    <col min="7430" max="7430" width="7.42578125" style="51" customWidth="1"/>
    <col min="7431" max="7431" width="11.42578125" style="51" customWidth="1"/>
    <col min="7432" max="7432" width="8.7109375" style="51" customWidth="1"/>
    <col min="7433" max="7433" width="7.7109375" style="51" customWidth="1"/>
    <col min="7434" max="7434" width="7.28515625" style="51" customWidth="1"/>
    <col min="7435" max="7435" width="10" style="51" bestFit="1" customWidth="1"/>
    <col min="7436" max="7676" width="9.140625" style="51"/>
    <col min="7677" max="7677" width="1.7109375" style="51" customWidth="1"/>
    <col min="7678" max="7678" width="9" style="51" customWidth="1"/>
    <col min="7679" max="7679" width="20.7109375" style="51" customWidth="1"/>
    <col min="7680" max="7680" width="50.85546875" style="51" customWidth="1"/>
    <col min="7681" max="7683" width="9" style="51" customWidth="1"/>
    <col min="7684" max="7684" width="8.42578125" style="51" customWidth="1"/>
    <col min="7685" max="7685" width="7.85546875" style="51" customWidth="1"/>
    <col min="7686" max="7686" width="7.42578125" style="51" customWidth="1"/>
    <col min="7687" max="7687" width="11.42578125" style="51" customWidth="1"/>
    <col min="7688" max="7688" width="8.7109375" style="51" customWidth="1"/>
    <col min="7689" max="7689" width="7.7109375" style="51" customWidth="1"/>
    <col min="7690" max="7690" width="7.28515625" style="51" customWidth="1"/>
    <col min="7691" max="7691" width="10" style="51" bestFit="1" customWidth="1"/>
    <col min="7692" max="7932" width="9.140625" style="51"/>
    <col min="7933" max="7933" width="1.7109375" style="51" customWidth="1"/>
    <col min="7934" max="7934" width="9" style="51" customWidth="1"/>
    <col min="7935" max="7935" width="20.7109375" style="51" customWidth="1"/>
    <col min="7936" max="7936" width="50.85546875" style="51" customWidth="1"/>
    <col min="7937" max="7939" width="9" style="51" customWidth="1"/>
    <col min="7940" max="7940" width="8.42578125" style="51" customWidth="1"/>
    <col min="7941" max="7941" width="7.85546875" style="51" customWidth="1"/>
    <col min="7942" max="7942" width="7.42578125" style="51" customWidth="1"/>
    <col min="7943" max="7943" width="11.42578125" style="51" customWidth="1"/>
    <col min="7944" max="7944" width="8.7109375" style="51" customWidth="1"/>
    <col min="7945" max="7945" width="7.7109375" style="51" customWidth="1"/>
    <col min="7946" max="7946" width="7.28515625" style="51" customWidth="1"/>
    <col min="7947" max="7947" width="10" style="51" bestFit="1" customWidth="1"/>
    <col min="7948" max="8188" width="9.140625" style="51"/>
    <col min="8189" max="8189" width="1.7109375" style="51" customWidth="1"/>
    <col min="8190" max="8190" width="9" style="51" customWidth="1"/>
    <col min="8191" max="8191" width="20.7109375" style="51" customWidth="1"/>
    <col min="8192" max="8192" width="50.85546875" style="51" customWidth="1"/>
    <col min="8193" max="8195" width="9" style="51" customWidth="1"/>
    <col min="8196" max="8196" width="8.42578125" style="51" customWidth="1"/>
    <col min="8197" max="8197" width="7.85546875" style="51" customWidth="1"/>
    <col min="8198" max="8198" width="7.42578125" style="51" customWidth="1"/>
    <col min="8199" max="8199" width="11.42578125" style="51" customWidth="1"/>
    <col min="8200" max="8200" width="8.7109375" style="51" customWidth="1"/>
    <col min="8201" max="8201" width="7.7109375" style="51" customWidth="1"/>
    <col min="8202" max="8202" width="7.28515625" style="51" customWidth="1"/>
    <col min="8203" max="8203" width="10" style="51" bestFit="1" customWidth="1"/>
    <col min="8204" max="8444" width="9.140625" style="51"/>
    <col min="8445" max="8445" width="1.7109375" style="51" customWidth="1"/>
    <col min="8446" max="8446" width="9" style="51" customWidth="1"/>
    <col min="8447" max="8447" width="20.7109375" style="51" customWidth="1"/>
    <col min="8448" max="8448" width="50.85546875" style="51" customWidth="1"/>
    <col min="8449" max="8451" width="9" style="51" customWidth="1"/>
    <col min="8452" max="8452" width="8.42578125" style="51" customWidth="1"/>
    <col min="8453" max="8453" width="7.85546875" style="51" customWidth="1"/>
    <col min="8454" max="8454" width="7.42578125" style="51" customWidth="1"/>
    <col min="8455" max="8455" width="11.42578125" style="51" customWidth="1"/>
    <col min="8456" max="8456" width="8.7109375" style="51" customWidth="1"/>
    <col min="8457" max="8457" width="7.7109375" style="51" customWidth="1"/>
    <col min="8458" max="8458" width="7.28515625" style="51" customWidth="1"/>
    <col min="8459" max="8459" width="10" style="51" bestFit="1" customWidth="1"/>
    <col min="8460" max="8700" width="9.140625" style="51"/>
    <col min="8701" max="8701" width="1.7109375" style="51" customWidth="1"/>
    <col min="8702" max="8702" width="9" style="51" customWidth="1"/>
    <col min="8703" max="8703" width="20.7109375" style="51" customWidth="1"/>
    <col min="8704" max="8704" width="50.85546875" style="51" customWidth="1"/>
    <col min="8705" max="8707" width="9" style="51" customWidth="1"/>
    <col min="8708" max="8708" width="8.42578125" style="51" customWidth="1"/>
    <col min="8709" max="8709" width="7.85546875" style="51" customWidth="1"/>
    <col min="8710" max="8710" width="7.42578125" style="51" customWidth="1"/>
    <col min="8711" max="8711" width="11.42578125" style="51" customWidth="1"/>
    <col min="8712" max="8712" width="8.7109375" style="51" customWidth="1"/>
    <col min="8713" max="8713" width="7.7109375" style="51" customWidth="1"/>
    <col min="8714" max="8714" width="7.28515625" style="51" customWidth="1"/>
    <col min="8715" max="8715" width="10" style="51" bestFit="1" customWidth="1"/>
    <col min="8716" max="8956" width="9.140625" style="51"/>
    <col min="8957" max="8957" width="1.7109375" style="51" customWidth="1"/>
    <col min="8958" max="8958" width="9" style="51" customWidth="1"/>
    <col min="8959" max="8959" width="20.7109375" style="51" customWidth="1"/>
    <col min="8960" max="8960" width="50.85546875" style="51" customWidth="1"/>
    <col min="8961" max="8963" width="9" style="51" customWidth="1"/>
    <col min="8964" max="8964" width="8.42578125" style="51" customWidth="1"/>
    <col min="8965" max="8965" width="7.85546875" style="51" customWidth="1"/>
    <col min="8966" max="8966" width="7.42578125" style="51" customWidth="1"/>
    <col min="8967" max="8967" width="11.42578125" style="51" customWidth="1"/>
    <col min="8968" max="8968" width="8.7109375" style="51" customWidth="1"/>
    <col min="8969" max="8969" width="7.7109375" style="51" customWidth="1"/>
    <col min="8970" max="8970" width="7.28515625" style="51" customWidth="1"/>
    <col min="8971" max="8971" width="10" style="51" bestFit="1" customWidth="1"/>
    <col min="8972" max="9212" width="9.140625" style="51"/>
    <col min="9213" max="9213" width="1.7109375" style="51" customWidth="1"/>
    <col min="9214" max="9214" width="9" style="51" customWidth="1"/>
    <col min="9215" max="9215" width="20.7109375" style="51" customWidth="1"/>
    <col min="9216" max="9216" width="50.85546875" style="51" customWidth="1"/>
    <col min="9217" max="9219" width="9" style="51" customWidth="1"/>
    <col min="9220" max="9220" width="8.42578125" style="51" customWidth="1"/>
    <col min="9221" max="9221" width="7.85546875" style="51" customWidth="1"/>
    <col min="9222" max="9222" width="7.42578125" style="51" customWidth="1"/>
    <col min="9223" max="9223" width="11.42578125" style="51" customWidth="1"/>
    <col min="9224" max="9224" width="8.7109375" style="51" customWidth="1"/>
    <col min="9225" max="9225" width="7.7109375" style="51" customWidth="1"/>
    <col min="9226" max="9226" width="7.28515625" style="51" customWidth="1"/>
    <col min="9227" max="9227" width="10" style="51" bestFit="1" customWidth="1"/>
    <col min="9228" max="9468" width="9.140625" style="51"/>
    <col min="9469" max="9469" width="1.7109375" style="51" customWidth="1"/>
    <col min="9470" max="9470" width="9" style="51" customWidth="1"/>
    <col min="9471" max="9471" width="20.7109375" style="51" customWidth="1"/>
    <col min="9472" max="9472" width="50.85546875" style="51" customWidth="1"/>
    <col min="9473" max="9475" width="9" style="51" customWidth="1"/>
    <col min="9476" max="9476" width="8.42578125" style="51" customWidth="1"/>
    <col min="9477" max="9477" width="7.85546875" style="51" customWidth="1"/>
    <col min="9478" max="9478" width="7.42578125" style="51" customWidth="1"/>
    <col min="9479" max="9479" width="11.42578125" style="51" customWidth="1"/>
    <col min="9480" max="9480" width="8.7109375" style="51" customWidth="1"/>
    <col min="9481" max="9481" width="7.7109375" style="51" customWidth="1"/>
    <col min="9482" max="9482" width="7.28515625" style="51" customWidth="1"/>
    <col min="9483" max="9483" width="10" style="51" bestFit="1" customWidth="1"/>
    <col min="9484" max="9724" width="9.140625" style="51"/>
    <col min="9725" max="9725" width="1.7109375" style="51" customWidth="1"/>
    <col min="9726" max="9726" width="9" style="51" customWidth="1"/>
    <col min="9727" max="9727" width="20.7109375" style="51" customWidth="1"/>
    <col min="9728" max="9728" width="50.85546875" style="51" customWidth="1"/>
    <col min="9729" max="9731" width="9" style="51" customWidth="1"/>
    <col min="9732" max="9732" width="8.42578125" style="51" customWidth="1"/>
    <col min="9733" max="9733" width="7.85546875" style="51" customWidth="1"/>
    <col min="9734" max="9734" width="7.42578125" style="51" customWidth="1"/>
    <col min="9735" max="9735" width="11.42578125" style="51" customWidth="1"/>
    <col min="9736" max="9736" width="8.7109375" style="51" customWidth="1"/>
    <col min="9737" max="9737" width="7.7109375" style="51" customWidth="1"/>
    <col min="9738" max="9738" width="7.28515625" style="51" customWidth="1"/>
    <col min="9739" max="9739" width="10" style="51" bestFit="1" customWidth="1"/>
    <col min="9740" max="9980" width="9.140625" style="51"/>
    <col min="9981" max="9981" width="1.7109375" style="51" customWidth="1"/>
    <col min="9982" max="9982" width="9" style="51" customWidth="1"/>
    <col min="9983" max="9983" width="20.7109375" style="51" customWidth="1"/>
    <col min="9984" max="9984" width="50.85546875" style="51" customWidth="1"/>
    <col min="9985" max="9987" width="9" style="51" customWidth="1"/>
    <col min="9988" max="9988" width="8.42578125" style="51" customWidth="1"/>
    <col min="9989" max="9989" width="7.85546875" style="51" customWidth="1"/>
    <col min="9990" max="9990" width="7.42578125" style="51" customWidth="1"/>
    <col min="9991" max="9991" width="11.42578125" style="51" customWidth="1"/>
    <col min="9992" max="9992" width="8.7109375" style="51" customWidth="1"/>
    <col min="9993" max="9993" width="7.7109375" style="51" customWidth="1"/>
    <col min="9994" max="9994" width="7.28515625" style="51" customWidth="1"/>
    <col min="9995" max="9995" width="10" style="51" bestFit="1" customWidth="1"/>
    <col min="9996" max="10236" width="9.140625" style="51"/>
    <col min="10237" max="10237" width="1.7109375" style="51" customWidth="1"/>
    <col min="10238" max="10238" width="9" style="51" customWidth="1"/>
    <col min="10239" max="10239" width="20.7109375" style="51" customWidth="1"/>
    <col min="10240" max="10240" width="50.85546875" style="51" customWidth="1"/>
    <col min="10241" max="10243" width="9" style="51" customWidth="1"/>
    <col min="10244" max="10244" width="8.42578125" style="51" customWidth="1"/>
    <col min="10245" max="10245" width="7.85546875" style="51" customWidth="1"/>
    <col min="10246" max="10246" width="7.42578125" style="51" customWidth="1"/>
    <col min="10247" max="10247" width="11.42578125" style="51" customWidth="1"/>
    <col min="10248" max="10248" width="8.7109375" style="51" customWidth="1"/>
    <col min="10249" max="10249" width="7.7109375" style="51" customWidth="1"/>
    <col min="10250" max="10250" width="7.28515625" style="51" customWidth="1"/>
    <col min="10251" max="10251" width="10" style="51" bestFit="1" customWidth="1"/>
    <col min="10252" max="10492" width="9.140625" style="51"/>
    <col min="10493" max="10493" width="1.7109375" style="51" customWidth="1"/>
    <col min="10494" max="10494" width="9" style="51" customWidth="1"/>
    <col min="10495" max="10495" width="20.7109375" style="51" customWidth="1"/>
    <col min="10496" max="10496" width="50.85546875" style="51" customWidth="1"/>
    <col min="10497" max="10499" width="9" style="51" customWidth="1"/>
    <col min="10500" max="10500" width="8.42578125" style="51" customWidth="1"/>
    <col min="10501" max="10501" width="7.85546875" style="51" customWidth="1"/>
    <col min="10502" max="10502" width="7.42578125" style="51" customWidth="1"/>
    <col min="10503" max="10503" width="11.42578125" style="51" customWidth="1"/>
    <col min="10504" max="10504" width="8.7109375" style="51" customWidth="1"/>
    <col min="10505" max="10505" width="7.7109375" style="51" customWidth="1"/>
    <col min="10506" max="10506" width="7.28515625" style="51" customWidth="1"/>
    <col min="10507" max="10507" width="10" style="51" bestFit="1" customWidth="1"/>
    <col min="10508" max="10748" width="9.140625" style="51"/>
    <col min="10749" max="10749" width="1.7109375" style="51" customWidth="1"/>
    <col min="10750" max="10750" width="9" style="51" customWidth="1"/>
    <col min="10751" max="10751" width="20.7109375" style="51" customWidth="1"/>
    <col min="10752" max="10752" width="50.85546875" style="51" customWidth="1"/>
    <col min="10753" max="10755" width="9" style="51" customWidth="1"/>
    <col min="10756" max="10756" width="8.42578125" style="51" customWidth="1"/>
    <col min="10757" max="10757" width="7.85546875" style="51" customWidth="1"/>
    <col min="10758" max="10758" width="7.42578125" style="51" customWidth="1"/>
    <col min="10759" max="10759" width="11.42578125" style="51" customWidth="1"/>
    <col min="10760" max="10760" width="8.7109375" style="51" customWidth="1"/>
    <col min="10761" max="10761" width="7.7109375" style="51" customWidth="1"/>
    <col min="10762" max="10762" width="7.28515625" style="51" customWidth="1"/>
    <col min="10763" max="10763" width="10" style="51" bestFit="1" customWidth="1"/>
    <col min="10764" max="11004" width="9.140625" style="51"/>
    <col min="11005" max="11005" width="1.7109375" style="51" customWidth="1"/>
    <col min="11006" max="11006" width="9" style="51" customWidth="1"/>
    <col min="11007" max="11007" width="20.7109375" style="51" customWidth="1"/>
    <col min="11008" max="11008" width="50.85546875" style="51" customWidth="1"/>
    <col min="11009" max="11011" width="9" style="51" customWidth="1"/>
    <col min="11012" max="11012" width="8.42578125" style="51" customWidth="1"/>
    <col min="11013" max="11013" width="7.85546875" style="51" customWidth="1"/>
    <col min="11014" max="11014" width="7.42578125" style="51" customWidth="1"/>
    <col min="11015" max="11015" width="11.42578125" style="51" customWidth="1"/>
    <col min="11016" max="11016" width="8.7109375" style="51" customWidth="1"/>
    <col min="11017" max="11017" width="7.7109375" style="51" customWidth="1"/>
    <col min="11018" max="11018" width="7.28515625" style="51" customWidth="1"/>
    <col min="11019" max="11019" width="10" style="51" bestFit="1" customWidth="1"/>
    <col min="11020" max="11260" width="9.140625" style="51"/>
    <col min="11261" max="11261" width="1.7109375" style="51" customWidth="1"/>
    <col min="11262" max="11262" width="9" style="51" customWidth="1"/>
    <col min="11263" max="11263" width="20.7109375" style="51" customWidth="1"/>
    <col min="11264" max="11264" width="50.85546875" style="51" customWidth="1"/>
    <col min="11265" max="11267" width="9" style="51" customWidth="1"/>
    <col min="11268" max="11268" width="8.42578125" style="51" customWidth="1"/>
    <col min="11269" max="11269" width="7.85546875" style="51" customWidth="1"/>
    <col min="11270" max="11270" width="7.42578125" style="51" customWidth="1"/>
    <col min="11271" max="11271" width="11.42578125" style="51" customWidth="1"/>
    <col min="11272" max="11272" width="8.7109375" style="51" customWidth="1"/>
    <col min="11273" max="11273" width="7.7109375" style="51" customWidth="1"/>
    <col min="11274" max="11274" width="7.28515625" style="51" customWidth="1"/>
    <col min="11275" max="11275" width="10" style="51" bestFit="1" customWidth="1"/>
    <col min="11276" max="11516" width="9.140625" style="51"/>
    <col min="11517" max="11517" width="1.7109375" style="51" customWidth="1"/>
    <col min="11518" max="11518" width="9" style="51" customWidth="1"/>
    <col min="11519" max="11519" width="20.7109375" style="51" customWidth="1"/>
    <col min="11520" max="11520" width="50.85546875" style="51" customWidth="1"/>
    <col min="11521" max="11523" width="9" style="51" customWidth="1"/>
    <col min="11524" max="11524" width="8.42578125" style="51" customWidth="1"/>
    <col min="11525" max="11525" width="7.85546875" style="51" customWidth="1"/>
    <col min="11526" max="11526" width="7.42578125" style="51" customWidth="1"/>
    <col min="11527" max="11527" width="11.42578125" style="51" customWidth="1"/>
    <col min="11528" max="11528" width="8.7109375" style="51" customWidth="1"/>
    <col min="11529" max="11529" width="7.7109375" style="51" customWidth="1"/>
    <col min="11530" max="11530" width="7.28515625" style="51" customWidth="1"/>
    <col min="11531" max="11531" width="10" style="51" bestFit="1" customWidth="1"/>
    <col min="11532" max="11772" width="9.140625" style="51"/>
    <col min="11773" max="11773" width="1.7109375" style="51" customWidth="1"/>
    <col min="11774" max="11774" width="9" style="51" customWidth="1"/>
    <col min="11775" max="11775" width="20.7109375" style="51" customWidth="1"/>
    <col min="11776" max="11776" width="50.85546875" style="51" customWidth="1"/>
    <col min="11777" max="11779" width="9" style="51" customWidth="1"/>
    <col min="11780" max="11780" width="8.42578125" style="51" customWidth="1"/>
    <col min="11781" max="11781" width="7.85546875" style="51" customWidth="1"/>
    <col min="11782" max="11782" width="7.42578125" style="51" customWidth="1"/>
    <col min="11783" max="11783" width="11.42578125" style="51" customWidth="1"/>
    <col min="11784" max="11784" width="8.7109375" style="51" customWidth="1"/>
    <col min="11785" max="11785" width="7.7109375" style="51" customWidth="1"/>
    <col min="11786" max="11786" width="7.28515625" style="51" customWidth="1"/>
    <col min="11787" max="11787" width="10" style="51" bestFit="1" customWidth="1"/>
    <col min="11788" max="12028" width="9.140625" style="51"/>
    <col min="12029" max="12029" width="1.7109375" style="51" customWidth="1"/>
    <col min="12030" max="12030" width="9" style="51" customWidth="1"/>
    <col min="12031" max="12031" width="20.7109375" style="51" customWidth="1"/>
    <col min="12032" max="12032" width="50.85546875" style="51" customWidth="1"/>
    <col min="12033" max="12035" width="9" style="51" customWidth="1"/>
    <col min="12036" max="12036" width="8.42578125" style="51" customWidth="1"/>
    <col min="12037" max="12037" width="7.85546875" style="51" customWidth="1"/>
    <col min="12038" max="12038" width="7.42578125" style="51" customWidth="1"/>
    <col min="12039" max="12039" width="11.42578125" style="51" customWidth="1"/>
    <col min="12040" max="12040" width="8.7109375" style="51" customWidth="1"/>
    <col min="12041" max="12041" width="7.7109375" style="51" customWidth="1"/>
    <col min="12042" max="12042" width="7.28515625" style="51" customWidth="1"/>
    <col min="12043" max="12043" width="10" style="51" bestFit="1" customWidth="1"/>
    <col min="12044" max="12284" width="9.140625" style="51"/>
    <col min="12285" max="12285" width="1.7109375" style="51" customWidth="1"/>
    <col min="12286" max="12286" width="9" style="51" customWidth="1"/>
    <col min="12287" max="12287" width="20.7109375" style="51" customWidth="1"/>
    <col min="12288" max="12288" width="50.85546875" style="51" customWidth="1"/>
    <col min="12289" max="12291" width="9" style="51" customWidth="1"/>
    <col min="12292" max="12292" width="8.42578125" style="51" customWidth="1"/>
    <col min="12293" max="12293" width="7.85546875" style="51" customWidth="1"/>
    <col min="12294" max="12294" width="7.42578125" style="51" customWidth="1"/>
    <col min="12295" max="12295" width="11.42578125" style="51" customWidth="1"/>
    <col min="12296" max="12296" width="8.7109375" style="51" customWidth="1"/>
    <col min="12297" max="12297" width="7.7109375" style="51" customWidth="1"/>
    <col min="12298" max="12298" width="7.28515625" style="51" customWidth="1"/>
    <col min="12299" max="12299" width="10" style="51" bestFit="1" customWidth="1"/>
    <col min="12300" max="12540" width="9.140625" style="51"/>
    <col min="12541" max="12541" width="1.7109375" style="51" customWidth="1"/>
    <col min="12542" max="12542" width="9" style="51" customWidth="1"/>
    <col min="12543" max="12543" width="20.7109375" style="51" customWidth="1"/>
    <col min="12544" max="12544" width="50.85546875" style="51" customWidth="1"/>
    <col min="12545" max="12547" width="9" style="51" customWidth="1"/>
    <col min="12548" max="12548" width="8.42578125" style="51" customWidth="1"/>
    <col min="12549" max="12549" width="7.85546875" style="51" customWidth="1"/>
    <col min="12550" max="12550" width="7.42578125" style="51" customWidth="1"/>
    <col min="12551" max="12551" width="11.42578125" style="51" customWidth="1"/>
    <col min="12552" max="12552" width="8.7109375" style="51" customWidth="1"/>
    <col min="12553" max="12553" width="7.7109375" style="51" customWidth="1"/>
    <col min="12554" max="12554" width="7.28515625" style="51" customWidth="1"/>
    <col min="12555" max="12555" width="10" style="51" bestFit="1" customWidth="1"/>
    <col min="12556" max="12796" width="9.140625" style="51"/>
    <col min="12797" max="12797" width="1.7109375" style="51" customWidth="1"/>
    <col min="12798" max="12798" width="9" style="51" customWidth="1"/>
    <col min="12799" max="12799" width="20.7109375" style="51" customWidth="1"/>
    <col min="12800" max="12800" width="50.85546875" style="51" customWidth="1"/>
    <col min="12801" max="12803" width="9" style="51" customWidth="1"/>
    <col min="12804" max="12804" width="8.42578125" style="51" customWidth="1"/>
    <col min="12805" max="12805" width="7.85546875" style="51" customWidth="1"/>
    <col min="12806" max="12806" width="7.42578125" style="51" customWidth="1"/>
    <col min="12807" max="12807" width="11.42578125" style="51" customWidth="1"/>
    <col min="12808" max="12808" width="8.7109375" style="51" customWidth="1"/>
    <col min="12809" max="12809" width="7.7109375" style="51" customWidth="1"/>
    <col min="12810" max="12810" width="7.28515625" style="51" customWidth="1"/>
    <col min="12811" max="12811" width="10" style="51" bestFit="1" customWidth="1"/>
    <col min="12812" max="13052" width="9.140625" style="51"/>
    <col min="13053" max="13053" width="1.7109375" style="51" customWidth="1"/>
    <col min="13054" max="13054" width="9" style="51" customWidth="1"/>
    <col min="13055" max="13055" width="20.7109375" style="51" customWidth="1"/>
    <col min="13056" max="13056" width="50.85546875" style="51" customWidth="1"/>
    <col min="13057" max="13059" width="9" style="51" customWidth="1"/>
    <col min="13060" max="13060" width="8.42578125" style="51" customWidth="1"/>
    <col min="13061" max="13061" width="7.85546875" style="51" customWidth="1"/>
    <col min="13062" max="13062" width="7.42578125" style="51" customWidth="1"/>
    <col min="13063" max="13063" width="11.42578125" style="51" customWidth="1"/>
    <col min="13064" max="13064" width="8.7109375" style="51" customWidth="1"/>
    <col min="13065" max="13065" width="7.7109375" style="51" customWidth="1"/>
    <col min="13066" max="13066" width="7.28515625" style="51" customWidth="1"/>
    <col min="13067" max="13067" width="10" style="51" bestFit="1" customWidth="1"/>
    <col min="13068" max="13308" width="9.140625" style="51"/>
    <col min="13309" max="13309" width="1.7109375" style="51" customWidth="1"/>
    <col min="13310" max="13310" width="9" style="51" customWidth="1"/>
    <col min="13311" max="13311" width="20.7109375" style="51" customWidth="1"/>
    <col min="13312" max="13312" width="50.85546875" style="51" customWidth="1"/>
    <col min="13313" max="13315" width="9" style="51" customWidth="1"/>
    <col min="13316" max="13316" width="8.42578125" style="51" customWidth="1"/>
    <col min="13317" max="13317" width="7.85546875" style="51" customWidth="1"/>
    <col min="13318" max="13318" width="7.42578125" style="51" customWidth="1"/>
    <col min="13319" max="13319" width="11.42578125" style="51" customWidth="1"/>
    <col min="13320" max="13320" width="8.7109375" style="51" customWidth="1"/>
    <col min="13321" max="13321" width="7.7109375" style="51" customWidth="1"/>
    <col min="13322" max="13322" width="7.28515625" style="51" customWidth="1"/>
    <col min="13323" max="13323" width="10" style="51" bestFit="1" customWidth="1"/>
    <col min="13324" max="13564" width="9.140625" style="51"/>
    <col min="13565" max="13565" width="1.7109375" style="51" customWidth="1"/>
    <col min="13566" max="13566" width="9" style="51" customWidth="1"/>
    <col min="13567" max="13567" width="20.7109375" style="51" customWidth="1"/>
    <col min="13568" max="13568" width="50.85546875" style="51" customWidth="1"/>
    <col min="13569" max="13571" width="9" style="51" customWidth="1"/>
    <col min="13572" max="13572" width="8.42578125" style="51" customWidth="1"/>
    <col min="13573" max="13573" width="7.85546875" style="51" customWidth="1"/>
    <col min="13574" max="13574" width="7.42578125" style="51" customWidth="1"/>
    <col min="13575" max="13575" width="11.42578125" style="51" customWidth="1"/>
    <col min="13576" max="13576" width="8.7109375" style="51" customWidth="1"/>
    <col min="13577" max="13577" width="7.7109375" style="51" customWidth="1"/>
    <col min="13578" max="13578" width="7.28515625" style="51" customWidth="1"/>
    <col min="13579" max="13579" width="10" style="51" bestFit="1" customWidth="1"/>
    <col min="13580" max="13820" width="9.140625" style="51"/>
    <col min="13821" max="13821" width="1.7109375" style="51" customWidth="1"/>
    <col min="13822" max="13822" width="9" style="51" customWidth="1"/>
    <col min="13823" max="13823" width="20.7109375" style="51" customWidth="1"/>
    <col min="13824" max="13824" width="50.85546875" style="51" customWidth="1"/>
    <col min="13825" max="13827" width="9" style="51" customWidth="1"/>
    <col min="13828" max="13828" width="8.42578125" style="51" customWidth="1"/>
    <col min="13829" max="13829" width="7.85546875" style="51" customWidth="1"/>
    <col min="13830" max="13830" width="7.42578125" style="51" customWidth="1"/>
    <col min="13831" max="13831" width="11.42578125" style="51" customWidth="1"/>
    <col min="13832" max="13832" width="8.7109375" style="51" customWidth="1"/>
    <col min="13833" max="13833" width="7.7109375" style="51" customWidth="1"/>
    <col min="13834" max="13834" width="7.28515625" style="51" customWidth="1"/>
    <col min="13835" max="13835" width="10" style="51" bestFit="1" customWidth="1"/>
    <col min="13836" max="14076" width="9.140625" style="51"/>
    <col min="14077" max="14077" width="1.7109375" style="51" customWidth="1"/>
    <col min="14078" max="14078" width="9" style="51" customWidth="1"/>
    <col min="14079" max="14079" width="20.7109375" style="51" customWidth="1"/>
    <col min="14080" max="14080" width="50.85546875" style="51" customWidth="1"/>
    <col min="14081" max="14083" width="9" style="51" customWidth="1"/>
    <col min="14084" max="14084" width="8.42578125" style="51" customWidth="1"/>
    <col min="14085" max="14085" width="7.85546875" style="51" customWidth="1"/>
    <col min="14086" max="14086" width="7.42578125" style="51" customWidth="1"/>
    <col min="14087" max="14087" width="11.42578125" style="51" customWidth="1"/>
    <col min="14088" max="14088" width="8.7109375" style="51" customWidth="1"/>
    <col min="14089" max="14089" width="7.7109375" style="51" customWidth="1"/>
    <col min="14090" max="14090" width="7.28515625" style="51" customWidth="1"/>
    <col min="14091" max="14091" width="10" style="51" bestFit="1" customWidth="1"/>
    <col min="14092" max="14332" width="9.140625" style="51"/>
    <col min="14333" max="14333" width="1.7109375" style="51" customWidth="1"/>
    <col min="14334" max="14334" width="9" style="51" customWidth="1"/>
    <col min="14335" max="14335" width="20.7109375" style="51" customWidth="1"/>
    <col min="14336" max="14336" width="50.85546875" style="51" customWidth="1"/>
    <col min="14337" max="14339" width="9" style="51" customWidth="1"/>
    <col min="14340" max="14340" width="8.42578125" style="51" customWidth="1"/>
    <col min="14341" max="14341" width="7.85546875" style="51" customWidth="1"/>
    <col min="14342" max="14342" width="7.42578125" style="51" customWidth="1"/>
    <col min="14343" max="14343" width="11.42578125" style="51" customWidth="1"/>
    <col min="14344" max="14344" width="8.7109375" style="51" customWidth="1"/>
    <col min="14345" max="14345" width="7.7109375" style="51" customWidth="1"/>
    <col min="14346" max="14346" width="7.28515625" style="51" customWidth="1"/>
    <col min="14347" max="14347" width="10" style="51" bestFit="1" customWidth="1"/>
    <col min="14348" max="14588" width="9.140625" style="51"/>
    <col min="14589" max="14589" width="1.7109375" style="51" customWidth="1"/>
    <col min="14590" max="14590" width="9" style="51" customWidth="1"/>
    <col min="14591" max="14591" width="20.7109375" style="51" customWidth="1"/>
    <col min="14592" max="14592" width="50.85546875" style="51" customWidth="1"/>
    <col min="14593" max="14595" width="9" style="51" customWidth="1"/>
    <col min="14596" max="14596" width="8.42578125" style="51" customWidth="1"/>
    <col min="14597" max="14597" width="7.85546875" style="51" customWidth="1"/>
    <col min="14598" max="14598" width="7.42578125" style="51" customWidth="1"/>
    <col min="14599" max="14599" width="11.42578125" style="51" customWidth="1"/>
    <col min="14600" max="14600" width="8.7109375" style="51" customWidth="1"/>
    <col min="14601" max="14601" width="7.7109375" style="51" customWidth="1"/>
    <col min="14602" max="14602" width="7.28515625" style="51" customWidth="1"/>
    <col min="14603" max="14603" width="10" style="51" bestFit="1" customWidth="1"/>
    <col min="14604" max="14844" width="9.140625" style="51"/>
    <col min="14845" max="14845" width="1.7109375" style="51" customWidth="1"/>
    <col min="14846" max="14846" width="9" style="51" customWidth="1"/>
    <col min="14847" max="14847" width="20.7109375" style="51" customWidth="1"/>
    <col min="14848" max="14848" width="50.85546875" style="51" customWidth="1"/>
    <col min="14849" max="14851" width="9" style="51" customWidth="1"/>
    <col min="14852" max="14852" width="8.42578125" style="51" customWidth="1"/>
    <col min="14853" max="14853" width="7.85546875" style="51" customWidth="1"/>
    <col min="14854" max="14854" width="7.42578125" style="51" customWidth="1"/>
    <col min="14855" max="14855" width="11.42578125" style="51" customWidth="1"/>
    <col min="14856" max="14856" width="8.7109375" style="51" customWidth="1"/>
    <col min="14857" max="14857" width="7.7109375" style="51" customWidth="1"/>
    <col min="14858" max="14858" width="7.28515625" style="51" customWidth="1"/>
    <col min="14859" max="14859" width="10" style="51" bestFit="1" customWidth="1"/>
    <col min="14860" max="15100" width="9.140625" style="51"/>
    <col min="15101" max="15101" width="1.7109375" style="51" customWidth="1"/>
    <col min="15102" max="15102" width="9" style="51" customWidth="1"/>
    <col min="15103" max="15103" width="20.7109375" style="51" customWidth="1"/>
    <col min="15104" max="15104" width="50.85546875" style="51" customWidth="1"/>
    <col min="15105" max="15107" width="9" style="51" customWidth="1"/>
    <col min="15108" max="15108" width="8.42578125" style="51" customWidth="1"/>
    <col min="15109" max="15109" width="7.85546875" style="51" customWidth="1"/>
    <col min="15110" max="15110" width="7.42578125" style="51" customWidth="1"/>
    <col min="15111" max="15111" width="11.42578125" style="51" customWidth="1"/>
    <col min="15112" max="15112" width="8.7109375" style="51" customWidth="1"/>
    <col min="15113" max="15113" width="7.7109375" style="51" customWidth="1"/>
    <col min="15114" max="15114" width="7.28515625" style="51" customWidth="1"/>
    <col min="15115" max="15115" width="10" style="51" bestFit="1" customWidth="1"/>
    <col min="15116" max="15356" width="9.140625" style="51"/>
    <col min="15357" max="15357" width="1.7109375" style="51" customWidth="1"/>
    <col min="15358" max="15358" width="9" style="51" customWidth="1"/>
    <col min="15359" max="15359" width="20.7109375" style="51" customWidth="1"/>
    <col min="15360" max="15360" width="50.85546875" style="51" customWidth="1"/>
    <col min="15361" max="15363" width="9" style="51" customWidth="1"/>
    <col min="15364" max="15364" width="8.42578125" style="51" customWidth="1"/>
    <col min="15365" max="15365" width="7.85546875" style="51" customWidth="1"/>
    <col min="15366" max="15366" width="7.42578125" style="51" customWidth="1"/>
    <col min="15367" max="15367" width="11.42578125" style="51" customWidth="1"/>
    <col min="15368" max="15368" width="8.7109375" style="51" customWidth="1"/>
    <col min="15369" max="15369" width="7.7109375" style="51" customWidth="1"/>
    <col min="15370" max="15370" width="7.28515625" style="51" customWidth="1"/>
    <col min="15371" max="15371" width="10" style="51" bestFit="1" customWidth="1"/>
    <col min="15372" max="15612" width="9.140625" style="51"/>
    <col min="15613" max="15613" width="1.7109375" style="51" customWidth="1"/>
    <col min="15614" max="15614" width="9" style="51" customWidth="1"/>
    <col min="15615" max="15615" width="20.7109375" style="51" customWidth="1"/>
    <col min="15616" max="15616" width="50.85546875" style="51" customWidth="1"/>
    <col min="15617" max="15619" width="9" style="51" customWidth="1"/>
    <col min="15620" max="15620" width="8.42578125" style="51" customWidth="1"/>
    <col min="15621" max="15621" width="7.85546875" style="51" customWidth="1"/>
    <col min="15622" max="15622" width="7.42578125" style="51" customWidth="1"/>
    <col min="15623" max="15623" width="11.42578125" style="51" customWidth="1"/>
    <col min="15624" max="15624" width="8.7109375" style="51" customWidth="1"/>
    <col min="15625" max="15625" width="7.7109375" style="51" customWidth="1"/>
    <col min="15626" max="15626" width="7.28515625" style="51" customWidth="1"/>
    <col min="15627" max="15627" width="10" style="51" bestFit="1" customWidth="1"/>
    <col min="15628" max="15868" width="9.140625" style="51"/>
    <col min="15869" max="15869" width="1.7109375" style="51" customWidth="1"/>
    <col min="15870" max="15870" width="9" style="51" customWidth="1"/>
    <col min="15871" max="15871" width="20.7109375" style="51" customWidth="1"/>
    <col min="15872" max="15872" width="50.85546875" style="51" customWidth="1"/>
    <col min="15873" max="15875" width="9" style="51" customWidth="1"/>
    <col min="15876" max="15876" width="8.42578125" style="51" customWidth="1"/>
    <col min="15877" max="15877" width="7.85546875" style="51" customWidth="1"/>
    <col min="15878" max="15878" width="7.42578125" style="51" customWidth="1"/>
    <col min="15879" max="15879" width="11.42578125" style="51" customWidth="1"/>
    <col min="15880" max="15880" width="8.7109375" style="51" customWidth="1"/>
    <col min="15881" max="15881" width="7.7109375" style="51" customWidth="1"/>
    <col min="15882" max="15882" width="7.28515625" style="51" customWidth="1"/>
    <col min="15883" max="15883" width="10" style="51" bestFit="1" customWidth="1"/>
    <col min="15884" max="16124" width="9.140625" style="51"/>
    <col min="16125" max="16125" width="1.7109375" style="51" customWidth="1"/>
    <col min="16126" max="16126" width="9" style="51" customWidth="1"/>
    <col min="16127" max="16127" width="20.7109375" style="51" customWidth="1"/>
    <col min="16128" max="16128" width="50.85546875" style="51" customWidth="1"/>
    <col min="16129" max="16131" width="9" style="51" customWidth="1"/>
    <col min="16132" max="16132" width="8.42578125" style="51" customWidth="1"/>
    <col min="16133" max="16133" width="7.85546875" style="51" customWidth="1"/>
    <col min="16134" max="16134" width="7.42578125" style="51" customWidth="1"/>
    <col min="16135" max="16135" width="11.42578125" style="51" customWidth="1"/>
    <col min="16136" max="16136" width="8.7109375" style="51" customWidth="1"/>
    <col min="16137" max="16137" width="7.7109375" style="51" customWidth="1"/>
    <col min="16138" max="16138" width="7.28515625" style="51" customWidth="1"/>
    <col min="16139" max="16139" width="10" style="51" bestFit="1" customWidth="1"/>
    <col min="16140" max="16384" width="9.140625" style="51"/>
  </cols>
  <sheetData>
    <row r="1" spans="1:10" hidden="1" x14ac:dyDescent="0.2">
      <c r="C1" s="1" t="s">
        <v>64</v>
      </c>
    </row>
    <row r="2" spans="1:10" hidden="1" x14ac:dyDescent="0.2">
      <c r="C2" s="1" t="s">
        <v>65</v>
      </c>
    </row>
    <row r="3" spans="1:10" hidden="1" x14ac:dyDescent="0.2"/>
    <row r="4" spans="1:10" hidden="1" x14ac:dyDescent="0.2">
      <c r="A4" s="3" t="s">
        <v>0</v>
      </c>
      <c r="I4" s="3" t="s">
        <v>1</v>
      </c>
    </row>
    <row r="5" spans="1:10" hidden="1" x14ac:dyDescent="0.2">
      <c r="A5" s="4"/>
      <c r="I5" s="91" t="s">
        <v>66</v>
      </c>
      <c r="J5" s="91"/>
    </row>
    <row r="6" spans="1:10" hidden="1" x14ac:dyDescent="0.2">
      <c r="A6" s="5"/>
      <c r="B6" s="5"/>
      <c r="I6" s="5"/>
      <c r="J6" s="5"/>
    </row>
    <row r="7" spans="1:10" hidden="1" x14ac:dyDescent="0.2">
      <c r="A7" s="4"/>
      <c r="I7" s="92" t="s">
        <v>63</v>
      </c>
      <c r="J7" s="92"/>
    </row>
    <row r="8" spans="1:10" hidden="1" x14ac:dyDescent="0.2">
      <c r="A8" s="4" t="s">
        <v>50</v>
      </c>
      <c r="I8" s="4" t="s">
        <v>50</v>
      </c>
    </row>
    <row r="9" spans="1:10" ht="30.75" customHeight="1" x14ac:dyDescent="0.2">
      <c r="C9" s="93" t="s">
        <v>71</v>
      </c>
      <c r="D9" s="93"/>
      <c r="E9" s="93"/>
      <c r="F9" s="93"/>
      <c r="G9" s="93"/>
      <c r="H9" s="93"/>
    </row>
    <row r="11" spans="1:10" x14ac:dyDescent="0.2">
      <c r="C11" s="94" t="s">
        <v>49</v>
      </c>
      <c r="D11" s="94"/>
      <c r="E11" s="94"/>
      <c r="F11" s="94"/>
      <c r="G11" s="94"/>
      <c r="H11" s="94"/>
      <c r="I11" s="94"/>
    </row>
    <row r="12" spans="1:10" x14ac:dyDescent="0.2">
      <c r="C12" s="94" t="s">
        <v>100</v>
      </c>
      <c r="D12" s="94"/>
      <c r="E12" s="94"/>
      <c r="F12" s="94"/>
      <c r="G12" s="94"/>
      <c r="H12" s="94"/>
      <c r="I12" s="94"/>
    </row>
    <row r="13" spans="1:10" x14ac:dyDescent="0.2">
      <c r="B13" s="6" t="s">
        <v>2</v>
      </c>
      <c r="C13" s="90" t="s">
        <v>266</v>
      </c>
      <c r="D13" s="90"/>
      <c r="E13" s="90"/>
      <c r="F13" s="90"/>
      <c r="G13" s="90"/>
      <c r="H13" s="90"/>
      <c r="I13" s="90"/>
    </row>
    <row r="14" spans="1:10" x14ac:dyDescent="0.2">
      <c r="C14" s="95" t="s">
        <v>3</v>
      </c>
      <c r="D14" s="95"/>
      <c r="E14" s="95"/>
      <c r="F14" s="95"/>
      <c r="G14" s="95"/>
      <c r="H14" s="95"/>
      <c r="I14" s="95"/>
    </row>
    <row r="15" spans="1:10" x14ac:dyDescent="0.2">
      <c r="C15" s="1"/>
      <c r="D15" s="1"/>
      <c r="E15" s="33"/>
      <c r="F15" s="1"/>
      <c r="G15" s="7"/>
      <c r="H15" s="7"/>
      <c r="I15" s="1"/>
    </row>
    <row r="16" spans="1:10" x14ac:dyDescent="0.2">
      <c r="A16" s="8" t="s">
        <v>4</v>
      </c>
      <c r="C16" s="48"/>
      <c r="D16" s="48"/>
      <c r="E16" s="34"/>
      <c r="F16" s="48"/>
      <c r="G16" s="9"/>
      <c r="H16" s="9"/>
      <c r="I16" s="48"/>
    </row>
    <row r="17" spans="1:11" x14ac:dyDescent="0.2">
      <c r="A17" s="96" t="s">
        <v>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x14ac:dyDescent="0.2">
      <c r="A18" s="97" t="s">
        <v>6</v>
      </c>
      <c r="B18" s="100" t="s">
        <v>7</v>
      </c>
      <c r="C18" s="97" t="s">
        <v>8</v>
      </c>
      <c r="D18" s="97" t="s">
        <v>9</v>
      </c>
      <c r="E18" s="108" t="s">
        <v>10</v>
      </c>
      <c r="F18" s="103" t="s">
        <v>57</v>
      </c>
      <c r="G18" s="103"/>
      <c r="H18" s="103"/>
      <c r="I18" s="103" t="s">
        <v>56</v>
      </c>
      <c r="J18" s="103"/>
      <c r="K18" s="103"/>
    </row>
    <row r="19" spans="1:11" x14ac:dyDescent="0.2">
      <c r="A19" s="98"/>
      <c r="B19" s="101"/>
      <c r="C19" s="98"/>
      <c r="D19" s="98"/>
      <c r="E19" s="109"/>
      <c r="F19" s="97" t="s">
        <v>11</v>
      </c>
      <c r="G19" s="104" t="s">
        <v>12</v>
      </c>
      <c r="H19" s="104"/>
      <c r="I19" s="97" t="s">
        <v>11</v>
      </c>
      <c r="J19" s="103" t="s">
        <v>12</v>
      </c>
      <c r="K19" s="103"/>
    </row>
    <row r="20" spans="1:11" x14ac:dyDescent="0.2">
      <c r="A20" s="99"/>
      <c r="B20" s="102"/>
      <c r="C20" s="99"/>
      <c r="D20" s="99"/>
      <c r="E20" s="110"/>
      <c r="F20" s="99"/>
      <c r="G20" s="49" t="s">
        <v>13</v>
      </c>
      <c r="H20" s="49" t="s">
        <v>14</v>
      </c>
      <c r="I20" s="99"/>
      <c r="J20" s="50" t="s">
        <v>13</v>
      </c>
      <c r="K20" s="49" t="s">
        <v>14</v>
      </c>
    </row>
    <row r="21" spans="1:11" x14ac:dyDescent="0.2">
      <c r="A21" s="10">
        <v>1</v>
      </c>
      <c r="B21" s="10">
        <v>2</v>
      </c>
      <c r="C21" s="10">
        <v>3</v>
      </c>
      <c r="D21" s="10">
        <v>4</v>
      </c>
      <c r="E21" s="35">
        <v>5</v>
      </c>
      <c r="F21" s="10">
        <v>6</v>
      </c>
      <c r="G21" s="11">
        <v>7</v>
      </c>
      <c r="H21" s="11">
        <v>8</v>
      </c>
      <c r="I21" s="10">
        <v>9</v>
      </c>
      <c r="J21" s="10">
        <v>10</v>
      </c>
      <c r="K21" s="11">
        <v>11</v>
      </c>
    </row>
    <row r="22" spans="1:11" s="42" customFormat="1" x14ac:dyDescent="0.25">
      <c r="A22" s="37">
        <v>1</v>
      </c>
      <c r="B22" s="38"/>
      <c r="C22" s="43" t="s">
        <v>74</v>
      </c>
      <c r="D22" s="40"/>
      <c r="E22" s="44"/>
      <c r="F22" s="41"/>
      <c r="G22" s="41"/>
      <c r="H22" s="41"/>
      <c r="I22" s="41"/>
      <c r="J22" s="41"/>
      <c r="K22" s="41"/>
    </row>
    <row r="23" spans="1:11" s="16" customFormat="1" ht="38.25" x14ac:dyDescent="0.25">
      <c r="A23" s="12">
        <v>2</v>
      </c>
      <c r="B23" s="13" t="s">
        <v>15</v>
      </c>
      <c r="C23" s="13" t="s">
        <v>258</v>
      </c>
      <c r="D23" s="14" t="s">
        <v>16</v>
      </c>
      <c r="E23" s="25">
        <f>9348.88+567.24</f>
        <v>9916.119999999999</v>
      </c>
      <c r="F23" s="15">
        <f t="shared" ref="F23:F28" si="0">G23+H23</f>
        <v>0</v>
      </c>
      <c r="G23" s="15"/>
      <c r="H23" s="15"/>
      <c r="I23" s="15">
        <f t="shared" ref="I23:I28" si="1">E23*F23</f>
        <v>0</v>
      </c>
      <c r="J23" s="15">
        <f t="shared" ref="J23:J28" si="2">E23*G23</f>
        <v>0</v>
      </c>
      <c r="K23" s="15">
        <f t="shared" ref="K23:K28" si="3">E23*H23</f>
        <v>0</v>
      </c>
    </row>
    <row r="24" spans="1:11" s="16" customFormat="1" ht="51" x14ac:dyDescent="0.25">
      <c r="A24" s="12">
        <v>3</v>
      </c>
      <c r="B24" s="13" t="s">
        <v>15</v>
      </c>
      <c r="C24" s="13" t="s">
        <v>261</v>
      </c>
      <c r="D24" s="14" t="s">
        <v>16</v>
      </c>
      <c r="E24" s="25">
        <f>3471.5+124.05</f>
        <v>3595.55</v>
      </c>
      <c r="F24" s="15">
        <f t="shared" si="0"/>
        <v>0</v>
      </c>
      <c r="G24" s="15"/>
      <c r="H24" s="15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25.5" x14ac:dyDescent="0.25">
      <c r="A25" s="12">
        <v>4</v>
      </c>
      <c r="B25" s="13" t="s">
        <v>15</v>
      </c>
      <c r="C25" s="13" t="s">
        <v>48</v>
      </c>
      <c r="D25" s="14" t="s">
        <v>16</v>
      </c>
      <c r="E25" s="25">
        <f t="shared" ref="E25" si="4">E23</f>
        <v>9916.119999999999</v>
      </c>
      <c r="F25" s="15">
        <f t="shared" si="0"/>
        <v>0</v>
      </c>
      <c r="G25" s="15"/>
      <c r="H25" s="15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38.25" x14ac:dyDescent="0.25">
      <c r="A26" s="12">
        <v>5</v>
      </c>
      <c r="B26" s="13" t="s">
        <v>15</v>
      </c>
      <c r="C26" s="13" t="s">
        <v>75</v>
      </c>
      <c r="D26" s="26" t="s">
        <v>79</v>
      </c>
      <c r="E26" s="25">
        <v>6012.86</v>
      </c>
      <c r="F26" s="15">
        <f t="shared" si="0"/>
        <v>0</v>
      </c>
      <c r="G26" s="15"/>
      <c r="H26" s="15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91.5" x14ac:dyDescent="0.25">
      <c r="A27" s="12">
        <v>6</v>
      </c>
      <c r="B27" s="13" t="s">
        <v>15</v>
      </c>
      <c r="C27" s="26" t="s">
        <v>33</v>
      </c>
      <c r="D27" s="14" t="s">
        <v>16</v>
      </c>
      <c r="E27" s="25">
        <v>5527.76</v>
      </c>
      <c r="F27" s="15">
        <f t="shared" si="0"/>
        <v>0</v>
      </c>
      <c r="G27" s="15"/>
      <c r="H27" s="15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02.75" x14ac:dyDescent="0.25">
      <c r="A28" s="12">
        <v>7</v>
      </c>
      <c r="B28" s="13" t="s">
        <v>15</v>
      </c>
      <c r="C28" s="26" t="s">
        <v>80</v>
      </c>
      <c r="D28" s="14" t="s">
        <v>16</v>
      </c>
      <c r="E28" s="25">
        <v>611.1</v>
      </c>
      <c r="F28" s="15">
        <f t="shared" si="0"/>
        <v>0</v>
      </c>
      <c r="G28" s="15"/>
      <c r="H28" s="15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42" customFormat="1" x14ac:dyDescent="0.25">
      <c r="A29" s="37">
        <v>8</v>
      </c>
      <c r="B29" s="38"/>
      <c r="C29" s="39" t="s">
        <v>78</v>
      </c>
      <c r="D29" s="40"/>
      <c r="E29" s="41"/>
      <c r="F29" s="41"/>
      <c r="G29" s="41"/>
      <c r="H29" s="41"/>
      <c r="I29" s="41"/>
      <c r="J29" s="41"/>
      <c r="K29" s="41"/>
    </row>
    <row r="30" spans="1:11" s="16" customFormat="1" x14ac:dyDescent="0.25">
      <c r="A30" s="12">
        <v>9</v>
      </c>
      <c r="B30" s="13"/>
      <c r="C30" s="27" t="s">
        <v>38</v>
      </c>
      <c r="D30" s="26"/>
      <c r="E30" s="25"/>
      <c r="F30" s="15"/>
      <c r="G30" s="15"/>
      <c r="H30" s="15"/>
      <c r="I30" s="15"/>
      <c r="J30" s="15"/>
      <c r="K30" s="15"/>
    </row>
    <row r="31" spans="1:11" s="16" customFormat="1" ht="63.75" x14ac:dyDescent="0.25">
      <c r="A31" s="12">
        <v>10</v>
      </c>
      <c r="B31" s="13" t="s">
        <v>15</v>
      </c>
      <c r="C31" s="13" t="s">
        <v>259</v>
      </c>
      <c r="D31" s="14" t="s">
        <v>16</v>
      </c>
      <c r="E31" s="25">
        <v>3141.51</v>
      </c>
      <c r="F31" s="15">
        <f t="shared" ref="F31:F40" si="5">G31+H31</f>
        <v>0</v>
      </c>
      <c r="G31" s="15"/>
      <c r="H31" s="15"/>
      <c r="I31" s="15">
        <f t="shared" ref="I31:I40" si="6">E31*F31</f>
        <v>0</v>
      </c>
      <c r="J31" s="15">
        <f t="shared" ref="J31:J40" si="7">E31*G31</f>
        <v>0</v>
      </c>
      <c r="K31" s="15">
        <f t="shared" ref="K31:K40" si="8">E31*H31</f>
        <v>0</v>
      </c>
    </row>
    <row r="32" spans="1:11" s="16" customFormat="1" ht="25.5" x14ac:dyDescent="0.25">
      <c r="A32" s="12">
        <v>11</v>
      </c>
      <c r="B32" s="13" t="s">
        <v>15</v>
      </c>
      <c r="C32" s="13" t="s">
        <v>51</v>
      </c>
      <c r="D32" s="14" t="s">
        <v>16</v>
      </c>
      <c r="E32" s="25">
        <f>190.47+63.13</f>
        <v>253.6</v>
      </c>
      <c r="F32" s="15">
        <f t="shared" si="5"/>
        <v>0</v>
      </c>
      <c r="G32" s="15"/>
      <c r="H32" s="15"/>
      <c r="I32" s="15">
        <f t="shared" si="6"/>
        <v>0</v>
      </c>
      <c r="J32" s="15">
        <f t="shared" si="7"/>
        <v>0</v>
      </c>
      <c r="K32" s="15">
        <f t="shared" si="8"/>
        <v>0</v>
      </c>
    </row>
    <row r="33" spans="1:11" s="16" customFormat="1" ht="25.5" x14ac:dyDescent="0.25">
      <c r="A33" s="12">
        <v>12</v>
      </c>
      <c r="B33" s="13" t="s">
        <v>15</v>
      </c>
      <c r="C33" s="13" t="s">
        <v>45</v>
      </c>
      <c r="D33" s="14" t="s">
        <v>16</v>
      </c>
      <c r="E33" s="25">
        <v>190.47</v>
      </c>
      <c r="F33" s="15">
        <f t="shared" si="5"/>
        <v>0</v>
      </c>
      <c r="G33" s="15"/>
      <c r="H33" s="15"/>
      <c r="I33" s="15">
        <f t="shared" si="6"/>
        <v>0</v>
      </c>
      <c r="J33" s="15">
        <f t="shared" si="7"/>
        <v>0</v>
      </c>
      <c r="K33" s="15">
        <f t="shared" si="8"/>
        <v>0</v>
      </c>
    </row>
    <row r="34" spans="1:11" s="16" customFormat="1" ht="25.5" x14ac:dyDescent="0.25">
      <c r="A34" s="12">
        <v>13</v>
      </c>
      <c r="B34" s="13" t="s">
        <v>15</v>
      </c>
      <c r="C34" s="13" t="s">
        <v>46</v>
      </c>
      <c r="D34" s="14" t="s">
        <v>16</v>
      </c>
      <c r="E34" s="25">
        <v>63.13</v>
      </c>
      <c r="F34" s="15">
        <f t="shared" si="5"/>
        <v>0</v>
      </c>
      <c r="G34" s="15"/>
      <c r="H34" s="15"/>
      <c r="I34" s="15">
        <f t="shared" si="6"/>
        <v>0</v>
      </c>
      <c r="J34" s="15">
        <f t="shared" si="7"/>
        <v>0</v>
      </c>
      <c r="K34" s="15">
        <f t="shared" si="8"/>
        <v>0</v>
      </c>
    </row>
    <row r="35" spans="1:11" s="16" customFormat="1" ht="25.5" x14ac:dyDescent="0.25">
      <c r="A35" s="12">
        <v>14</v>
      </c>
      <c r="B35" s="13" t="s">
        <v>15</v>
      </c>
      <c r="C35" s="13" t="s">
        <v>28</v>
      </c>
      <c r="D35" s="14" t="s">
        <v>16</v>
      </c>
      <c r="E35" s="25">
        <v>50.16</v>
      </c>
      <c r="F35" s="15">
        <f t="shared" si="5"/>
        <v>0</v>
      </c>
      <c r="G35" s="15"/>
      <c r="H35" s="15"/>
      <c r="I35" s="15">
        <f t="shared" si="6"/>
        <v>0</v>
      </c>
      <c r="J35" s="15">
        <f t="shared" si="7"/>
        <v>0</v>
      </c>
      <c r="K35" s="15">
        <f t="shared" si="8"/>
        <v>0</v>
      </c>
    </row>
    <row r="36" spans="1:11" s="16" customFormat="1" ht="25.5" x14ac:dyDescent="0.25">
      <c r="A36" s="12">
        <v>15</v>
      </c>
      <c r="B36" s="13" t="s">
        <v>15</v>
      </c>
      <c r="C36" s="13" t="s">
        <v>21</v>
      </c>
      <c r="D36" s="14" t="s">
        <v>16</v>
      </c>
      <c r="E36" s="25">
        <v>109.99</v>
      </c>
      <c r="F36" s="15">
        <f t="shared" si="5"/>
        <v>0</v>
      </c>
      <c r="G36" s="15"/>
      <c r="H36" s="15"/>
      <c r="I36" s="15">
        <f t="shared" si="6"/>
        <v>0</v>
      </c>
      <c r="J36" s="15">
        <f t="shared" si="7"/>
        <v>0</v>
      </c>
      <c r="K36" s="15">
        <f t="shared" si="8"/>
        <v>0</v>
      </c>
    </row>
    <row r="37" spans="1:11" s="16" customFormat="1" ht="25.5" x14ac:dyDescent="0.25">
      <c r="A37" s="12">
        <v>16</v>
      </c>
      <c r="B37" s="13" t="s">
        <v>15</v>
      </c>
      <c r="C37" s="13" t="s">
        <v>17</v>
      </c>
      <c r="D37" s="14" t="s">
        <v>16</v>
      </c>
      <c r="E37" s="25">
        <f t="shared" ref="E37:E38" si="9">E36</f>
        <v>109.99</v>
      </c>
      <c r="F37" s="15">
        <f t="shared" si="5"/>
        <v>0</v>
      </c>
      <c r="G37" s="15"/>
      <c r="H37" s="15"/>
      <c r="I37" s="15">
        <f t="shared" si="6"/>
        <v>0</v>
      </c>
      <c r="J37" s="15">
        <f t="shared" si="7"/>
        <v>0</v>
      </c>
      <c r="K37" s="15">
        <f t="shared" si="8"/>
        <v>0</v>
      </c>
    </row>
    <row r="38" spans="1:11" s="16" customFormat="1" ht="25.5" x14ac:dyDescent="0.25">
      <c r="A38" s="12">
        <v>17</v>
      </c>
      <c r="B38" s="13" t="s">
        <v>15</v>
      </c>
      <c r="C38" s="13" t="s">
        <v>22</v>
      </c>
      <c r="D38" s="14" t="s">
        <v>16</v>
      </c>
      <c r="E38" s="25">
        <f t="shared" si="9"/>
        <v>109.99</v>
      </c>
      <c r="F38" s="15">
        <f t="shared" si="5"/>
        <v>0</v>
      </c>
      <c r="G38" s="15"/>
      <c r="H38" s="15"/>
      <c r="I38" s="15">
        <f t="shared" si="6"/>
        <v>0</v>
      </c>
      <c r="J38" s="15">
        <f t="shared" si="7"/>
        <v>0</v>
      </c>
      <c r="K38" s="15">
        <f t="shared" si="8"/>
        <v>0</v>
      </c>
    </row>
    <row r="39" spans="1:11" s="16" customFormat="1" ht="25.5" x14ac:dyDescent="0.25">
      <c r="A39" s="12">
        <v>18</v>
      </c>
      <c r="B39" s="13" t="s">
        <v>15</v>
      </c>
      <c r="C39" s="13" t="s">
        <v>25</v>
      </c>
      <c r="D39" s="14" t="s">
        <v>16</v>
      </c>
      <c r="E39" s="25">
        <v>882.71</v>
      </c>
      <c r="F39" s="15">
        <f t="shared" si="5"/>
        <v>0</v>
      </c>
      <c r="G39" s="15"/>
      <c r="H39" s="15"/>
      <c r="I39" s="15">
        <f t="shared" si="6"/>
        <v>0</v>
      </c>
      <c r="J39" s="15">
        <f t="shared" si="7"/>
        <v>0</v>
      </c>
      <c r="K39" s="15">
        <f t="shared" si="8"/>
        <v>0</v>
      </c>
    </row>
    <row r="40" spans="1:11" s="16" customFormat="1" ht="25.5" x14ac:dyDescent="0.25">
      <c r="A40" s="12">
        <v>19</v>
      </c>
      <c r="B40" s="13" t="s">
        <v>15</v>
      </c>
      <c r="C40" s="13" t="s">
        <v>26</v>
      </c>
      <c r="D40" s="14" t="s">
        <v>16</v>
      </c>
      <c r="E40" s="25">
        <f t="shared" ref="E40" si="10">E39</f>
        <v>882.71</v>
      </c>
      <c r="F40" s="15">
        <f t="shared" si="5"/>
        <v>0</v>
      </c>
      <c r="G40" s="15"/>
      <c r="H40" s="15"/>
      <c r="I40" s="15">
        <f t="shared" si="6"/>
        <v>0</v>
      </c>
      <c r="J40" s="15">
        <f t="shared" si="7"/>
        <v>0</v>
      </c>
      <c r="K40" s="15">
        <f t="shared" si="8"/>
        <v>0</v>
      </c>
    </row>
    <row r="41" spans="1:11" s="16" customFormat="1" x14ac:dyDescent="0.25">
      <c r="A41" s="12">
        <v>20</v>
      </c>
      <c r="B41" s="13"/>
      <c r="C41" s="27" t="s">
        <v>37</v>
      </c>
      <c r="D41" s="14"/>
      <c r="E41" s="25"/>
      <c r="F41" s="15"/>
      <c r="G41" s="15"/>
      <c r="H41" s="15"/>
      <c r="I41" s="15"/>
      <c r="J41" s="15"/>
      <c r="K41" s="15"/>
    </row>
    <row r="42" spans="1:11" s="16" customFormat="1" ht="25.5" x14ac:dyDescent="0.25">
      <c r="A42" s="12">
        <v>21</v>
      </c>
      <c r="B42" s="13" t="s">
        <v>15</v>
      </c>
      <c r="C42" s="13" t="s">
        <v>23</v>
      </c>
      <c r="D42" s="14" t="s">
        <v>16</v>
      </c>
      <c r="E42" s="25">
        <v>101.54</v>
      </c>
      <c r="F42" s="15">
        <f>G42+H42</f>
        <v>0</v>
      </c>
      <c r="G42" s="15"/>
      <c r="H42" s="15"/>
      <c r="I42" s="15">
        <f t="shared" ref="I42:I43" si="11">E42*F42</f>
        <v>0</v>
      </c>
      <c r="J42" s="15">
        <f t="shared" ref="J42:J43" si="12">E42*G42</f>
        <v>0</v>
      </c>
      <c r="K42" s="15">
        <f t="shared" ref="K42:K43" si="13">E42*H42</f>
        <v>0</v>
      </c>
    </row>
    <row r="43" spans="1:11" s="16" customFormat="1" ht="25.5" x14ac:dyDescent="0.25">
      <c r="A43" s="12">
        <v>22</v>
      </c>
      <c r="B43" s="13" t="s">
        <v>15</v>
      </c>
      <c r="C43" s="13" t="s">
        <v>24</v>
      </c>
      <c r="D43" s="14" t="s">
        <v>16</v>
      </c>
      <c r="E43" s="25">
        <v>101.54</v>
      </c>
      <c r="F43" s="15">
        <f>G43+H43</f>
        <v>0</v>
      </c>
      <c r="G43" s="15"/>
      <c r="H43" s="15"/>
      <c r="I43" s="15">
        <f t="shared" si="11"/>
        <v>0</v>
      </c>
      <c r="J43" s="15">
        <f t="shared" si="12"/>
        <v>0</v>
      </c>
      <c r="K43" s="15">
        <f t="shared" si="13"/>
        <v>0</v>
      </c>
    </row>
    <row r="44" spans="1:11" s="16" customFormat="1" x14ac:dyDescent="0.25">
      <c r="A44" s="12">
        <v>23</v>
      </c>
      <c r="B44" s="13"/>
      <c r="C44" s="27" t="s">
        <v>39</v>
      </c>
      <c r="D44" s="14"/>
      <c r="E44" s="25"/>
      <c r="F44" s="15"/>
      <c r="G44" s="15"/>
      <c r="H44" s="15"/>
      <c r="I44" s="15"/>
      <c r="J44" s="15"/>
      <c r="K44" s="15"/>
    </row>
    <row r="45" spans="1:11" s="16" customFormat="1" ht="38.25" x14ac:dyDescent="0.25">
      <c r="A45" s="12">
        <v>24</v>
      </c>
      <c r="B45" s="13" t="s">
        <v>15</v>
      </c>
      <c r="C45" s="13" t="s">
        <v>67</v>
      </c>
      <c r="D45" s="26" t="s">
        <v>79</v>
      </c>
      <c r="E45" s="25">
        <v>1376.5</v>
      </c>
      <c r="F45" s="15">
        <f>G45+H45</f>
        <v>0</v>
      </c>
      <c r="G45" s="15"/>
      <c r="H45" s="15"/>
      <c r="I45" s="15">
        <f t="shared" ref="I45" si="14">E45*F45</f>
        <v>0</v>
      </c>
      <c r="J45" s="15">
        <f t="shared" ref="J45" si="15">E45*G45</f>
        <v>0</v>
      </c>
      <c r="K45" s="15">
        <f t="shared" ref="K45" si="16">E45*H45</f>
        <v>0</v>
      </c>
    </row>
    <row r="46" spans="1:11" s="16" customFormat="1" x14ac:dyDescent="0.25">
      <c r="A46" s="12">
        <v>25</v>
      </c>
      <c r="B46" s="13"/>
      <c r="C46" s="27" t="s">
        <v>31</v>
      </c>
      <c r="D46" s="14"/>
      <c r="E46" s="25"/>
      <c r="F46" s="15"/>
      <c r="G46" s="15"/>
      <c r="H46" s="15"/>
      <c r="I46" s="15"/>
      <c r="J46" s="15"/>
      <c r="K46" s="15"/>
    </row>
    <row r="47" spans="1:11" s="16" customFormat="1" ht="25.5" x14ac:dyDescent="0.25">
      <c r="A47" s="12">
        <v>26</v>
      </c>
      <c r="B47" s="13" t="s">
        <v>15</v>
      </c>
      <c r="C47" s="13" t="s">
        <v>44</v>
      </c>
      <c r="D47" s="14" t="s">
        <v>16</v>
      </c>
      <c r="E47" s="25">
        <v>76.099999999999994</v>
      </c>
      <c r="F47" s="15">
        <f t="shared" ref="F47:F50" si="17">G47+H47</f>
        <v>0</v>
      </c>
      <c r="G47" s="15"/>
      <c r="H47" s="15"/>
      <c r="I47" s="15">
        <f t="shared" ref="I47:I50" si="18">E47*F47</f>
        <v>0</v>
      </c>
      <c r="J47" s="15">
        <f t="shared" ref="J47:J50" si="19">E47*G47</f>
        <v>0</v>
      </c>
      <c r="K47" s="15">
        <f t="shared" ref="K47:K50" si="20">E47*H47</f>
        <v>0</v>
      </c>
    </row>
    <row r="48" spans="1:11" s="16" customFormat="1" ht="25.5" x14ac:dyDescent="0.25">
      <c r="A48" s="12">
        <v>27</v>
      </c>
      <c r="B48" s="13" t="s">
        <v>15</v>
      </c>
      <c r="C48" s="13" t="s">
        <v>18</v>
      </c>
      <c r="D48" s="14" t="s">
        <v>19</v>
      </c>
      <c r="E48" s="25">
        <v>134.54</v>
      </c>
      <c r="F48" s="15">
        <f t="shared" si="17"/>
        <v>0</v>
      </c>
      <c r="G48" s="15"/>
      <c r="H48" s="15"/>
      <c r="I48" s="15">
        <f t="shared" si="18"/>
        <v>0</v>
      </c>
      <c r="J48" s="15">
        <f t="shared" si="19"/>
        <v>0</v>
      </c>
      <c r="K48" s="15">
        <f t="shared" si="20"/>
        <v>0</v>
      </c>
    </row>
    <row r="49" spans="1:11" s="16" customFormat="1" ht="57.75" x14ac:dyDescent="0.25">
      <c r="A49" s="12">
        <v>28</v>
      </c>
      <c r="B49" s="13" t="s">
        <v>15</v>
      </c>
      <c r="C49" s="26" t="s">
        <v>81</v>
      </c>
      <c r="D49" s="14" t="s">
        <v>16</v>
      </c>
      <c r="E49" s="25">
        <v>979.06</v>
      </c>
      <c r="F49" s="15">
        <f t="shared" si="17"/>
        <v>0</v>
      </c>
      <c r="G49" s="15"/>
      <c r="H49" s="15"/>
      <c r="I49" s="15">
        <f t="shared" si="18"/>
        <v>0</v>
      </c>
      <c r="J49" s="15">
        <f t="shared" si="19"/>
        <v>0</v>
      </c>
      <c r="K49" s="15">
        <f t="shared" si="20"/>
        <v>0</v>
      </c>
    </row>
    <row r="50" spans="1:11" s="16" customFormat="1" ht="91.5" x14ac:dyDescent="0.25">
      <c r="A50" s="12">
        <v>29</v>
      </c>
      <c r="B50" s="13" t="s">
        <v>15</v>
      </c>
      <c r="C50" s="26" t="s">
        <v>83</v>
      </c>
      <c r="D50" s="14" t="s">
        <v>16</v>
      </c>
      <c r="E50" s="25">
        <v>28.44</v>
      </c>
      <c r="F50" s="15">
        <f t="shared" si="17"/>
        <v>0</v>
      </c>
      <c r="G50" s="15"/>
      <c r="H50" s="15"/>
      <c r="I50" s="15">
        <f t="shared" si="18"/>
        <v>0</v>
      </c>
      <c r="J50" s="15">
        <f t="shared" si="19"/>
        <v>0</v>
      </c>
      <c r="K50" s="15">
        <f t="shared" si="20"/>
        <v>0</v>
      </c>
    </row>
    <row r="51" spans="1:11" s="56" customFormat="1" x14ac:dyDescent="0.25">
      <c r="A51" s="12">
        <v>30</v>
      </c>
      <c r="B51" s="43"/>
      <c r="C51" s="39" t="s">
        <v>101</v>
      </c>
      <c r="D51" s="39"/>
      <c r="E51" s="55"/>
      <c r="F51" s="55"/>
      <c r="G51" s="55"/>
      <c r="H51" s="55"/>
      <c r="I51" s="55">
        <f>SUM(I23:I50)</f>
        <v>0</v>
      </c>
      <c r="J51" s="55">
        <f>SUM(J23:J50)</f>
        <v>0</v>
      </c>
      <c r="K51" s="55">
        <f>SUM(K23:K50)</f>
        <v>0</v>
      </c>
    </row>
    <row r="52" spans="1:11" s="31" customFormat="1" x14ac:dyDescent="0.25">
      <c r="A52" s="12">
        <v>31</v>
      </c>
      <c r="B52" s="52"/>
      <c r="C52" s="36"/>
      <c r="D52" s="36"/>
      <c r="E52" s="53"/>
      <c r="F52" s="53"/>
      <c r="G52" s="53"/>
      <c r="H52" s="54"/>
      <c r="I52" s="30"/>
      <c r="J52" s="30"/>
      <c r="K52" s="30"/>
    </row>
    <row r="53" spans="1:11" s="83" customFormat="1" x14ac:dyDescent="0.25">
      <c r="A53" s="12">
        <v>32</v>
      </c>
      <c r="B53" s="79"/>
      <c r="C53" s="80" t="s">
        <v>263</v>
      </c>
      <c r="D53" s="81"/>
      <c r="E53" s="82"/>
      <c r="F53" s="82"/>
      <c r="G53" s="82"/>
      <c r="H53" s="82"/>
      <c r="I53" s="82"/>
      <c r="J53" s="82"/>
      <c r="K53" s="82"/>
    </row>
    <row r="54" spans="1:11" s="16" customFormat="1" x14ac:dyDescent="0.25">
      <c r="A54" s="12">
        <v>33</v>
      </c>
      <c r="B54" s="13"/>
      <c r="C54" s="57" t="s">
        <v>102</v>
      </c>
      <c r="D54" s="14"/>
      <c r="E54" s="58"/>
      <c r="F54" s="15"/>
      <c r="G54" s="15"/>
      <c r="H54" s="15"/>
      <c r="I54" s="15"/>
      <c r="J54" s="15"/>
      <c r="K54" s="15"/>
    </row>
    <row r="55" spans="1:11" s="71" customFormat="1" x14ac:dyDescent="0.25">
      <c r="A55" s="12">
        <v>34</v>
      </c>
      <c r="B55" s="66"/>
      <c r="C55" s="67" t="s">
        <v>203</v>
      </c>
      <c r="D55" s="68"/>
      <c r="E55" s="69"/>
      <c r="F55" s="70"/>
      <c r="G55" s="70"/>
      <c r="H55" s="70"/>
      <c r="I55" s="70"/>
      <c r="J55" s="70"/>
      <c r="K55" s="70"/>
    </row>
    <row r="56" spans="1:11" s="16" customFormat="1" x14ac:dyDescent="0.25">
      <c r="A56" s="12">
        <v>35</v>
      </c>
      <c r="B56" s="13"/>
      <c r="C56" s="24" t="s">
        <v>204</v>
      </c>
      <c r="D56" s="14"/>
      <c r="E56" s="58"/>
      <c r="F56" s="15"/>
      <c r="G56" s="15"/>
      <c r="H56" s="15"/>
      <c r="I56" s="15"/>
      <c r="J56" s="15"/>
      <c r="K56" s="15"/>
    </row>
    <row r="57" spans="1:11" s="16" customFormat="1" ht="25.5" x14ac:dyDescent="0.25">
      <c r="A57" s="12">
        <v>36</v>
      </c>
      <c r="B57" s="13" t="s">
        <v>15</v>
      </c>
      <c r="C57" s="13" t="s">
        <v>131</v>
      </c>
      <c r="D57" s="14" t="s">
        <v>16</v>
      </c>
      <c r="E57" s="58">
        <v>77</v>
      </c>
      <c r="F57" s="15">
        <f>G57+H57</f>
        <v>0</v>
      </c>
      <c r="G57" s="15"/>
      <c r="H57" s="15"/>
      <c r="I57" s="15">
        <f t="shared" ref="I57" si="21">E57*F57</f>
        <v>0</v>
      </c>
      <c r="J57" s="15">
        <f t="shared" ref="J57" si="22">E57*G57</f>
        <v>0</v>
      </c>
      <c r="K57" s="15">
        <f t="shared" ref="K57" si="23">H57*E57</f>
        <v>0</v>
      </c>
    </row>
    <row r="58" spans="1:11" s="16" customFormat="1" x14ac:dyDescent="0.25">
      <c r="A58" s="12">
        <v>37</v>
      </c>
      <c r="B58" s="13"/>
      <c r="C58" s="24" t="s">
        <v>205</v>
      </c>
      <c r="D58" s="14"/>
      <c r="E58" s="58"/>
      <c r="F58" s="15"/>
      <c r="G58" s="15"/>
      <c r="H58" s="15"/>
      <c r="I58" s="15"/>
      <c r="J58" s="15"/>
      <c r="K58" s="15"/>
    </row>
    <row r="59" spans="1:11" s="16" customFormat="1" ht="25.5" x14ac:dyDescent="0.25">
      <c r="A59" s="12">
        <v>38</v>
      </c>
      <c r="B59" s="13" t="s">
        <v>15</v>
      </c>
      <c r="C59" s="13" t="s">
        <v>111</v>
      </c>
      <c r="D59" s="14" t="s">
        <v>16</v>
      </c>
      <c r="E59" s="58">
        <f>(0.67+0.9+1.6+0.8+1.68+0.36+0.9+0.9+1.76)*3.2+3</f>
        <v>33.624000000000002</v>
      </c>
      <c r="F59" s="15">
        <f t="shared" ref="F59" si="24">G59+H59</f>
        <v>0</v>
      </c>
      <c r="G59" s="15"/>
      <c r="H59" s="15"/>
      <c r="I59" s="15">
        <f t="shared" ref="I59" si="25">E59*F59</f>
        <v>0</v>
      </c>
      <c r="J59" s="15">
        <f t="shared" ref="J59" si="26">E59*G59</f>
        <v>0</v>
      </c>
      <c r="K59" s="15">
        <f t="shared" ref="K59" si="27">H59*E59</f>
        <v>0</v>
      </c>
    </row>
    <row r="60" spans="1:11" s="16" customFormat="1" x14ac:dyDescent="0.25">
      <c r="A60" s="12">
        <v>39</v>
      </c>
      <c r="B60" s="13"/>
      <c r="C60" s="24" t="s">
        <v>206</v>
      </c>
      <c r="D60" s="14"/>
      <c r="E60" s="58"/>
      <c r="F60" s="15"/>
      <c r="G60" s="15"/>
      <c r="H60" s="15"/>
      <c r="I60" s="15"/>
      <c r="J60" s="15"/>
      <c r="K60" s="15"/>
    </row>
    <row r="61" spans="1:11" s="16" customFormat="1" ht="25.5" x14ac:dyDescent="0.25">
      <c r="A61" s="12">
        <v>40</v>
      </c>
      <c r="B61" s="13" t="s">
        <v>15</v>
      </c>
      <c r="C61" s="13" t="s">
        <v>111</v>
      </c>
      <c r="D61" s="14" t="s">
        <v>16</v>
      </c>
      <c r="E61" s="58">
        <v>54</v>
      </c>
      <c r="F61" s="15">
        <f t="shared" ref="F61:F65" si="28">G61+H61</f>
        <v>0</v>
      </c>
      <c r="G61" s="15"/>
      <c r="H61" s="15"/>
      <c r="I61" s="15">
        <f t="shared" ref="I61:I65" si="29">E61*F61</f>
        <v>0</v>
      </c>
      <c r="J61" s="15">
        <f t="shared" ref="J61:J65" si="30">E61*G61</f>
        <v>0</v>
      </c>
      <c r="K61" s="15">
        <f t="shared" ref="K61:K65" si="31">H61*E61</f>
        <v>0</v>
      </c>
    </row>
    <row r="62" spans="1:11" s="16" customFormat="1" ht="25.5" x14ac:dyDescent="0.25">
      <c r="A62" s="12">
        <v>41</v>
      </c>
      <c r="B62" s="13" t="s">
        <v>15</v>
      </c>
      <c r="C62" s="13" t="s">
        <v>116</v>
      </c>
      <c r="D62" s="14" t="s">
        <v>16</v>
      </c>
      <c r="E62" s="58">
        <f>51+22+4.5</f>
        <v>77.5</v>
      </c>
      <c r="F62" s="15">
        <f t="shared" si="28"/>
        <v>0</v>
      </c>
      <c r="G62" s="15"/>
      <c r="H62" s="15"/>
      <c r="I62" s="15">
        <f t="shared" si="29"/>
        <v>0</v>
      </c>
      <c r="J62" s="15">
        <f t="shared" si="30"/>
        <v>0</v>
      </c>
      <c r="K62" s="15">
        <f t="shared" si="31"/>
        <v>0</v>
      </c>
    </row>
    <row r="63" spans="1:11" s="16" customFormat="1" ht="25.5" x14ac:dyDescent="0.25">
      <c r="A63" s="12">
        <v>42</v>
      </c>
      <c r="B63" s="13" t="s">
        <v>15</v>
      </c>
      <c r="C63" s="13" t="s">
        <v>255</v>
      </c>
      <c r="D63" s="14" t="s">
        <v>16</v>
      </c>
      <c r="E63" s="58">
        <v>51</v>
      </c>
      <c r="F63" s="15">
        <f t="shared" si="28"/>
        <v>0</v>
      </c>
      <c r="G63" s="15"/>
      <c r="H63" s="15"/>
      <c r="I63" s="15">
        <f t="shared" si="29"/>
        <v>0</v>
      </c>
      <c r="J63" s="15">
        <f t="shared" si="30"/>
        <v>0</v>
      </c>
      <c r="K63" s="15">
        <f t="shared" si="31"/>
        <v>0</v>
      </c>
    </row>
    <row r="64" spans="1:11" s="16" customFormat="1" ht="25.5" x14ac:dyDescent="0.25">
      <c r="A64" s="12">
        <v>43</v>
      </c>
      <c r="B64" s="13" t="s">
        <v>15</v>
      </c>
      <c r="C64" s="13" t="s">
        <v>256</v>
      </c>
      <c r="D64" s="14" t="s">
        <v>16</v>
      </c>
      <c r="E64" s="58">
        <v>4.5</v>
      </c>
      <c r="F64" s="15">
        <f t="shared" si="28"/>
        <v>0</v>
      </c>
      <c r="G64" s="15"/>
      <c r="H64" s="15"/>
      <c r="I64" s="15">
        <f t="shared" si="29"/>
        <v>0</v>
      </c>
      <c r="J64" s="15">
        <f t="shared" si="30"/>
        <v>0</v>
      </c>
      <c r="K64" s="15">
        <f t="shared" si="31"/>
        <v>0</v>
      </c>
    </row>
    <row r="65" spans="1:11" s="16" customFormat="1" ht="25.5" x14ac:dyDescent="0.25">
      <c r="A65" s="12">
        <v>44</v>
      </c>
      <c r="B65" s="13" t="s">
        <v>15</v>
      </c>
      <c r="C65" s="13" t="s">
        <v>257</v>
      </c>
      <c r="D65" s="14" t="s">
        <v>16</v>
      </c>
      <c r="E65" s="58">
        <v>22</v>
      </c>
      <c r="F65" s="15">
        <f t="shared" si="28"/>
        <v>0</v>
      </c>
      <c r="G65" s="15"/>
      <c r="H65" s="15"/>
      <c r="I65" s="15">
        <f t="shared" si="29"/>
        <v>0</v>
      </c>
      <c r="J65" s="15">
        <f t="shared" si="30"/>
        <v>0</v>
      </c>
      <c r="K65" s="15">
        <f t="shared" si="31"/>
        <v>0</v>
      </c>
    </row>
    <row r="66" spans="1:11" s="16" customFormat="1" x14ac:dyDescent="0.25">
      <c r="A66" s="12">
        <v>45</v>
      </c>
      <c r="B66" s="13"/>
      <c r="C66" s="24" t="s">
        <v>207</v>
      </c>
      <c r="D66" s="14"/>
      <c r="E66" s="58"/>
      <c r="F66" s="15"/>
      <c r="G66" s="15"/>
      <c r="H66" s="15"/>
      <c r="I66" s="15"/>
      <c r="J66" s="15"/>
      <c r="K66" s="15"/>
    </row>
    <row r="67" spans="1:11" s="16" customFormat="1" ht="25.5" x14ac:dyDescent="0.25">
      <c r="A67" s="12">
        <v>46</v>
      </c>
      <c r="B67" s="13" t="s">
        <v>15</v>
      </c>
      <c r="C67" s="13" t="s">
        <v>25</v>
      </c>
      <c r="D67" s="14" t="s">
        <v>16</v>
      </c>
      <c r="E67" s="58">
        <f>10.5+15.2</f>
        <v>25.7</v>
      </c>
      <c r="F67" s="15">
        <f t="shared" ref="F67:F69" si="32">G67+H67</f>
        <v>0</v>
      </c>
      <c r="G67" s="15"/>
      <c r="H67" s="15"/>
      <c r="I67" s="15">
        <f t="shared" ref="I67:I69" si="33">E67*F67</f>
        <v>0</v>
      </c>
      <c r="J67" s="15">
        <f t="shared" ref="J67:J69" si="34">E67*G67</f>
        <v>0</v>
      </c>
      <c r="K67" s="15">
        <f t="shared" ref="K67:K69" si="35">H67*E67</f>
        <v>0</v>
      </c>
    </row>
    <row r="68" spans="1:11" s="16" customFormat="1" ht="25.5" x14ac:dyDescent="0.25">
      <c r="A68" s="12">
        <v>47</v>
      </c>
      <c r="B68" s="13" t="s">
        <v>15</v>
      </c>
      <c r="C68" s="13" t="s">
        <v>246</v>
      </c>
      <c r="D68" s="14" t="s">
        <v>16</v>
      </c>
      <c r="E68" s="58">
        <v>10.5</v>
      </c>
      <c r="F68" s="15">
        <f t="shared" si="32"/>
        <v>0</v>
      </c>
      <c r="G68" s="15"/>
      <c r="H68" s="15"/>
      <c r="I68" s="15">
        <f t="shared" si="33"/>
        <v>0</v>
      </c>
      <c r="J68" s="15">
        <f t="shared" si="34"/>
        <v>0</v>
      </c>
      <c r="K68" s="15">
        <f t="shared" si="35"/>
        <v>0</v>
      </c>
    </row>
    <row r="69" spans="1:11" s="16" customFormat="1" ht="25.5" x14ac:dyDescent="0.25">
      <c r="A69" s="12">
        <v>48</v>
      </c>
      <c r="B69" s="13" t="s">
        <v>15</v>
      </c>
      <c r="C69" s="13" t="s">
        <v>254</v>
      </c>
      <c r="D69" s="14" t="s">
        <v>16</v>
      </c>
      <c r="E69" s="58">
        <v>15.2</v>
      </c>
      <c r="F69" s="15">
        <f t="shared" si="32"/>
        <v>0</v>
      </c>
      <c r="G69" s="15"/>
      <c r="H69" s="15"/>
      <c r="I69" s="15">
        <f t="shared" si="33"/>
        <v>0</v>
      </c>
      <c r="J69" s="15">
        <f t="shared" si="34"/>
        <v>0</v>
      </c>
      <c r="K69" s="15">
        <f t="shared" si="35"/>
        <v>0</v>
      </c>
    </row>
    <row r="70" spans="1:11" s="16" customFormat="1" x14ac:dyDescent="0.25">
      <c r="A70" s="12">
        <v>49</v>
      </c>
      <c r="B70" s="13"/>
      <c r="C70" s="24" t="s">
        <v>208</v>
      </c>
      <c r="D70" s="14"/>
      <c r="E70" s="58"/>
      <c r="F70" s="15"/>
      <c r="G70" s="15"/>
      <c r="H70" s="15"/>
      <c r="I70" s="15"/>
      <c r="J70" s="15"/>
      <c r="K70" s="15"/>
    </row>
    <row r="71" spans="1:11" s="16" customFormat="1" ht="25.5" x14ac:dyDescent="0.25">
      <c r="A71" s="12">
        <v>50</v>
      </c>
      <c r="B71" s="13" t="s">
        <v>15</v>
      </c>
      <c r="C71" s="13" t="s">
        <v>25</v>
      </c>
      <c r="D71" s="14" t="s">
        <v>16</v>
      </c>
      <c r="E71" s="58">
        <v>21</v>
      </c>
      <c r="F71" s="15">
        <f t="shared" ref="F71:F78" si="36">G71+H71</f>
        <v>0</v>
      </c>
      <c r="G71" s="15"/>
      <c r="H71" s="15"/>
      <c r="I71" s="15">
        <f t="shared" ref="I71:I78" si="37">E71*F71</f>
        <v>0</v>
      </c>
      <c r="J71" s="15">
        <f t="shared" ref="J71:J78" si="38">E71*G71</f>
        <v>0</v>
      </c>
      <c r="K71" s="15">
        <f t="shared" ref="K71:K78" si="39">H71*E71</f>
        <v>0</v>
      </c>
    </row>
    <row r="72" spans="1:11" s="16" customFormat="1" ht="25.5" x14ac:dyDescent="0.25">
      <c r="A72" s="12">
        <v>51</v>
      </c>
      <c r="B72" s="13" t="s">
        <v>15</v>
      </c>
      <c r="C72" s="13" t="s">
        <v>246</v>
      </c>
      <c r="D72" s="14" t="s">
        <v>16</v>
      </c>
      <c r="E72" s="58">
        <v>21</v>
      </c>
      <c r="F72" s="15">
        <f t="shared" si="36"/>
        <v>0</v>
      </c>
      <c r="G72" s="15"/>
      <c r="H72" s="15"/>
      <c r="I72" s="15">
        <f t="shared" si="37"/>
        <v>0</v>
      </c>
      <c r="J72" s="15">
        <f t="shared" si="38"/>
        <v>0</v>
      </c>
      <c r="K72" s="15">
        <f t="shared" si="39"/>
        <v>0</v>
      </c>
    </row>
    <row r="73" spans="1:11" s="16" customFormat="1" ht="25.5" x14ac:dyDescent="0.25">
      <c r="A73" s="12">
        <v>52</v>
      </c>
      <c r="B73" s="13" t="s">
        <v>15</v>
      </c>
      <c r="C73" s="13" t="s">
        <v>120</v>
      </c>
      <c r="D73" s="14" t="s">
        <v>32</v>
      </c>
      <c r="E73" s="58">
        <v>9</v>
      </c>
      <c r="F73" s="15">
        <f t="shared" si="36"/>
        <v>0</v>
      </c>
      <c r="G73" s="15"/>
      <c r="H73" s="15"/>
      <c r="I73" s="15">
        <f t="shared" si="37"/>
        <v>0</v>
      </c>
      <c r="J73" s="15">
        <f t="shared" si="38"/>
        <v>0</v>
      </c>
      <c r="K73" s="15">
        <f t="shared" si="39"/>
        <v>0</v>
      </c>
    </row>
    <row r="74" spans="1:11" s="16" customFormat="1" ht="25.5" x14ac:dyDescent="0.25">
      <c r="A74" s="12">
        <v>53</v>
      </c>
      <c r="B74" s="13" t="s">
        <v>15</v>
      </c>
      <c r="C74" s="13" t="s">
        <v>209</v>
      </c>
      <c r="D74" s="14" t="s">
        <v>16</v>
      </c>
      <c r="E74" s="58">
        <f>0.2*1.2*9</f>
        <v>2.16</v>
      </c>
      <c r="F74" s="15">
        <f t="shared" si="36"/>
        <v>0</v>
      </c>
      <c r="G74" s="15"/>
      <c r="H74" s="15"/>
      <c r="I74" s="15">
        <f t="shared" si="37"/>
        <v>0</v>
      </c>
      <c r="J74" s="15">
        <f t="shared" si="38"/>
        <v>0</v>
      </c>
      <c r="K74" s="15">
        <f t="shared" si="39"/>
        <v>0</v>
      </c>
    </row>
    <row r="75" spans="1:11" s="16" customFormat="1" ht="25.5" x14ac:dyDescent="0.25">
      <c r="A75" s="12">
        <v>54</v>
      </c>
      <c r="B75" s="13" t="s">
        <v>15</v>
      </c>
      <c r="C75" s="13" t="s">
        <v>109</v>
      </c>
      <c r="D75" s="14" t="s">
        <v>19</v>
      </c>
      <c r="E75" s="58">
        <v>8.4</v>
      </c>
      <c r="F75" s="15">
        <f t="shared" si="36"/>
        <v>0</v>
      </c>
      <c r="G75" s="15"/>
      <c r="H75" s="15"/>
      <c r="I75" s="15">
        <f t="shared" si="37"/>
        <v>0</v>
      </c>
      <c r="J75" s="15">
        <f t="shared" si="38"/>
        <v>0</v>
      </c>
      <c r="K75" s="15">
        <f t="shared" si="39"/>
        <v>0</v>
      </c>
    </row>
    <row r="76" spans="1:11" s="16" customFormat="1" ht="25.5" x14ac:dyDescent="0.25">
      <c r="A76" s="12">
        <v>55</v>
      </c>
      <c r="B76" s="13" t="s">
        <v>15</v>
      </c>
      <c r="C76" s="13" t="s">
        <v>25</v>
      </c>
      <c r="D76" s="14" t="s">
        <v>16</v>
      </c>
      <c r="E76" s="58">
        <v>5.0999999999999996</v>
      </c>
      <c r="F76" s="15">
        <f t="shared" si="36"/>
        <v>0</v>
      </c>
      <c r="G76" s="15"/>
      <c r="H76" s="15"/>
      <c r="I76" s="15">
        <f t="shared" si="37"/>
        <v>0</v>
      </c>
      <c r="J76" s="15">
        <f t="shared" si="38"/>
        <v>0</v>
      </c>
      <c r="K76" s="15">
        <f t="shared" si="39"/>
        <v>0</v>
      </c>
    </row>
    <row r="77" spans="1:11" s="16" customFormat="1" ht="25.5" x14ac:dyDescent="0.25">
      <c r="A77" s="12">
        <v>56</v>
      </c>
      <c r="B77" s="13" t="s">
        <v>15</v>
      </c>
      <c r="C77" s="13" t="s">
        <v>248</v>
      </c>
      <c r="D77" s="14" t="s">
        <v>16</v>
      </c>
      <c r="E77" s="58">
        <v>5.0999999999999996</v>
      </c>
      <c r="F77" s="15">
        <f t="shared" si="36"/>
        <v>0</v>
      </c>
      <c r="G77" s="15"/>
      <c r="H77" s="15"/>
      <c r="I77" s="15">
        <f t="shared" si="37"/>
        <v>0</v>
      </c>
      <c r="J77" s="15">
        <f t="shared" si="38"/>
        <v>0</v>
      </c>
      <c r="K77" s="15">
        <f t="shared" si="39"/>
        <v>0</v>
      </c>
    </row>
    <row r="78" spans="1:11" s="16" customFormat="1" ht="25.5" x14ac:dyDescent="0.25">
      <c r="A78" s="12">
        <v>57</v>
      </c>
      <c r="B78" s="13" t="s">
        <v>15</v>
      </c>
      <c r="C78" s="13" t="s">
        <v>157</v>
      </c>
      <c r="D78" s="14" t="s">
        <v>32</v>
      </c>
      <c r="E78" s="58">
        <v>1</v>
      </c>
      <c r="F78" s="15">
        <f t="shared" si="36"/>
        <v>0</v>
      </c>
      <c r="G78" s="15"/>
      <c r="H78" s="15"/>
      <c r="I78" s="15">
        <f t="shared" si="37"/>
        <v>0</v>
      </c>
      <c r="J78" s="15">
        <f t="shared" si="38"/>
        <v>0</v>
      </c>
      <c r="K78" s="15">
        <f t="shared" si="39"/>
        <v>0</v>
      </c>
    </row>
    <row r="79" spans="1:11" s="16" customFormat="1" x14ac:dyDescent="0.25">
      <c r="A79" s="12">
        <v>58</v>
      </c>
      <c r="B79" s="13"/>
      <c r="C79" s="24" t="s">
        <v>210</v>
      </c>
      <c r="D79" s="14"/>
      <c r="E79" s="58"/>
      <c r="F79" s="15"/>
      <c r="G79" s="15"/>
      <c r="H79" s="15"/>
      <c r="I79" s="15"/>
      <c r="J79" s="15"/>
      <c r="K79" s="15"/>
    </row>
    <row r="80" spans="1:11" s="16" customFormat="1" ht="25.5" x14ac:dyDescent="0.25">
      <c r="A80" s="12">
        <v>59</v>
      </c>
      <c r="B80" s="13" t="s">
        <v>15</v>
      </c>
      <c r="C80" s="13" t="s">
        <v>25</v>
      </c>
      <c r="D80" s="14" t="s">
        <v>16</v>
      </c>
      <c r="E80" s="58">
        <v>10</v>
      </c>
      <c r="F80" s="15">
        <f t="shared" ref="F80:F87" si="40">G80+H80</f>
        <v>0</v>
      </c>
      <c r="G80" s="15"/>
      <c r="H80" s="15"/>
      <c r="I80" s="15">
        <f t="shared" ref="I80:I87" si="41">E80*F80</f>
        <v>0</v>
      </c>
      <c r="J80" s="15">
        <f t="shared" ref="J80:J87" si="42">E80*G80</f>
        <v>0</v>
      </c>
      <c r="K80" s="15">
        <f t="shared" ref="K80:K87" si="43">H80*E80</f>
        <v>0</v>
      </c>
    </row>
    <row r="81" spans="1:11" s="16" customFormat="1" ht="25.5" x14ac:dyDescent="0.25">
      <c r="A81" s="12">
        <v>60</v>
      </c>
      <c r="B81" s="13" t="s">
        <v>15</v>
      </c>
      <c r="C81" s="13" t="s">
        <v>246</v>
      </c>
      <c r="D81" s="14" t="s">
        <v>16</v>
      </c>
      <c r="E81" s="58">
        <v>10</v>
      </c>
      <c r="F81" s="15">
        <f t="shared" si="40"/>
        <v>0</v>
      </c>
      <c r="G81" s="15"/>
      <c r="H81" s="15"/>
      <c r="I81" s="15">
        <f t="shared" si="41"/>
        <v>0</v>
      </c>
      <c r="J81" s="15">
        <f t="shared" si="42"/>
        <v>0</v>
      </c>
      <c r="K81" s="15">
        <f t="shared" si="43"/>
        <v>0</v>
      </c>
    </row>
    <row r="82" spans="1:11" s="16" customFormat="1" ht="25.5" x14ac:dyDescent="0.25">
      <c r="A82" s="12">
        <v>61</v>
      </c>
      <c r="B82" s="13" t="s">
        <v>15</v>
      </c>
      <c r="C82" s="13" t="s">
        <v>120</v>
      </c>
      <c r="D82" s="14" t="s">
        <v>32</v>
      </c>
      <c r="E82" s="58">
        <v>5</v>
      </c>
      <c r="F82" s="15">
        <f t="shared" si="40"/>
        <v>0</v>
      </c>
      <c r="G82" s="15"/>
      <c r="H82" s="15"/>
      <c r="I82" s="15">
        <f t="shared" si="41"/>
        <v>0</v>
      </c>
      <c r="J82" s="15">
        <f t="shared" si="42"/>
        <v>0</v>
      </c>
      <c r="K82" s="15">
        <f t="shared" si="43"/>
        <v>0</v>
      </c>
    </row>
    <row r="83" spans="1:11" s="16" customFormat="1" ht="25.5" x14ac:dyDescent="0.25">
      <c r="A83" s="12">
        <v>62</v>
      </c>
      <c r="B83" s="13" t="s">
        <v>15</v>
      </c>
      <c r="C83" s="13" t="s">
        <v>211</v>
      </c>
      <c r="D83" s="14" t="s">
        <v>16</v>
      </c>
      <c r="E83" s="58">
        <f>0.2*1.2*6</f>
        <v>1.44</v>
      </c>
      <c r="F83" s="15">
        <f t="shared" si="40"/>
        <v>0</v>
      </c>
      <c r="G83" s="15"/>
      <c r="H83" s="15"/>
      <c r="I83" s="15">
        <f t="shared" si="41"/>
        <v>0</v>
      </c>
      <c r="J83" s="15">
        <f t="shared" si="42"/>
        <v>0</v>
      </c>
      <c r="K83" s="15">
        <f t="shared" si="43"/>
        <v>0</v>
      </c>
    </row>
    <row r="84" spans="1:11" s="16" customFormat="1" ht="25.5" x14ac:dyDescent="0.25">
      <c r="A84" s="12">
        <v>63</v>
      </c>
      <c r="B84" s="13" t="s">
        <v>15</v>
      </c>
      <c r="C84" s="13" t="s">
        <v>109</v>
      </c>
      <c r="D84" s="14" t="s">
        <v>19</v>
      </c>
      <c r="E84" s="58">
        <v>9.1</v>
      </c>
      <c r="F84" s="15">
        <f t="shared" si="40"/>
        <v>0</v>
      </c>
      <c r="G84" s="15"/>
      <c r="H84" s="15"/>
      <c r="I84" s="15">
        <f t="shared" si="41"/>
        <v>0</v>
      </c>
      <c r="J84" s="15">
        <f t="shared" si="42"/>
        <v>0</v>
      </c>
      <c r="K84" s="15">
        <f t="shared" si="43"/>
        <v>0</v>
      </c>
    </row>
    <row r="85" spans="1:11" s="16" customFormat="1" ht="25.5" x14ac:dyDescent="0.25">
      <c r="A85" s="12">
        <v>64</v>
      </c>
      <c r="B85" s="13" t="s">
        <v>15</v>
      </c>
      <c r="C85" s="13" t="s">
        <v>25</v>
      </c>
      <c r="D85" s="14" t="s">
        <v>16</v>
      </c>
      <c r="E85" s="58">
        <v>15</v>
      </c>
      <c r="F85" s="15">
        <f t="shared" si="40"/>
        <v>0</v>
      </c>
      <c r="G85" s="15"/>
      <c r="H85" s="15"/>
      <c r="I85" s="15">
        <f t="shared" si="41"/>
        <v>0</v>
      </c>
      <c r="J85" s="15">
        <f t="shared" si="42"/>
        <v>0</v>
      </c>
      <c r="K85" s="15">
        <f t="shared" si="43"/>
        <v>0</v>
      </c>
    </row>
    <row r="86" spans="1:11" s="16" customFormat="1" ht="25.5" x14ac:dyDescent="0.25">
      <c r="A86" s="12">
        <v>65</v>
      </c>
      <c r="B86" s="13" t="s">
        <v>15</v>
      </c>
      <c r="C86" s="13" t="s">
        <v>248</v>
      </c>
      <c r="D86" s="14" t="s">
        <v>16</v>
      </c>
      <c r="E86" s="58">
        <v>15</v>
      </c>
      <c r="F86" s="15">
        <f t="shared" si="40"/>
        <v>0</v>
      </c>
      <c r="G86" s="15"/>
      <c r="H86" s="15"/>
      <c r="I86" s="15">
        <f t="shared" si="41"/>
        <v>0</v>
      </c>
      <c r="J86" s="15">
        <f t="shared" si="42"/>
        <v>0</v>
      </c>
      <c r="K86" s="15">
        <f t="shared" si="43"/>
        <v>0</v>
      </c>
    </row>
    <row r="87" spans="1:11" s="16" customFormat="1" ht="25.5" x14ac:dyDescent="0.25">
      <c r="A87" s="12">
        <v>66</v>
      </c>
      <c r="B87" s="13" t="s">
        <v>15</v>
      </c>
      <c r="C87" s="13" t="s">
        <v>157</v>
      </c>
      <c r="D87" s="14" t="s">
        <v>32</v>
      </c>
      <c r="E87" s="58">
        <v>1</v>
      </c>
      <c r="F87" s="15">
        <f t="shared" si="40"/>
        <v>0</v>
      </c>
      <c r="G87" s="15"/>
      <c r="H87" s="15"/>
      <c r="I87" s="15">
        <f t="shared" si="41"/>
        <v>0</v>
      </c>
      <c r="J87" s="15">
        <f t="shared" si="42"/>
        <v>0</v>
      </c>
      <c r="K87" s="15">
        <f t="shared" si="43"/>
        <v>0</v>
      </c>
    </row>
    <row r="88" spans="1:11" s="16" customFormat="1" x14ac:dyDescent="0.25">
      <c r="A88" s="12">
        <v>67</v>
      </c>
      <c r="B88" s="13"/>
      <c r="C88" s="24" t="s">
        <v>212</v>
      </c>
      <c r="D88" s="14"/>
      <c r="E88" s="58"/>
      <c r="F88" s="15"/>
      <c r="G88" s="15"/>
      <c r="H88" s="15"/>
      <c r="I88" s="15"/>
      <c r="J88" s="15"/>
      <c r="K88" s="15"/>
    </row>
    <row r="89" spans="1:11" s="16" customFormat="1" ht="25.5" x14ac:dyDescent="0.25">
      <c r="A89" s="12">
        <v>68</v>
      </c>
      <c r="B89" s="13" t="s">
        <v>15</v>
      </c>
      <c r="C89" s="13" t="s">
        <v>25</v>
      </c>
      <c r="D89" s="14" t="s">
        <v>16</v>
      </c>
      <c r="E89" s="58">
        <v>6.5</v>
      </c>
      <c r="F89" s="15">
        <f t="shared" ref="F89:F96" si="44">G89+H89</f>
        <v>0</v>
      </c>
      <c r="G89" s="15"/>
      <c r="H89" s="15"/>
      <c r="I89" s="15">
        <f t="shared" ref="I89:I96" si="45">E89*F89</f>
        <v>0</v>
      </c>
      <c r="J89" s="15">
        <f t="shared" ref="J89:J96" si="46">E89*G89</f>
        <v>0</v>
      </c>
      <c r="K89" s="15">
        <f t="shared" ref="K89:K96" si="47">H89*E89</f>
        <v>0</v>
      </c>
    </row>
    <row r="90" spans="1:11" s="16" customFormat="1" ht="25.5" x14ac:dyDescent="0.25">
      <c r="A90" s="12">
        <v>69</v>
      </c>
      <c r="B90" s="13" t="s">
        <v>15</v>
      </c>
      <c r="C90" s="13" t="s">
        <v>246</v>
      </c>
      <c r="D90" s="14" t="s">
        <v>16</v>
      </c>
      <c r="E90" s="58">
        <v>6.5</v>
      </c>
      <c r="F90" s="15">
        <f t="shared" si="44"/>
        <v>0</v>
      </c>
      <c r="G90" s="15"/>
      <c r="H90" s="15"/>
      <c r="I90" s="15">
        <f t="shared" si="45"/>
        <v>0</v>
      </c>
      <c r="J90" s="15">
        <f t="shared" si="46"/>
        <v>0</v>
      </c>
      <c r="K90" s="15">
        <f t="shared" si="47"/>
        <v>0</v>
      </c>
    </row>
    <row r="91" spans="1:11" s="16" customFormat="1" ht="25.5" x14ac:dyDescent="0.25">
      <c r="A91" s="12">
        <v>70</v>
      </c>
      <c r="B91" s="13" t="s">
        <v>15</v>
      </c>
      <c r="C91" s="13" t="s">
        <v>120</v>
      </c>
      <c r="D91" s="14" t="s">
        <v>32</v>
      </c>
      <c r="E91" s="58">
        <v>6</v>
      </c>
      <c r="F91" s="15">
        <f t="shared" si="44"/>
        <v>0</v>
      </c>
      <c r="G91" s="15"/>
      <c r="H91" s="15"/>
      <c r="I91" s="15">
        <f t="shared" si="45"/>
        <v>0</v>
      </c>
      <c r="J91" s="15">
        <f t="shared" si="46"/>
        <v>0</v>
      </c>
      <c r="K91" s="15">
        <f t="shared" si="47"/>
        <v>0</v>
      </c>
    </row>
    <row r="92" spans="1:11" s="16" customFormat="1" ht="25.5" x14ac:dyDescent="0.25">
      <c r="A92" s="12">
        <v>71</v>
      </c>
      <c r="B92" s="13" t="s">
        <v>15</v>
      </c>
      <c r="C92" s="13" t="s">
        <v>213</v>
      </c>
      <c r="D92" s="14" t="s">
        <v>16</v>
      </c>
      <c r="E92" s="58">
        <f>0.2*1.2*18</f>
        <v>4.32</v>
      </c>
      <c r="F92" s="15">
        <f t="shared" si="44"/>
        <v>0</v>
      </c>
      <c r="G92" s="15"/>
      <c r="H92" s="15"/>
      <c r="I92" s="15">
        <f t="shared" si="45"/>
        <v>0</v>
      </c>
      <c r="J92" s="15">
        <f t="shared" si="46"/>
        <v>0</v>
      </c>
      <c r="K92" s="15">
        <f t="shared" si="47"/>
        <v>0</v>
      </c>
    </row>
    <row r="93" spans="1:11" s="16" customFormat="1" ht="25.5" x14ac:dyDescent="0.25">
      <c r="A93" s="12">
        <v>72</v>
      </c>
      <c r="B93" s="13" t="s">
        <v>15</v>
      </c>
      <c r="C93" s="13" t="s">
        <v>109</v>
      </c>
      <c r="D93" s="14" t="s">
        <v>19</v>
      </c>
      <c r="E93" s="58">
        <v>8</v>
      </c>
      <c r="F93" s="15">
        <f t="shared" si="44"/>
        <v>0</v>
      </c>
      <c r="G93" s="15"/>
      <c r="H93" s="15"/>
      <c r="I93" s="15">
        <f t="shared" si="45"/>
        <v>0</v>
      </c>
      <c r="J93" s="15">
        <f t="shared" si="46"/>
        <v>0</v>
      </c>
      <c r="K93" s="15">
        <f t="shared" si="47"/>
        <v>0</v>
      </c>
    </row>
    <row r="94" spans="1:11" s="16" customFormat="1" ht="25.5" x14ac:dyDescent="0.25">
      <c r="A94" s="12">
        <v>73</v>
      </c>
      <c r="B94" s="13" t="s">
        <v>15</v>
      </c>
      <c r="C94" s="13" t="s">
        <v>25</v>
      </c>
      <c r="D94" s="14" t="s">
        <v>16</v>
      </c>
      <c r="E94" s="58">
        <v>9.5</v>
      </c>
      <c r="F94" s="15">
        <f t="shared" si="44"/>
        <v>0</v>
      </c>
      <c r="G94" s="15"/>
      <c r="H94" s="15"/>
      <c r="I94" s="15">
        <f t="shared" si="45"/>
        <v>0</v>
      </c>
      <c r="J94" s="15">
        <f t="shared" si="46"/>
        <v>0</v>
      </c>
      <c r="K94" s="15">
        <f t="shared" si="47"/>
        <v>0</v>
      </c>
    </row>
    <row r="95" spans="1:11" s="16" customFormat="1" ht="25.5" x14ac:dyDescent="0.25">
      <c r="A95" s="12">
        <v>74</v>
      </c>
      <c r="B95" s="13" t="s">
        <v>15</v>
      </c>
      <c r="C95" s="13" t="s">
        <v>248</v>
      </c>
      <c r="D95" s="14" t="s">
        <v>16</v>
      </c>
      <c r="E95" s="58">
        <v>9.5</v>
      </c>
      <c r="F95" s="15">
        <f t="shared" si="44"/>
        <v>0</v>
      </c>
      <c r="G95" s="15"/>
      <c r="H95" s="15"/>
      <c r="I95" s="15">
        <f t="shared" si="45"/>
        <v>0</v>
      </c>
      <c r="J95" s="15">
        <f t="shared" si="46"/>
        <v>0</v>
      </c>
      <c r="K95" s="15">
        <f t="shared" si="47"/>
        <v>0</v>
      </c>
    </row>
    <row r="96" spans="1:11" s="16" customFormat="1" ht="25.5" x14ac:dyDescent="0.25">
      <c r="A96" s="12">
        <v>75</v>
      </c>
      <c r="B96" s="13" t="s">
        <v>15</v>
      </c>
      <c r="C96" s="13" t="s">
        <v>154</v>
      </c>
      <c r="D96" s="14" t="s">
        <v>32</v>
      </c>
      <c r="E96" s="58">
        <v>1</v>
      </c>
      <c r="F96" s="15">
        <f t="shared" si="44"/>
        <v>0</v>
      </c>
      <c r="G96" s="15"/>
      <c r="H96" s="15"/>
      <c r="I96" s="15">
        <f t="shared" si="45"/>
        <v>0</v>
      </c>
      <c r="J96" s="15">
        <f t="shared" si="46"/>
        <v>0</v>
      </c>
      <c r="K96" s="15">
        <f t="shared" si="47"/>
        <v>0</v>
      </c>
    </row>
    <row r="97" spans="1:11" s="16" customFormat="1" x14ac:dyDescent="0.25">
      <c r="A97" s="12">
        <v>76</v>
      </c>
      <c r="B97" s="13"/>
      <c r="C97" s="24" t="s">
        <v>214</v>
      </c>
      <c r="D97" s="14"/>
      <c r="E97" s="58"/>
      <c r="F97" s="15"/>
      <c r="G97" s="15"/>
      <c r="H97" s="15"/>
      <c r="I97" s="15"/>
      <c r="J97" s="15"/>
      <c r="K97" s="15"/>
    </row>
    <row r="98" spans="1:11" s="16" customFormat="1" ht="25.5" x14ac:dyDescent="0.25">
      <c r="A98" s="12">
        <v>77</v>
      </c>
      <c r="B98" s="13" t="s">
        <v>15</v>
      </c>
      <c r="C98" s="13" t="s">
        <v>25</v>
      </c>
      <c r="D98" s="14" t="s">
        <v>16</v>
      </c>
      <c r="E98" s="58">
        <v>7.1</v>
      </c>
      <c r="F98" s="15">
        <f t="shared" ref="F98:F105" si="48">G98+H98</f>
        <v>0</v>
      </c>
      <c r="G98" s="15"/>
      <c r="H98" s="15"/>
      <c r="I98" s="15">
        <f t="shared" ref="I98:I105" si="49">E98*F98</f>
        <v>0</v>
      </c>
      <c r="J98" s="15">
        <f t="shared" ref="J98:J105" si="50">E98*G98</f>
        <v>0</v>
      </c>
      <c r="K98" s="15">
        <f t="shared" ref="K98:K105" si="51">H98*E98</f>
        <v>0</v>
      </c>
    </row>
    <row r="99" spans="1:11" s="16" customFormat="1" ht="25.5" x14ac:dyDescent="0.25">
      <c r="A99" s="12">
        <v>78</v>
      </c>
      <c r="B99" s="13" t="s">
        <v>15</v>
      </c>
      <c r="C99" s="13" t="s">
        <v>246</v>
      </c>
      <c r="D99" s="14" t="s">
        <v>16</v>
      </c>
      <c r="E99" s="58">
        <v>7.1</v>
      </c>
      <c r="F99" s="15">
        <f t="shared" si="48"/>
        <v>0</v>
      </c>
      <c r="G99" s="15"/>
      <c r="H99" s="15"/>
      <c r="I99" s="15">
        <f t="shared" si="49"/>
        <v>0</v>
      </c>
      <c r="J99" s="15">
        <f t="shared" si="50"/>
        <v>0</v>
      </c>
      <c r="K99" s="15">
        <f t="shared" si="51"/>
        <v>0</v>
      </c>
    </row>
    <row r="100" spans="1:11" s="16" customFormat="1" ht="25.5" x14ac:dyDescent="0.25">
      <c r="A100" s="12">
        <v>79</v>
      </c>
      <c r="B100" s="13" t="s">
        <v>15</v>
      </c>
      <c r="C100" s="13" t="s">
        <v>120</v>
      </c>
      <c r="D100" s="14" t="s">
        <v>32</v>
      </c>
      <c r="E100" s="58">
        <v>5</v>
      </c>
      <c r="F100" s="15">
        <f t="shared" si="48"/>
        <v>0</v>
      </c>
      <c r="G100" s="15"/>
      <c r="H100" s="15"/>
      <c r="I100" s="15">
        <f t="shared" si="49"/>
        <v>0</v>
      </c>
      <c r="J100" s="15">
        <f t="shared" si="50"/>
        <v>0</v>
      </c>
      <c r="K100" s="15">
        <f t="shared" si="51"/>
        <v>0</v>
      </c>
    </row>
    <row r="101" spans="1:11" s="16" customFormat="1" ht="25.5" x14ac:dyDescent="0.25">
      <c r="A101" s="12">
        <v>80</v>
      </c>
      <c r="B101" s="13" t="s">
        <v>15</v>
      </c>
      <c r="C101" s="13" t="s">
        <v>109</v>
      </c>
      <c r="D101" s="14" t="s">
        <v>19</v>
      </c>
      <c r="E101" s="58">
        <v>6</v>
      </c>
      <c r="F101" s="15">
        <f t="shared" si="48"/>
        <v>0</v>
      </c>
      <c r="G101" s="15"/>
      <c r="H101" s="15"/>
      <c r="I101" s="15">
        <f t="shared" si="49"/>
        <v>0</v>
      </c>
      <c r="J101" s="15">
        <f t="shared" si="50"/>
        <v>0</v>
      </c>
      <c r="K101" s="15">
        <f t="shared" si="51"/>
        <v>0</v>
      </c>
    </row>
    <row r="102" spans="1:11" s="16" customFormat="1" ht="25.5" x14ac:dyDescent="0.25">
      <c r="A102" s="12">
        <v>81</v>
      </c>
      <c r="B102" s="13" t="s">
        <v>15</v>
      </c>
      <c r="C102" s="13" t="s">
        <v>25</v>
      </c>
      <c r="D102" s="14" t="s">
        <v>16</v>
      </c>
      <c r="E102" s="58">
        <v>32</v>
      </c>
      <c r="F102" s="15">
        <f t="shared" si="48"/>
        <v>0</v>
      </c>
      <c r="G102" s="15"/>
      <c r="H102" s="15"/>
      <c r="I102" s="15">
        <f t="shared" si="49"/>
        <v>0</v>
      </c>
      <c r="J102" s="15">
        <f t="shared" si="50"/>
        <v>0</v>
      </c>
      <c r="K102" s="15">
        <f t="shared" si="51"/>
        <v>0</v>
      </c>
    </row>
    <row r="103" spans="1:11" s="16" customFormat="1" ht="25.5" x14ac:dyDescent="0.25">
      <c r="A103" s="12">
        <v>82</v>
      </c>
      <c r="B103" s="13" t="s">
        <v>15</v>
      </c>
      <c r="C103" s="13" t="s">
        <v>248</v>
      </c>
      <c r="D103" s="14" t="s">
        <v>16</v>
      </c>
      <c r="E103" s="58">
        <v>32</v>
      </c>
      <c r="F103" s="15">
        <f t="shared" si="48"/>
        <v>0</v>
      </c>
      <c r="G103" s="15"/>
      <c r="H103" s="15"/>
      <c r="I103" s="15">
        <f t="shared" si="49"/>
        <v>0</v>
      </c>
      <c r="J103" s="15">
        <f t="shared" si="50"/>
        <v>0</v>
      </c>
      <c r="K103" s="15">
        <f t="shared" si="51"/>
        <v>0</v>
      </c>
    </row>
    <row r="104" spans="1:11" s="16" customFormat="1" ht="25.5" x14ac:dyDescent="0.25">
      <c r="A104" s="12">
        <v>83</v>
      </c>
      <c r="B104" s="13" t="s">
        <v>15</v>
      </c>
      <c r="C104" s="13" t="s">
        <v>154</v>
      </c>
      <c r="D104" s="14" t="s">
        <v>32</v>
      </c>
      <c r="E104" s="58">
        <v>1</v>
      </c>
      <c r="F104" s="15">
        <f t="shared" si="48"/>
        <v>0</v>
      </c>
      <c r="G104" s="15"/>
      <c r="H104" s="15"/>
      <c r="I104" s="15">
        <f t="shared" si="49"/>
        <v>0</v>
      </c>
      <c r="J104" s="15">
        <f t="shared" si="50"/>
        <v>0</v>
      </c>
      <c r="K104" s="15">
        <f t="shared" si="51"/>
        <v>0</v>
      </c>
    </row>
    <row r="105" spans="1:11" s="16" customFormat="1" ht="25.5" x14ac:dyDescent="0.25">
      <c r="A105" s="12">
        <v>84</v>
      </c>
      <c r="B105" s="13" t="s">
        <v>15</v>
      </c>
      <c r="C105" s="13" t="s">
        <v>215</v>
      </c>
      <c r="D105" s="14" t="s">
        <v>16</v>
      </c>
      <c r="E105" s="58">
        <f>0.3*0.895*24</f>
        <v>6.4440000000000008</v>
      </c>
      <c r="F105" s="15">
        <f t="shared" si="48"/>
        <v>0</v>
      </c>
      <c r="G105" s="15"/>
      <c r="H105" s="15"/>
      <c r="I105" s="15">
        <f t="shared" si="49"/>
        <v>0</v>
      </c>
      <c r="J105" s="15">
        <f t="shared" si="50"/>
        <v>0</v>
      </c>
      <c r="K105" s="15">
        <f t="shared" si="51"/>
        <v>0</v>
      </c>
    </row>
    <row r="106" spans="1:11" s="16" customFormat="1" x14ac:dyDescent="0.25">
      <c r="A106" s="12">
        <v>85</v>
      </c>
      <c r="B106" s="13"/>
      <c r="C106" s="24" t="s">
        <v>216</v>
      </c>
      <c r="D106" s="14"/>
      <c r="E106" s="58"/>
      <c r="F106" s="15"/>
      <c r="G106" s="15"/>
      <c r="H106" s="15"/>
      <c r="I106" s="15"/>
      <c r="J106" s="15"/>
      <c r="K106" s="15"/>
    </row>
    <row r="107" spans="1:11" s="16" customFormat="1" ht="25.5" x14ac:dyDescent="0.25">
      <c r="A107" s="12">
        <v>86</v>
      </c>
      <c r="B107" s="13" t="s">
        <v>15</v>
      </c>
      <c r="C107" s="13" t="s">
        <v>25</v>
      </c>
      <c r="D107" s="14" t="s">
        <v>16</v>
      </c>
      <c r="E107" s="58">
        <v>4.5</v>
      </c>
      <c r="F107" s="15">
        <f t="shared" ref="F107:F112" si="52">G107+H107</f>
        <v>0</v>
      </c>
      <c r="G107" s="15"/>
      <c r="H107" s="15"/>
      <c r="I107" s="15">
        <f t="shared" ref="I107:I112" si="53">E107*F107</f>
        <v>0</v>
      </c>
      <c r="J107" s="15">
        <f t="shared" ref="J107:J112" si="54">E107*G107</f>
        <v>0</v>
      </c>
      <c r="K107" s="15">
        <f t="shared" ref="K107:K112" si="55">H107*E107</f>
        <v>0</v>
      </c>
    </row>
    <row r="108" spans="1:11" s="16" customFormat="1" ht="25.5" x14ac:dyDescent="0.25">
      <c r="A108" s="12">
        <v>87</v>
      </c>
      <c r="B108" s="13" t="s">
        <v>15</v>
      </c>
      <c r="C108" s="13" t="s">
        <v>254</v>
      </c>
      <c r="D108" s="14" t="s">
        <v>16</v>
      </c>
      <c r="E108" s="58">
        <v>4.5</v>
      </c>
      <c r="F108" s="15">
        <f t="shared" si="52"/>
        <v>0</v>
      </c>
      <c r="G108" s="15"/>
      <c r="H108" s="15"/>
      <c r="I108" s="15">
        <f t="shared" si="53"/>
        <v>0</v>
      </c>
      <c r="J108" s="15">
        <f t="shared" si="54"/>
        <v>0</v>
      </c>
      <c r="K108" s="15">
        <f t="shared" si="55"/>
        <v>0</v>
      </c>
    </row>
    <row r="109" spans="1:11" s="16" customFormat="1" ht="25.5" x14ac:dyDescent="0.25">
      <c r="A109" s="12">
        <v>88</v>
      </c>
      <c r="B109" s="13" t="s">
        <v>15</v>
      </c>
      <c r="C109" s="13" t="s">
        <v>120</v>
      </c>
      <c r="D109" s="14" t="s">
        <v>32</v>
      </c>
      <c r="E109" s="58">
        <v>6</v>
      </c>
      <c r="F109" s="15">
        <f t="shared" si="52"/>
        <v>0</v>
      </c>
      <c r="G109" s="15"/>
      <c r="H109" s="15"/>
      <c r="I109" s="15">
        <f t="shared" si="53"/>
        <v>0</v>
      </c>
      <c r="J109" s="15">
        <f t="shared" si="54"/>
        <v>0</v>
      </c>
      <c r="K109" s="15">
        <f t="shared" si="55"/>
        <v>0</v>
      </c>
    </row>
    <row r="110" spans="1:11" s="16" customFormat="1" ht="25.5" x14ac:dyDescent="0.25">
      <c r="A110" s="12">
        <v>89</v>
      </c>
      <c r="B110" s="13" t="s">
        <v>15</v>
      </c>
      <c r="C110" s="13" t="s">
        <v>217</v>
      </c>
      <c r="D110" s="14" t="s">
        <v>16</v>
      </c>
      <c r="E110" s="58">
        <f>0.2*1.2*18</f>
        <v>4.32</v>
      </c>
      <c r="F110" s="15">
        <f t="shared" si="52"/>
        <v>0</v>
      </c>
      <c r="G110" s="15"/>
      <c r="H110" s="15"/>
      <c r="I110" s="15">
        <f t="shared" si="53"/>
        <v>0</v>
      </c>
      <c r="J110" s="15">
        <f t="shared" si="54"/>
        <v>0</v>
      </c>
      <c r="K110" s="15">
        <f t="shared" si="55"/>
        <v>0</v>
      </c>
    </row>
    <row r="111" spans="1:11" s="16" customFormat="1" ht="25.5" x14ac:dyDescent="0.25">
      <c r="A111" s="12">
        <v>90</v>
      </c>
      <c r="B111" s="13" t="s">
        <v>15</v>
      </c>
      <c r="C111" s="13" t="s">
        <v>218</v>
      </c>
      <c r="D111" s="14" t="s">
        <v>16</v>
      </c>
      <c r="E111" s="58">
        <f>0.3*0.895*26</f>
        <v>6.9810000000000008</v>
      </c>
      <c r="F111" s="15">
        <f>G111+H111</f>
        <v>0</v>
      </c>
      <c r="G111" s="15"/>
      <c r="H111" s="15"/>
      <c r="I111" s="15">
        <f>E111*F111</f>
        <v>0</v>
      </c>
      <c r="J111" s="15">
        <f>E111*G111</f>
        <v>0</v>
      </c>
      <c r="K111" s="15">
        <f>H111*E111</f>
        <v>0</v>
      </c>
    </row>
    <row r="112" spans="1:11" s="16" customFormat="1" ht="25.5" x14ac:dyDescent="0.25">
      <c r="A112" s="12">
        <v>91</v>
      </c>
      <c r="B112" s="13" t="s">
        <v>15</v>
      </c>
      <c r="C112" s="13" t="s">
        <v>109</v>
      </c>
      <c r="D112" s="14" t="s">
        <v>19</v>
      </c>
      <c r="E112" s="58">
        <v>1</v>
      </c>
      <c r="F112" s="15">
        <f t="shared" si="52"/>
        <v>0</v>
      </c>
      <c r="G112" s="15"/>
      <c r="H112" s="15"/>
      <c r="I112" s="15">
        <f t="shared" si="53"/>
        <v>0</v>
      </c>
      <c r="J112" s="15">
        <f t="shared" si="54"/>
        <v>0</v>
      </c>
      <c r="K112" s="15">
        <f t="shared" si="55"/>
        <v>0</v>
      </c>
    </row>
    <row r="113" spans="1:11" s="16" customFormat="1" x14ac:dyDescent="0.25">
      <c r="A113" s="12">
        <v>92</v>
      </c>
      <c r="B113" s="13"/>
      <c r="C113" s="24" t="s">
        <v>219</v>
      </c>
      <c r="D113" s="14"/>
      <c r="E113" s="58"/>
      <c r="F113" s="15"/>
      <c r="G113" s="15"/>
      <c r="H113" s="15"/>
      <c r="I113" s="15"/>
      <c r="J113" s="15"/>
      <c r="K113" s="15"/>
    </row>
    <row r="114" spans="1:11" s="16" customFormat="1" ht="25.5" x14ac:dyDescent="0.25">
      <c r="A114" s="12">
        <v>93</v>
      </c>
      <c r="B114" s="13" t="s">
        <v>15</v>
      </c>
      <c r="C114" s="13" t="s">
        <v>25</v>
      </c>
      <c r="D114" s="14" t="s">
        <v>16</v>
      </c>
      <c r="E114" s="58">
        <f>1.5+21+2</f>
        <v>24.5</v>
      </c>
      <c r="F114" s="15">
        <f t="shared" ref="F114:F118" si="56">G114+H114</f>
        <v>0</v>
      </c>
      <c r="G114" s="15"/>
      <c r="H114" s="15"/>
      <c r="I114" s="15">
        <f t="shared" ref="I114:I118" si="57">E114*F114</f>
        <v>0</v>
      </c>
      <c r="J114" s="15">
        <f t="shared" ref="J114:J118" si="58">E114*G114</f>
        <v>0</v>
      </c>
      <c r="K114" s="15">
        <f t="shared" ref="K114:K118" si="59">H114*E114</f>
        <v>0</v>
      </c>
    </row>
    <row r="115" spans="1:11" s="16" customFormat="1" ht="25.5" x14ac:dyDescent="0.25">
      <c r="A115" s="12">
        <v>94</v>
      </c>
      <c r="B115" s="13" t="s">
        <v>15</v>
      </c>
      <c r="C115" s="13" t="s">
        <v>254</v>
      </c>
      <c r="D115" s="14" t="s">
        <v>16</v>
      </c>
      <c r="E115" s="58">
        <v>1.5</v>
      </c>
      <c r="F115" s="15">
        <f t="shared" si="56"/>
        <v>0</v>
      </c>
      <c r="G115" s="15"/>
      <c r="H115" s="15"/>
      <c r="I115" s="15">
        <f t="shared" si="57"/>
        <v>0</v>
      </c>
      <c r="J115" s="15">
        <f t="shared" si="58"/>
        <v>0</v>
      </c>
      <c r="K115" s="15">
        <f t="shared" si="59"/>
        <v>0</v>
      </c>
    </row>
    <row r="116" spans="1:11" s="16" customFormat="1" ht="25.5" x14ac:dyDescent="0.25">
      <c r="A116" s="12">
        <v>95</v>
      </c>
      <c r="B116" s="13" t="s">
        <v>15</v>
      </c>
      <c r="C116" s="13" t="s">
        <v>246</v>
      </c>
      <c r="D116" s="14" t="s">
        <v>16</v>
      </c>
      <c r="E116" s="58">
        <v>21</v>
      </c>
      <c r="F116" s="15">
        <f t="shared" si="56"/>
        <v>0</v>
      </c>
      <c r="G116" s="15"/>
      <c r="H116" s="15"/>
      <c r="I116" s="15">
        <f t="shared" si="57"/>
        <v>0</v>
      </c>
      <c r="J116" s="15">
        <f t="shared" si="58"/>
        <v>0</v>
      </c>
      <c r="K116" s="15">
        <f t="shared" si="59"/>
        <v>0</v>
      </c>
    </row>
    <row r="117" spans="1:11" s="16" customFormat="1" ht="25.5" x14ac:dyDescent="0.25">
      <c r="A117" s="12">
        <v>96</v>
      </c>
      <c r="B117" s="13" t="s">
        <v>15</v>
      </c>
      <c r="C117" s="13" t="s">
        <v>248</v>
      </c>
      <c r="D117" s="14" t="s">
        <v>16</v>
      </c>
      <c r="E117" s="58">
        <v>2</v>
      </c>
      <c r="F117" s="15">
        <f t="shared" si="56"/>
        <v>0</v>
      </c>
      <c r="G117" s="15"/>
      <c r="H117" s="15"/>
      <c r="I117" s="15">
        <f t="shared" si="57"/>
        <v>0</v>
      </c>
      <c r="J117" s="15">
        <f t="shared" si="58"/>
        <v>0</v>
      </c>
      <c r="K117" s="15">
        <f t="shared" si="59"/>
        <v>0</v>
      </c>
    </row>
    <row r="118" spans="1:11" s="16" customFormat="1" ht="25.5" x14ac:dyDescent="0.25">
      <c r="A118" s="12">
        <v>97</v>
      </c>
      <c r="B118" s="13" t="s">
        <v>15</v>
      </c>
      <c r="C118" s="13" t="s">
        <v>109</v>
      </c>
      <c r="D118" s="14" t="s">
        <v>19</v>
      </c>
      <c r="E118" s="58">
        <v>8</v>
      </c>
      <c r="F118" s="15">
        <f t="shared" si="56"/>
        <v>0</v>
      </c>
      <c r="G118" s="15"/>
      <c r="H118" s="15"/>
      <c r="I118" s="15">
        <f t="shared" si="57"/>
        <v>0</v>
      </c>
      <c r="J118" s="15">
        <f t="shared" si="58"/>
        <v>0</v>
      </c>
      <c r="K118" s="15">
        <f t="shared" si="59"/>
        <v>0</v>
      </c>
    </row>
    <row r="119" spans="1:11" s="75" customFormat="1" x14ac:dyDescent="0.25">
      <c r="A119" s="12">
        <v>98</v>
      </c>
      <c r="B119" s="72"/>
      <c r="C119" s="67" t="s">
        <v>169</v>
      </c>
      <c r="D119" s="67"/>
      <c r="E119" s="73"/>
      <c r="F119" s="74"/>
      <c r="G119" s="74"/>
      <c r="H119" s="74"/>
      <c r="I119" s="74">
        <f>SUM(I56:I118)</f>
        <v>0</v>
      </c>
      <c r="J119" s="74">
        <f>SUM(J56:J118)</f>
        <v>0</v>
      </c>
      <c r="K119" s="74">
        <f>SUM(K56:K118)</f>
        <v>0</v>
      </c>
    </row>
    <row r="120" spans="1:11" s="75" customFormat="1" x14ac:dyDescent="0.25">
      <c r="A120" s="12">
        <v>99</v>
      </c>
      <c r="B120" s="72"/>
      <c r="C120" s="67" t="s">
        <v>225</v>
      </c>
      <c r="D120" s="67"/>
      <c r="E120" s="73">
        <v>14</v>
      </c>
      <c r="F120" s="74"/>
      <c r="G120" s="74"/>
      <c r="H120" s="74"/>
      <c r="I120" s="74">
        <v>14</v>
      </c>
      <c r="J120" s="74">
        <v>14</v>
      </c>
      <c r="K120" s="74">
        <v>14</v>
      </c>
    </row>
    <row r="121" spans="1:11" s="64" customFormat="1" x14ac:dyDescent="0.25">
      <c r="A121" s="12">
        <v>100</v>
      </c>
      <c r="B121" s="60"/>
      <c r="C121" s="61" t="s">
        <v>226</v>
      </c>
      <c r="D121" s="61"/>
      <c r="E121" s="62"/>
      <c r="F121" s="63"/>
      <c r="G121" s="63"/>
      <c r="H121" s="63"/>
      <c r="I121" s="63">
        <f>I119*I120</f>
        <v>0</v>
      </c>
      <c r="J121" s="63">
        <f t="shared" ref="J121:K121" si="60">J119*J120</f>
        <v>0</v>
      </c>
      <c r="K121" s="63">
        <f t="shared" si="60"/>
        <v>0</v>
      </c>
    </row>
    <row r="122" spans="1:11" s="16" customFormat="1" x14ac:dyDescent="0.25">
      <c r="A122" s="12">
        <v>101</v>
      </c>
      <c r="B122" s="13"/>
      <c r="C122" s="13"/>
      <c r="D122" s="14"/>
      <c r="E122" s="58"/>
      <c r="F122" s="15"/>
      <c r="G122" s="15"/>
      <c r="H122" s="15"/>
      <c r="I122" s="15"/>
      <c r="J122" s="15"/>
      <c r="K122" s="15"/>
    </row>
    <row r="123" spans="1:11" s="87" customFormat="1" x14ac:dyDescent="0.25">
      <c r="A123" s="12">
        <v>102</v>
      </c>
      <c r="B123" s="88"/>
      <c r="C123" s="89" t="s">
        <v>224</v>
      </c>
      <c r="D123" s="88"/>
      <c r="E123" s="88"/>
      <c r="F123" s="88"/>
      <c r="G123" s="86"/>
      <c r="H123" s="86"/>
      <c r="I123" s="86">
        <f>I121</f>
        <v>0</v>
      </c>
      <c r="J123" s="86">
        <f t="shared" ref="J123:K123" si="61">J121</f>
        <v>0</v>
      </c>
      <c r="K123" s="86">
        <f t="shared" si="61"/>
        <v>0</v>
      </c>
    </row>
    <row r="124" spans="1:11" s="18" customFormat="1" x14ac:dyDescent="0.25">
      <c r="A124" s="76"/>
      <c r="B124" s="21"/>
      <c r="C124" s="77"/>
      <c r="D124" s="21"/>
      <c r="E124" s="21"/>
      <c r="F124" s="21"/>
      <c r="G124" s="78"/>
      <c r="H124" s="23"/>
      <c r="I124" s="17"/>
      <c r="J124" s="17"/>
      <c r="K124" s="17"/>
    </row>
    <row r="125" spans="1:11" s="18" customFormat="1" x14ac:dyDescent="0.25">
      <c r="A125" s="19"/>
      <c r="B125" s="20"/>
      <c r="C125" s="21"/>
      <c r="D125" s="22"/>
      <c r="E125" s="36"/>
      <c r="F125" s="20"/>
      <c r="G125" s="22"/>
      <c r="H125" s="23" t="s">
        <v>173</v>
      </c>
      <c r="I125" s="17">
        <f>I51+I123</f>
        <v>0</v>
      </c>
      <c r="J125" s="17">
        <f t="shared" ref="J125:K125" si="62">J51+J123</f>
        <v>0</v>
      </c>
      <c r="K125" s="17">
        <f t="shared" si="62"/>
        <v>0</v>
      </c>
    </row>
    <row r="126" spans="1:11" s="18" customFormat="1" x14ac:dyDescent="0.25">
      <c r="A126" s="19"/>
      <c r="B126" s="20"/>
      <c r="C126" s="21"/>
      <c r="D126" s="22"/>
      <c r="E126" s="36"/>
      <c r="F126" s="20"/>
      <c r="G126" s="22"/>
      <c r="H126" s="23" t="s">
        <v>40</v>
      </c>
      <c r="I126" s="17">
        <f>SUM(I125:I125)</f>
        <v>0</v>
      </c>
      <c r="J126" s="24"/>
      <c r="K126" s="24"/>
    </row>
  </sheetData>
  <mergeCells count="19">
    <mergeCell ref="C13:I13"/>
    <mergeCell ref="I5:J5"/>
    <mergeCell ref="I7:J7"/>
    <mergeCell ref="C9:H9"/>
    <mergeCell ref="C11:I11"/>
    <mergeCell ref="C12:I12"/>
    <mergeCell ref="C14:I14"/>
    <mergeCell ref="A17:K17"/>
    <mergeCell ref="A18:A20"/>
    <mergeCell ref="B18:B20"/>
    <mergeCell ref="C18:C20"/>
    <mergeCell ref="D18:D20"/>
    <mergeCell ref="F18:H18"/>
    <mergeCell ref="I18:K18"/>
    <mergeCell ref="F19:F20"/>
    <mergeCell ref="G19:H19"/>
    <mergeCell ref="I19:I20"/>
    <mergeCell ref="J19:K19"/>
    <mergeCell ref="E18:E20"/>
  </mergeCells>
  <pageMargins left="0.39370078740157483" right="0.39370078740157483" top="0.78740157480314965" bottom="0.39370078740157483" header="0.15748031496062992" footer="0.15748031496062992"/>
  <pageSetup paperSize="9" scale="80" fitToHeight="0" orientation="landscape" r:id="rId1"/>
  <rowBreaks count="1" manualBreakCount="1">
    <brk id="5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1560-06F0-461B-9A7A-FC1B6758E9A2}">
  <sheetPr>
    <tabColor rgb="FFFF0000"/>
    <outlinePr summaryBelow="0" summaryRight="0"/>
    <pageSetUpPr autoPageBreaks="0"/>
  </sheetPr>
  <dimension ref="A1:K283"/>
  <sheetViews>
    <sheetView view="pageBreakPreview" topLeftCell="A30" zoomScaleNormal="100" zoomScaleSheetLayoutView="100" workbookViewId="0">
      <selection activeCell="L46" sqref="L46:M47"/>
    </sheetView>
  </sheetViews>
  <sheetFormatPr defaultColWidth="9.140625" defaultRowHeight="12.75" x14ac:dyDescent="0.2"/>
  <cols>
    <col min="1" max="1" width="5.42578125" style="51" customWidth="1"/>
    <col min="2" max="2" width="12.85546875" style="51" customWidth="1"/>
    <col min="3" max="3" width="57" style="51" customWidth="1"/>
    <col min="4" max="4" width="10.42578125" style="51" customWidth="1"/>
    <col min="5" max="5" width="13.7109375" style="32" customWidth="1"/>
    <col min="6" max="6" width="11.140625" style="51" customWidth="1"/>
    <col min="7" max="7" width="11.85546875" style="2" customWidth="1"/>
    <col min="8" max="8" width="10.42578125" style="2" customWidth="1"/>
    <col min="9" max="9" width="14.140625" style="51" customWidth="1"/>
    <col min="10" max="10" width="12.85546875" style="51" customWidth="1"/>
    <col min="11" max="11" width="13.140625" style="2" customWidth="1"/>
    <col min="12" max="252" width="9.140625" style="51"/>
    <col min="253" max="253" width="1.7109375" style="51" customWidth="1"/>
    <col min="254" max="254" width="9" style="51" customWidth="1"/>
    <col min="255" max="255" width="20.7109375" style="51" customWidth="1"/>
    <col min="256" max="256" width="50.85546875" style="51" customWidth="1"/>
    <col min="257" max="259" width="9" style="51" customWidth="1"/>
    <col min="260" max="260" width="8.42578125" style="51" customWidth="1"/>
    <col min="261" max="261" width="7.85546875" style="51" customWidth="1"/>
    <col min="262" max="262" width="7.42578125" style="51" customWidth="1"/>
    <col min="263" max="263" width="11.42578125" style="51" customWidth="1"/>
    <col min="264" max="264" width="8.7109375" style="51" customWidth="1"/>
    <col min="265" max="265" width="7.7109375" style="51" customWidth="1"/>
    <col min="266" max="266" width="7.28515625" style="51" customWidth="1"/>
    <col min="267" max="267" width="10" style="51" bestFit="1" customWidth="1"/>
    <col min="268" max="508" width="9.140625" style="51"/>
    <col min="509" max="509" width="1.7109375" style="51" customWidth="1"/>
    <col min="510" max="510" width="9" style="51" customWidth="1"/>
    <col min="511" max="511" width="20.7109375" style="51" customWidth="1"/>
    <col min="512" max="512" width="50.85546875" style="51" customWidth="1"/>
    <col min="513" max="515" width="9" style="51" customWidth="1"/>
    <col min="516" max="516" width="8.42578125" style="51" customWidth="1"/>
    <col min="517" max="517" width="7.85546875" style="51" customWidth="1"/>
    <col min="518" max="518" width="7.42578125" style="51" customWidth="1"/>
    <col min="519" max="519" width="11.42578125" style="51" customWidth="1"/>
    <col min="520" max="520" width="8.7109375" style="51" customWidth="1"/>
    <col min="521" max="521" width="7.7109375" style="51" customWidth="1"/>
    <col min="522" max="522" width="7.28515625" style="51" customWidth="1"/>
    <col min="523" max="523" width="10" style="51" bestFit="1" customWidth="1"/>
    <col min="524" max="764" width="9.140625" style="51"/>
    <col min="765" max="765" width="1.7109375" style="51" customWidth="1"/>
    <col min="766" max="766" width="9" style="51" customWidth="1"/>
    <col min="767" max="767" width="20.7109375" style="51" customWidth="1"/>
    <col min="768" max="768" width="50.85546875" style="51" customWidth="1"/>
    <col min="769" max="771" width="9" style="51" customWidth="1"/>
    <col min="772" max="772" width="8.42578125" style="51" customWidth="1"/>
    <col min="773" max="773" width="7.85546875" style="51" customWidth="1"/>
    <col min="774" max="774" width="7.42578125" style="51" customWidth="1"/>
    <col min="775" max="775" width="11.42578125" style="51" customWidth="1"/>
    <col min="776" max="776" width="8.7109375" style="51" customWidth="1"/>
    <col min="777" max="777" width="7.7109375" style="51" customWidth="1"/>
    <col min="778" max="778" width="7.28515625" style="51" customWidth="1"/>
    <col min="779" max="779" width="10" style="51" bestFit="1" customWidth="1"/>
    <col min="780" max="1020" width="9.140625" style="51"/>
    <col min="1021" max="1021" width="1.7109375" style="51" customWidth="1"/>
    <col min="1022" max="1022" width="9" style="51" customWidth="1"/>
    <col min="1023" max="1023" width="20.7109375" style="51" customWidth="1"/>
    <col min="1024" max="1024" width="50.85546875" style="51" customWidth="1"/>
    <col min="1025" max="1027" width="9" style="51" customWidth="1"/>
    <col min="1028" max="1028" width="8.42578125" style="51" customWidth="1"/>
    <col min="1029" max="1029" width="7.85546875" style="51" customWidth="1"/>
    <col min="1030" max="1030" width="7.42578125" style="51" customWidth="1"/>
    <col min="1031" max="1031" width="11.42578125" style="51" customWidth="1"/>
    <col min="1032" max="1032" width="8.7109375" style="51" customWidth="1"/>
    <col min="1033" max="1033" width="7.7109375" style="51" customWidth="1"/>
    <col min="1034" max="1034" width="7.28515625" style="51" customWidth="1"/>
    <col min="1035" max="1035" width="10" style="51" bestFit="1" customWidth="1"/>
    <col min="1036" max="1276" width="9.140625" style="51"/>
    <col min="1277" max="1277" width="1.7109375" style="51" customWidth="1"/>
    <col min="1278" max="1278" width="9" style="51" customWidth="1"/>
    <col min="1279" max="1279" width="20.7109375" style="51" customWidth="1"/>
    <col min="1280" max="1280" width="50.85546875" style="51" customWidth="1"/>
    <col min="1281" max="1283" width="9" style="51" customWidth="1"/>
    <col min="1284" max="1284" width="8.42578125" style="51" customWidth="1"/>
    <col min="1285" max="1285" width="7.85546875" style="51" customWidth="1"/>
    <col min="1286" max="1286" width="7.42578125" style="51" customWidth="1"/>
    <col min="1287" max="1287" width="11.42578125" style="51" customWidth="1"/>
    <col min="1288" max="1288" width="8.7109375" style="51" customWidth="1"/>
    <col min="1289" max="1289" width="7.7109375" style="51" customWidth="1"/>
    <col min="1290" max="1290" width="7.28515625" style="51" customWidth="1"/>
    <col min="1291" max="1291" width="10" style="51" bestFit="1" customWidth="1"/>
    <col min="1292" max="1532" width="9.140625" style="51"/>
    <col min="1533" max="1533" width="1.7109375" style="51" customWidth="1"/>
    <col min="1534" max="1534" width="9" style="51" customWidth="1"/>
    <col min="1535" max="1535" width="20.7109375" style="51" customWidth="1"/>
    <col min="1536" max="1536" width="50.85546875" style="51" customWidth="1"/>
    <col min="1537" max="1539" width="9" style="51" customWidth="1"/>
    <col min="1540" max="1540" width="8.42578125" style="51" customWidth="1"/>
    <col min="1541" max="1541" width="7.85546875" style="51" customWidth="1"/>
    <col min="1542" max="1542" width="7.42578125" style="51" customWidth="1"/>
    <col min="1543" max="1543" width="11.42578125" style="51" customWidth="1"/>
    <col min="1544" max="1544" width="8.7109375" style="51" customWidth="1"/>
    <col min="1545" max="1545" width="7.7109375" style="51" customWidth="1"/>
    <col min="1546" max="1546" width="7.28515625" style="51" customWidth="1"/>
    <col min="1547" max="1547" width="10" style="51" bestFit="1" customWidth="1"/>
    <col min="1548" max="1788" width="9.140625" style="51"/>
    <col min="1789" max="1789" width="1.7109375" style="51" customWidth="1"/>
    <col min="1790" max="1790" width="9" style="51" customWidth="1"/>
    <col min="1791" max="1791" width="20.7109375" style="51" customWidth="1"/>
    <col min="1792" max="1792" width="50.85546875" style="51" customWidth="1"/>
    <col min="1793" max="1795" width="9" style="51" customWidth="1"/>
    <col min="1796" max="1796" width="8.42578125" style="51" customWidth="1"/>
    <col min="1797" max="1797" width="7.85546875" style="51" customWidth="1"/>
    <col min="1798" max="1798" width="7.42578125" style="51" customWidth="1"/>
    <col min="1799" max="1799" width="11.42578125" style="51" customWidth="1"/>
    <col min="1800" max="1800" width="8.7109375" style="51" customWidth="1"/>
    <col min="1801" max="1801" width="7.7109375" style="51" customWidth="1"/>
    <col min="1802" max="1802" width="7.28515625" style="51" customWidth="1"/>
    <col min="1803" max="1803" width="10" style="51" bestFit="1" customWidth="1"/>
    <col min="1804" max="2044" width="9.140625" style="51"/>
    <col min="2045" max="2045" width="1.7109375" style="51" customWidth="1"/>
    <col min="2046" max="2046" width="9" style="51" customWidth="1"/>
    <col min="2047" max="2047" width="20.7109375" style="51" customWidth="1"/>
    <col min="2048" max="2048" width="50.85546875" style="51" customWidth="1"/>
    <col min="2049" max="2051" width="9" style="51" customWidth="1"/>
    <col min="2052" max="2052" width="8.42578125" style="51" customWidth="1"/>
    <col min="2053" max="2053" width="7.85546875" style="51" customWidth="1"/>
    <col min="2054" max="2054" width="7.42578125" style="51" customWidth="1"/>
    <col min="2055" max="2055" width="11.42578125" style="51" customWidth="1"/>
    <col min="2056" max="2056" width="8.7109375" style="51" customWidth="1"/>
    <col min="2057" max="2057" width="7.7109375" style="51" customWidth="1"/>
    <col min="2058" max="2058" width="7.28515625" style="51" customWidth="1"/>
    <col min="2059" max="2059" width="10" style="51" bestFit="1" customWidth="1"/>
    <col min="2060" max="2300" width="9.140625" style="51"/>
    <col min="2301" max="2301" width="1.7109375" style="51" customWidth="1"/>
    <col min="2302" max="2302" width="9" style="51" customWidth="1"/>
    <col min="2303" max="2303" width="20.7109375" style="51" customWidth="1"/>
    <col min="2304" max="2304" width="50.85546875" style="51" customWidth="1"/>
    <col min="2305" max="2307" width="9" style="51" customWidth="1"/>
    <col min="2308" max="2308" width="8.42578125" style="51" customWidth="1"/>
    <col min="2309" max="2309" width="7.85546875" style="51" customWidth="1"/>
    <col min="2310" max="2310" width="7.42578125" style="51" customWidth="1"/>
    <col min="2311" max="2311" width="11.42578125" style="51" customWidth="1"/>
    <col min="2312" max="2312" width="8.7109375" style="51" customWidth="1"/>
    <col min="2313" max="2313" width="7.7109375" style="51" customWidth="1"/>
    <col min="2314" max="2314" width="7.28515625" style="51" customWidth="1"/>
    <col min="2315" max="2315" width="10" style="51" bestFit="1" customWidth="1"/>
    <col min="2316" max="2556" width="9.140625" style="51"/>
    <col min="2557" max="2557" width="1.7109375" style="51" customWidth="1"/>
    <col min="2558" max="2558" width="9" style="51" customWidth="1"/>
    <col min="2559" max="2559" width="20.7109375" style="51" customWidth="1"/>
    <col min="2560" max="2560" width="50.85546875" style="51" customWidth="1"/>
    <col min="2561" max="2563" width="9" style="51" customWidth="1"/>
    <col min="2564" max="2564" width="8.42578125" style="51" customWidth="1"/>
    <col min="2565" max="2565" width="7.85546875" style="51" customWidth="1"/>
    <col min="2566" max="2566" width="7.42578125" style="51" customWidth="1"/>
    <col min="2567" max="2567" width="11.42578125" style="51" customWidth="1"/>
    <col min="2568" max="2568" width="8.7109375" style="51" customWidth="1"/>
    <col min="2569" max="2569" width="7.7109375" style="51" customWidth="1"/>
    <col min="2570" max="2570" width="7.28515625" style="51" customWidth="1"/>
    <col min="2571" max="2571" width="10" style="51" bestFit="1" customWidth="1"/>
    <col min="2572" max="2812" width="9.140625" style="51"/>
    <col min="2813" max="2813" width="1.7109375" style="51" customWidth="1"/>
    <col min="2814" max="2814" width="9" style="51" customWidth="1"/>
    <col min="2815" max="2815" width="20.7109375" style="51" customWidth="1"/>
    <col min="2816" max="2816" width="50.85546875" style="51" customWidth="1"/>
    <col min="2817" max="2819" width="9" style="51" customWidth="1"/>
    <col min="2820" max="2820" width="8.42578125" style="51" customWidth="1"/>
    <col min="2821" max="2821" width="7.85546875" style="51" customWidth="1"/>
    <col min="2822" max="2822" width="7.42578125" style="51" customWidth="1"/>
    <col min="2823" max="2823" width="11.42578125" style="51" customWidth="1"/>
    <col min="2824" max="2824" width="8.7109375" style="51" customWidth="1"/>
    <col min="2825" max="2825" width="7.7109375" style="51" customWidth="1"/>
    <col min="2826" max="2826" width="7.28515625" style="51" customWidth="1"/>
    <col min="2827" max="2827" width="10" style="51" bestFit="1" customWidth="1"/>
    <col min="2828" max="3068" width="9.140625" style="51"/>
    <col min="3069" max="3069" width="1.7109375" style="51" customWidth="1"/>
    <col min="3070" max="3070" width="9" style="51" customWidth="1"/>
    <col min="3071" max="3071" width="20.7109375" style="51" customWidth="1"/>
    <col min="3072" max="3072" width="50.85546875" style="51" customWidth="1"/>
    <col min="3073" max="3075" width="9" style="51" customWidth="1"/>
    <col min="3076" max="3076" width="8.42578125" style="51" customWidth="1"/>
    <col min="3077" max="3077" width="7.85546875" style="51" customWidth="1"/>
    <col min="3078" max="3078" width="7.42578125" style="51" customWidth="1"/>
    <col min="3079" max="3079" width="11.42578125" style="51" customWidth="1"/>
    <col min="3080" max="3080" width="8.7109375" style="51" customWidth="1"/>
    <col min="3081" max="3081" width="7.7109375" style="51" customWidth="1"/>
    <col min="3082" max="3082" width="7.28515625" style="51" customWidth="1"/>
    <col min="3083" max="3083" width="10" style="51" bestFit="1" customWidth="1"/>
    <col min="3084" max="3324" width="9.140625" style="51"/>
    <col min="3325" max="3325" width="1.7109375" style="51" customWidth="1"/>
    <col min="3326" max="3326" width="9" style="51" customWidth="1"/>
    <col min="3327" max="3327" width="20.7109375" style="51" customWidth="1"/>
    <col min="3328" max="3328" width="50.85546875" style="51" customWidth="1"/>
    <col min="3329" max="3331" width="9" style="51" customWidth="1"/>
    <col min="3332" max="3332" width="8.42578125" style="51" customWidth="1"/>
    <col min="3333" max="3333" width="7.85546875" style="51" customWidth="1"/>
    <col min="3334" max="3334" width="7.42578125" style="51" customWidth="1"/>
    <col min="3335" max="3335" width="11.42578125" style="51" customWidth="1"/>
    <col min="3336" max="3336" width="8.7109375" style="51" customWidth="1"/>
    <col min="3337" max="3337" width="7.7109375" style="51" customWidth="1"/>
    <col min="3338" max="3338" width="7.28515625" style="51" customWidth="1"/>
    <col min="3339" max="3339" width="10" style="51" bestFit="1" customWidth="1"/>
    <col min="3340" max="3580" width="9.140625" style="51"/>
    <col min="3581" max="3581" width="1.7109375" style="51" customWidth="1"/>
    <col min="3582" max="3582" width="9" style="51" customWidth="1"/>
    <col min="3583" max="3583" width="20.7109375" style="51" customWidth="1"/>
    <col min="3584" max="3584" width="50.85546875" style="51" customWidth="1"/>
    <col min="3585" max="3587" width="9" style="51" customWidth="1"/>
    <col min="3588" max="3588" width="8.42578125" style="51" customWidth="1"/>
    <col min="3589" max="3589" width="7.85546875" style="51" customWidth="1"/>
    <col min="3590" max="3590" width="7.42578125" style="51" customWidth="1"/>
    <col min="3591" max="3591" width="11.42578125" style="51" customWidth="1"/>
    <col min="3592" max="3592" width="8.7109375" style="51" customWidth="1"/>
    <col min="3593" max="3593" width="7.7109375" style="51" customWidth="1"/>
    <col min="3594" max="3594" width="7.28515625" style="51" customWidth="1"/>
    <col min="3595" max="3595" width="10" style="51" bestFit="1" customWidth="1"/>
    <col min="3596" max="3836" width="9.140625" style="51"/>
    <col min="3837" max="3837" width="1.7109375" style="51" customWidth="1"/>
    <col min="3838" max="3838" width="9" style="51" customWidth="1"/>
    <col min="3839" max="3839" width="20.7109375" style="51" customWidth="1"/>
    <col min="3840" max="3840" width="50.85546875" style="51" customWidth="1"/>
    <col min="3841" max="3843" width="9" style="51" customWidth="1"/>
    <col min="3844" max="3844" width="8.42578125" style="51" customWidth="1"/>
    <col min="3845" max="3845" width="7.85546875" style="51" customWidth="1"/>
    <col min="3846" max="3846" width="7.42578125" style="51" customWidth="1"/>
    <col min="3847" max="3847" width="11.42578125" style="51" customWidth="1"/>
    <col min="3848" max="3848" width="8.7109375" style="51" customWidth="1"/>
    <col min="3849" max="3849" width="7.7109375" style="51" customWidth="1"/>
    <col min="3850" max="3850" width="7.28515625" style="51" customWidth="1"/>
    <col min="3851" max="3851" width="10" style="51" bestFit="1" customWidth="1"/>
    <col min="3852" max="4092" width="9.140625" style="51"/>
    <col min="4093" max="4093" width="1.7109375" style="51" customWidth="1"/>
    <col min="4094" max="4094" width="9" style="51" customWidth="1"/>
    <col min="4095" max="4095" width="20.7109375" style="51" customWidth="1"/>
    <col min="4096" max="4096" width="50.85546875" style="51" customWidth="1"/>
    <col min="4097" max="4099" width="9" style="51" customWidth="1"/>
    <col min="4100" max="4100" width="8.42578125" style="51" customWidth="1"/>
    <col min="4101" max="4101" width="7.85546875" style="51" customWidth="1"/>
    <col min="4102" max="4102" width="7.42578125" style="51" customWidth="1"/>
    <col min="4103" max="4103" width="11.42578125" style="51" customWidth="1"/>
    <col min="4104" max="4104" width="8.7109375" style="51" customWidth="1"/>
    <col min="4105" max="4105" width="7.7109375" style="51" customWidth="1"/>
    <col min="4106" max="4106" width="7.28515625" style="51" customWidth="1"/>
    <col min="4107" max="4107" width="10" style="51" bestFit="1" customWidth="1"/>
    <col min="4108" max="4348" width="9.140625" style="51"/>
    <col min="4349" max="4349" width="1.7109375" style="51" customWidth="1"/>
    <col min="4350" max="4350" width="9" style="51" customWidth="1"/>
    <col min="4351" max="4351" width="20.7109375" style="51" customWidth="1"/>
    <col min="4352" max="4352" width="50.85546875" style="51" customWidth="1"/>
    <col min="4353" max="4355" width="9" style="51" customWidth="1"/>
    <col min="4356" max="4356" width="8.42578125" style="51" customWidth="1"/>
    <col min="4357" max="4357" width="7.85546875" style="51" customWidth="1"/>
    <col min="4358" max="4358" width="7.42578125" style="51" customWidth="1"/>
    <col min="4359" max="4359" width="11.42578125" style="51" customWidth="1"/>
    <col min="4360" max="4360" width="8.7109375" style="51" customWidth="1"/>
    <col min="4361" max="4361" width="7.7109375" style="51" customWidth="1"/>
    <col min="4362" max="4362" width="7.28515625" style="51" customWidth="1"/>
    <col min="4363" max="4363" width="10" style="51" bestFit="1" customWidth="1"/>
    <col min="4364" max="4604" width="9.140625" style="51"/>
    <col min="4605" max="4605" width="1.7109375" style="51" customWidth="1"/>
    <col min="4606" max="4606" width="9" style="51" customWidth="1"/>
    <col min="4607" max="4607" width="20.7109375" style="51" customWidth="1"/>
    <col min="4608" max="4608" width="50.85546875" style="51" customWidth="1"/>
    <col min="4609" max="4611" width="9" style="51" customWidth="1"/>
    <col min="4612" max="4612" width="8.42578125" style="51" customWidth="1"/>
    <col min="4613" max="4613" width="7.85546875" style="51" customWidth="1"/>
    <col min="4614" max="4614" width="7.42578125" style="51" customWidth="1"/>
    <col min="4615" max="4615" width="11.42578125" style="51" customWidth="1"/>
    <col min="4616" max="4616" width="8.7109375" style="51" customWidth="1"/>
    <col min="4617" max="4617" width="7.7109375" style="51" customWidth="1"/>
    <col min="4618" max="4618" width="7.28515625" style="51" customWidth="1"/>
    <col min="4619" max="4619" width="10" style="51" bestFit="1" customWidth="1"/>
    <col min="4620" max="4860" width="9.140625" style="51"/>
    <col min="4861" max="4861" width="1.7109375" style="51" customWidth="1"/>
    <col min="4862" max="4862" width="9" style="51" customWidth="1"/>
    <col min="4863" max="4863" width="20.7109375" style="51" customWidth="1"/>
    <col min="4864" max="4864" width="50.85546875" style="51" customWidth="1"/>
    <col min="4865" max="4867" width="9" style="51" customWidth="1"/>
    <col min="4868" max="4868" width="8.42578125" style="51" customWidth="1"/>
    <col min="4869" max="4869" width="7.85546875" style="51" customWidth="1"/>
    <col min="4870" max="4870" width="7.42578125" style="51" customWidth="1"/>
    <col min="4871" max="4871" width="11.42578125" style="51" customWidth="1"/>
    <col min="4872" max="4872" width="8.7109375" style="51" customWidth="1"/>
    <col min="4873" max="4873" width="7.7109375" style="51" customWidth="1"/>
    <col min="4874" max="4874" width="7.28515625" style="51" customWidth="1"/>
    <col min="4875" max="4875" width="10" style="51" bestFit="1" customWidth="1"/>
    <col min="4876" max="5116" width="9.140625" style="51"/>
    <col min="5117" max="5117" width="1.7109375" style="51" customWidth="1"/>
    <col min="5118" max="5118" width="9" style="51" customWidth="1"/>
    <col min="5119" max="5119" width="20.7109375" style="51" customWidth="1"/>
    <col min="5120" max="5120" width="50.85546875" style="51" customWidth="1"/>
    <col min="5121" max="5123" width="9" style="51" customWidth="1"/>
    <col min="5124" max="5124" width="8.42578125" style="51" customWidth="1"/>
    <col min="5125" max="5125" width="7.85546875" style="51" customWidth="1"/>
    <col min="5126" max="5126" width="7.42578125" style="51" customWidth="1"/>
    <col min="5127" max="5127" width="11.42578125" style="51" customWidth="1"/>
    <col min="5128" max="5128" width="8.7109375" style="51" customWidth="1"/>
    <col min="5129" max="5129" width="7.7109375" style="51" customWidth="1"/>
    <col min="5130" max="5130" width="7.28515625" style="51" customWidth="1"/>
    <col min="5131" max="5131" width="10" style="51" bestFit="1" customWidth="1"/>
    <col min="5132" max="5372" width="9.140625" style="51"/>
    <col min="5373" max="5373" width="1.7109375" style="51" customWidth="1"/>
    <col min="5374" max="5374" width="9" style="51" customWidth="1"/>
    <col min="5375" max="5375" width="20.7109375" style="51" customWidth="1"/>
    <col min="5376" max="5376" width="50.85546875" style="51" customWidth="1"/>
    <col min="5377" max="5379" width="9" style="51" customWidth="1"/>
    <col min="5380" max="5380" width="8.42578125" style="51" customWidth="1"/>
    <col min="5381" max="5381" width="7.85546875" style="51" customWidth="1"/>
    <col min="5382" max="5382" width="7.42578125" style="51" customWidth="1"/>
    <col min="5383" max="5383" width="11.42578125" style="51" customWidth="1"/>
    <col min="5384" max="5384" width="8.7109375" style="51" customWidth="1"/>
    <col min="5385" max="5385" width="7.7109375" style="51" customWidth="1"/>
    <col min="5386" max="5386" width="7.28515625" style="51" customWidth="1"/>
    <col min="5387" max="5387" width="10" style="51" bestFit="1" customWidth="1"/>
    <col min="5388" max="5628" width="9.140625" style="51"/>
    <col min="5629" max="5629" width="1.7109375" style="51" customWidth="1"/>
    <col min="5630" max="5630" width="9" style="51" customWidth="1"/>
    <col min="5631" max="5631" width="20.7109375" style="51" customWidth="1"/>
    <col min="5632" max="5632" width="50.85546875" style="51" customWidth="1"/>
    <col min="5633" max="5635" width="9" style="51" customWidth="1"/>
    <col min="5636" max="5636" width="8.42578125" style="51" customWidth="1"/>
    <col min="5637" max="5637" width="7.85546875" style="51" customWidth="1"/>
    <col min="5638" max="5638" width="7.42578125" style="51" customWidth="1"/>
    <col min="5639" max="5639" width="11.42578125" style="51" customWidth="1"/>
    <col min="5640" max="5640" width="8.7109375" style="51" customWidth="1"/>
    <col min="5641" max="5641" width="7.7109375" style="51" customWidth="1"/>
    <col min="5642" max="5642" width="7.28515625" style="51" customWidth="1"/>
    <col min="5643" max="5643" width="10" style="51" bestFit="1" customWidth="1"/>
    <col min="5644" max="5884" width="9.140625" style="51"/>
    <col min="5885" max="5885" width="1.7109375" style="51" customWidth="1"/>
    <col min="5886" max="5886" width="9" style="51" customWidth="1"/>
    <col min="5887" max="5887" width="20.7109375" style="51" customWidth="1"/>
    <col min="5888" max="5888" width="50.85546875" style="51" customWidth="1"/>
    <col min="5889" max="5891" width="9" style="51" customWidth="1"/>
    <col min="5892" max="5892" width="8.42578125" style="51" customWidth="1"/>
    <col min="5893" max="5893" width="7.85546875" style="51" customWidth="1"/>
    <col min="5894" max="5894" width="7.42578125" style="51" customWidth="1"/>
    <col min="5895" max="5895" width="11.42578125" style="51" customWidth="1"/>
    <col min="5896" max="5896" width="8.7109375" style="51" customWidth="1"/>
    <col min="5897" max="5897" width="7.7109375" style="51" customWidth="1"/>
    <col min="5898" max="5898" width="7.28515625" style="51" customWidth="1"/>
    <col min="5899" max="5899" width="10" style="51" bestFit="1" customWidth="1"/>
    <col min="5900" max="6140" width="9.140625" style="51"/>
    <col min="6141" max="6141" width="1.7109375" style="51" customWidth="1"/>
    <col min="6142" max="6142" width="9" style="51" customWidth="1"/>
    <col min="6143" max="6143" width="20.7109375" style="51" customWidth="1"/>
    <col min="6144" max="6144" width="50.85546875" style="51" customWidth="1"/>
    <col min="6145" max="6147" width="9" style="51" customWidth="1"/>
    <col min="6148" max="6148" width="8.42578125" style="51" customWidth="1"/>
    <col min="6149" max="6149" width="7.85546875" style="51" customWidth="1"/>
    <col min="6150" max="6150" width="7.42578125" style="51" customWidth="1"/>
    <col min="6151" max="6151" width="11.42578125" style="51" customWidth="1"/>
    <col min="6152" max="6152" width="8.7109375" style="51" customWidth="1"/>
    <col min="6153" max="6153" width="7.7109375" style="51" customWidth="1"/>
    <col min="6154" max="6154" width="7.28515625" style="51" customWidth="1"/>
    <col min="6155" max="6155" width="10" style="51" bestFit="1" customWidth="1"/>
    <col min="6156" max="6396" width="9.140625" style="51"/>
    <col min="6397" max="6397" width="1.7109375" style="51" customWidth="1"/>
    <col min="6398" max="6398" width="9" style="51" customWidth="1"/>
    <col min="6399" max="6399" width="20.7109375" style="51" customWidth="1"/>
    <col min="6400" max="6400" width="50.85546875" style="51" customWidth="1"/>
    <col min="6401" max="6403" width="9" style="51" customWidth="1"/>
    <col min="6404" max="6404" width="8.42578125" style="51" customWidth="1"/>
    <col min="6405" max="6405" width="7.85546875" style="51" customWidth="1"/>
    <col min="6406" max="6406" width="7.42578125" style="51" customWidth="1"/>
    <col min="6407" max="6407" width="11.42578125" style="51" customWidth="1"/>
    <col min="6408" max="6408" width="8.7109375" style="51" customWidth="1"/>
    <col min="6409" max="6409" width="7.7109375" style="51" customWidth="1"/>
    <col min="6410" max="6410" width="7.28515625" style="51" customWidth="1"/>
    <col min="6411" max="6411" width="10" style="51" bestFit="1" customWidth="1"/>
    <col min="6412" max="6652" width="9.140625" style="51"/>
    <col min="6653" max="6653" width="1.7109375" style="51" customWidth="1"/>
    <col min="6654" max="6654" width="9" style="51" customWidth="1"/>
    <col min="6655" max="6655" width="20.7109375" style="51" customWidth="1"/>
    <col min="6656" max="6656" width="50.85546875" style="51" customWidth="1"/>
    <col min="6657" max="6659" width="9" style="51" customWidth="1"/>
    <col min="6660" max="6660" width="8.42578125" style="51" customWidth="1"/>
    <col min="6661" max="6661" width="7.85546875" style="51" customWidth="1"/>
    <col min="6662" max="6662" width="7.42578125" style="51" customWidth="1"/>
    <col min="6663" max="6663" width="11.42578125" style="51" customWidth="1"/>
    <col min="6664" max="6664" width="8.7109375" style="51" customWidth="1"/>
    <col min="6665" max="6665" width="7.7109375" style="51" customWidth="1"/>
    <col min="6666" max="6666" width="7.28515625" style="51" customWidth="1"/>
    <col min="6667" max="6667" width="10" style="51" bestFit="1" customWidth="1"/>
    <col min="6668" max="6908" width="9.140625" style="51"/>
    <col min="6909" max="6909" width="1.7109375" style="51" customWidth="1"/>
    <col min="6910" max="6910" width="9" style="51" customWidth="1"/>
    <col min="6911" max="6911" width="20.7109375" style="51" customWidth="1"/>
    <col min="6912" max="6912" width="50.85546875" style="51" customWidth="1"/>
    <col min="6913" max="6915" width="9" style="51" customWidth="1"/>
    <col min="6916" max="6916" width="8.42578125" style="51" customWidth="1"/>
    <col min="6917" max="6917" width="7.85546875" style="51" customWidth="1"/>
    <col min="6918" max="6918" width="7.42578125" style="51" customWidth="1"/>
    <col min="6919" max="6919" width="11.42578125" style="51" customWidth="1"/>
    <col min="6920" max="6920" width="8.7109375" style="51" customWidth="1"/>
    <col min="6921" max="6921" width="7.7109375" style="51" customWidth="1"/>
    <col min="6922" max="6922" width="7.28515625" style="51" customWidth="1"/>
    <col min="6923" max="6923" width="10" style="51" bestFit="1" customWidth="1"/>
    <col min="6924" max="7164" width="9.140625" style="51"/>
    <col min="7165" max="7165" width="1.7109375" style="51" customWidth="1"/>
    <col min="7166" max="7166" width="9" style="51" customWidth="1"/>
    <col min="7167" max="7167" width="20.7109375" style="51" customWidth="1"/>
    <col min="7168" max="7168" width="50.85546875" style="51" customWidth="1"/>
    <col min="7169" max="7171" width="9" style="51" customWidth="1"/>
    <col min="7172" max="7172" width="8.42578125" style="51" customWidth="1"/>
    <col min="7173" max="7173" width="7.85546875" style="51" customWidth="1"/>
    <col min="7174" max="7174" width="7.42578125" style="51" customWidth="1"/>
    <col min="7175" max="7175" width="11.42578125" style="51" customWidth="1"/>
    <col min="7176" max="7176" width="8.7109375" style="51" customWidth="1"/>
    <col min="7177" max="7177" width="7.7109375" style="51" customWidth="1"/>
    <col min="7178" max="7178" width="7.28515625" style="51" customWidth="1"/>
    <col min="7179" max="7179" width="10" style="51" bestFit="1" customWidth="1"/>
    <col min="7180" max="7420" width="9.140625" style="51"/>
    <col min="7421" max="7421" width="1.7109375" style="51" customWidth="1"/>
    <col min="7422" max="7422" width="9" style="51" customWidth="1"/>
    <col min="7423" max="7423" width="20.7109375" style="51" customWidth="1"/>
    <col min="7424" max="7424" width="50.85546875" style="51" customWidth="1"/>
    <col min="7425" max="7427" width="9" style="51" customWidth="1"/>
    <col min="7428" max="7428" width="8.42578125" style="51" customWidth="1"/>
    <col min="7429" max="7429" width="7.85546875" style="51" customWidth="1"/>
    <col min="7430" max="7430" width="7.42578125" style="51" customWidth="1"/>
    <col min="7431" max="7431" width="11.42578125" style="51" customWidth="1"/>
    <col min="7432" max="7432" width="8.7109375" style="51" customWidth="1"/>
    <col min="7433" max="7433" width="7.7109375" style="51" customWidth="1"/>
    <col min="7434" max="7434" width="7.28515625" style="51" customWidth="1"/>
    <col min="7435" max="7435" width="10" style="51" bestFit="1" customWidth="1"/>
    <col min="7436" max="7676" width="9.140625" style="51"/>
    <col min="7677" max="7677" width="1.7109375" style="51" customWidth="1"/>
    <col min="7678" max="7678" width="9" style="51" customWidth="1"/>
    <col min="7679" max="7679" width="20.7109375" style="51" customWidth="1"/>
    <col min="7680" max="7680" width="50.85546875" style="51" customWidth="1"/>
    <col min="7681" max="7683" width="9" style="51" customWidth="1"/>
    <col min="7684" max="7684" width="8.42578125" style="51" customWidth="1"/>
    <col min="7685" max="7685" width="7.85546875" style="51" customWidth="1"/>
    <col min="7686" max="7686" width="7.42578125" style="51" customWidth="1"/>
    <col min="7687" max="7687" width="11.42578125" style="51" customWidth="1"/>
    <col min="7688" max="7688" width="8.7109375" style="51" customWidth="1"/>
    <col min="7689" max="7689" width="7.7109375" style="51" customWidth="1"/>
    <col min="7690" max="7690" width="7.28515625" style="51" customWidth="1"/>
    <col min="7691" max="7691" width="10" style="51" bestFit="1" customWidth="1"/>
    <col min="7692" max="7932" width="9.140625" style="51"/>
    <col min="7933" max="7933" width="1.7109375" style="51" customWidth="1"/>
    <col min="7934" max="7934" width="9" style="51" customWidth="1"/>
    <col min="7935" max="7935" width="20.7109375" style="51" customWidth="1"/>
    <col min="7936" max="7936" width="50.85546875" style="51" customWidth="1"/>
    <col min="7937" max="7939" width="9" style="51" customWidth="1"/>
    <col min="7940" max="7940" width="8.42578125" style="51" customWidth="1"/>
    <col min="7941" max="7941" width="7.85546875" style="51" customWidth="1"/>
    <col min="7942" max="7942" width="7.42578125" style="51" customWidth="1"/>
    <col min="7943" max="7943" width="11.42578125" style="51" customWidth="1"/>
    <col min="7944" max="7944" width="8.7109375" style="51" customWidth="1"/>
    <col min="7945" max="7945" width="7.7109375" style="51" customWidth="1"/>
    <col min="7946" max="7946" width="7.28515625" style="51" customWidth="1"/>
    <col min="7947" max="7947" width="10" style="51" bestFit="1" customWidth="1"/>
    <col min="7948" max="8188" width="9.140625" style="51"/>
    <col min="8189" max="8189" width="1.7109375" style="51" customWidth="1"/>
    <col min="8190" max="8190" width="9" style="51" customWidth="1"/>
    <col min="8191" max="8191" width="20.7109375" style="51" customWidth="1"/>
    <col min="8192" max="8192" width="50.85546875" style="51" customWidth="1"/>
    <col min="8193" max="8195" width="9" style="51" customWidth="1"/>
    <col min="8196" max="8196" width="8.42578125" style="51" customWidth="1"/>
    <col min="8197" max="8197" width="7.85546875" style="51" customWidth="1"/>
    <col min="8198" max="8198" width="7.42578125" style="51" customWidth="1"/>
    <col min="8199" max="8199" width="11.42578125" style="51" customWidth="1"/>
    <col min="8200" max="8200" width="8.7109375" style="51" customWidth="1"/>
    <col min="8201" max="8201" width="7.7109375" style="51" customWidth="1"/>
    <col min="8202" max="8202" width="7.28515625" style="51" customWidth="1"/>
    <col min="8203" max="8203" width="10" style="51" bestFit="1" customWidth="1"/>
    <col min="8204" max="8444" width="9.140625" style="51"/>
    <col min="8445" max="8445" width="1.7109375" style="51" customWidth="1"/>
    <col min="8446" max="8446" width="9" style="51" customWidth="1"/>
    <col min="8447" max="8447" width="20.7109375" style="51" customWidth="1"/>
    <col min="8448" max="8448" width="50.85546875" style="51" customWidth="1"/>
    <col min="8449" max="8451" width="9" style="51" customWidth="1"/>
    <col min="8452" max="8452" width="8.42578125" style="51" customWidth="1"/>
    <col min="8453" max="8453" width="7.85546875" style="51" customWidth="1"/>
    <col min="8454" max="8454" width="7.42578125" style="51" customWidth="1"/>
    <col min="8455" max="8455" width="11.42578125" style="51" customWidth="1"/>
    <col min="8456" max="8456" width="8.7109375" style="51" customWidth="1"/>
    <col min="8457" max="8457" width="7.7109375" style="51" customWidth="1"/>
    <col min="8458" max="8458" width="7.28515625" style="51" customWidth="1"/>
    <col min="8459" max="8459" width="10" style="51" bestFit="1" customWidth="1"/>
    <col min="8460" max="8700" width="9.140625" style="51"/>
    <col min="8701" max="8701" width="1.7109375" style="51" customWidth="1"/>
    <col min="8702" max="8702" width="9" style="51" customWidth="1"/>
    <col min="8703" max="8703" width="20.7109375" style="51" customWidth="1"/>
    <col min="8704" max="8704" width="50.85546875" style="51" customWidth="1"/>
    <col min="8705" max="8707" width="9" style="51" customWidth="1"/>
    <col min="8708" max="8708" width="8.42578125" style="51" customWidth="1"/>
    <col min="8709" max="8709" width="7.85546875" style="51" customWidth="1"/>
    <col min="8710" max="8710" width="7.42578125" style="51" customWidth="1"/>
    <col min="8711" max="8711" width="11.42578125" style="51" customWidth="1"/>
    <col min="8712" max="8712" width="8.7109375" style="51" customWidth="1"/>
    <col min="8713" max="8713" width="7.7109375" style="51" customWidth="1"/>
    <col min="8714" max="8714" width="7.28515625" style="51" customWidth="1"/>
    <col min="8715" max="8715" width="10" style="51" bestFit="1" customWidth="1"/>
    <col min="8716" max="8956" width="9.140625" style="51"/>
    <col min="8957" max="8957" width="1.7109375" style="51" customWidth="1"/>
    <col min="8958" max="8958" width="9" style="51" customWidth="1"/>
    <col min="8959" max="8959" width="20.7109375" style="51" customWidth="1"/>
    <col min="8960" max="8960" width="50.85546875" style="51" customWidth="1"/>
    <col min="8961" max="8963" width="9" style="51" customWidth="1"/>
    <col min="8964" max="8964" width="8.42578125" style="51" customWidth="1"/>
    <col min="8965" max="8965" width="7.85546875" style="51" customWidth="1"/>
    <col min="8966" max="8966" width="7.42578125" style="51" customWidth="1"/>
    <col min="8967" max="8967" width="11.42578125" style="51" customWidth="1"/>
    <col min="8968" max="8968" width="8.7109375" style="51" customWidth="1"/>
    <col min="8969" max="8969" width="7.7109375" style="51" customWidth="1"/>
    <col min="8970" max="8970" width="7.28515625" style="51" customWidth="1"/>
    <col min="8971" max="8971" width="10" style="51" bestFit="1" customWidth="1"/>
    <col min="8972" max="9212" width="9.140625" style="51"/>
    <col min="9213" max="9213" width="1.7109375" style="51" customWidth="1"/>
    <col min="9214" max="9214" width="9" style="51" customWidth="1"/>
    <col min="9215" max="9215" width="20.7109375" style="51" customWidth="1"/>
    <col min="9216" max="9216" width="50.85546875" style="51" customWidth="1"/>
    <col min="9217" max="9219" width="9" style="51" customWidth="1"/>
    <col min="9220" max="9220" width="8.42578125" style="51" customWidth="1"/>
    <col min="9221" max="9221" width="7.85546875" style="51" customWidth="1"/>
    <col min="9222" max="9222" width="7.42578125" style="51" customWidth="1"/>
    <col min="9223" max="9223" width="11.42578125" style="51" customWidth="1"/>
    <col min="9224" max="9224" width="8.7109375" style="51" customWidth="1"/>
    <col min="9225" max="9225" width="7.7109375" style="51" customWidth="1"/>
    <col min="9226" max="9226" width="7.28515625" style="51" customWidth="1"/>
    <col min="9227" max="9227" width="10" style="51" bestFit="1" customWidth="1"/>
    <col min="9228" max="9468" width="9.140625" style="51"/>
    <col min="9469" max="9469" width="1.7109375" style="51" customWidth="1"/>
    <col min="9470" max="9470" width="9" style="51" customWidth="1"/>
    <col min="9471" max="9471" width="20.7109375" style="51" customWidth="1"/>
    <col min="9472" max="9472" width="50.85546875" style="51" customWidth="1"/>
    <col min="9473" max="9475" width="9" style="51" customWidth="1"/>
    <col min="9476" max="9476" width="8.42578125" style="51" customWidth="1"/>
    <col min="9477" max="9477" width="7.85546875" style="51" customWidth="1"/>
    <col min="9478" max="9478" width="7.42578125" style="51" customWidth="1"/>
    <col min="9479" max="9479" width="11.42578125" style="51" customWidth="1"/>
    <col min="9480" max="9480" width="8.7109375" style="51" customWidth="1"/>
    <col min="9481" max="9481" width="7.7109375" style="51" customWidth="1"/>
    <col min="9482" max="9482" width="7.28515625" style="51" customWidth="1"/>
    <col min="9483" max="9483" width="10" style="51" bestFit="1" customWidth="1"/>
    <col min="9484" max="9724" width="9.140625" style="51"/>
    <col min="9725" max="9725" width="1.7109375" style="51" customWidth="1"/>
    <col min="9726" max="9726" width="9" style="51" customWidth="1"/>
    <col min="9727" max="9727" width="20.7109375" style="51" customWidth="1"/>
    <col min="9728" max="9728" width="50.85546875" style="51" customWidth="1"/>
    <col min="9729" max="9731" width="9" style="51" customWidth="1"/>
    <col min="9732" max="9732" width="8.42578125" style="51" customWidth="1"/>
    <col min="9733" max="9733" width="7.85546875" style="51" customWidth="1"/>
    <col min="9734" max="9734" width="7.42578125" style="51" customWidth="1"/>
    <col min="9735" max="9735" width="11.42578125" style="51" customWidth="1"/>
    <col min="9736" max="9736" width="8.7109375" style="51" customWidth="1"/>
    <col min="9737" max="9737" width="7.7109375" style="51" customWidth="1"/>
    <col min="9738" max="9738" width="7.28515625" style="51" customWidth="1"/>
    <col min="9739" max="9739" width="10" style="51" bestFit="1" customWidth="1"/>
    <col min="9740" max="9980" width="9.140625" style="51"/>
    <col min="9981" max="9981" width="1.7109375" style="51" customWidth="1"/>
    <col min="9982" max="9982" width="9" style="51" customWidth="1"/>
    <col min="9983" max="9983" width="20.7109375" style="51" customWidth="1"/>
    <col min="9984" max="9984" width="50.85546875" style="51" customWidth="1"/>
    <col min="9985" max="9987" width="9" style="51" customWidth="1"/>
    <col min="9988" max="9988" width="8.42578125" style="51" customWidth="1"/>
    <col min="9989" max="9989" width="7.85546875" style="51" customWidth="1"/>
    <col min="9990" max="9990" width="7.42578125" style="51" customWidth="1"/>
    <col min="9991" max="9991" width="11.42578125" style="51" customWidth="1"/>
    <col min="9992" max="9992" width="8.7109375" style="51" customWidth="1"/>
    <col min="9993" max="9993" width="7.7109375" style="51" customWidth="1"/>
    <col min="9994" max="9994" width="7.28515625" style="51" customWidth="1"/>
    <col min="9995" max="9995" width="10" style="51" bestFit="1" customWidth="1"/>
    <col min="9996" max="10236" width="9.140625" style="51"/>
    <col min="10237" max="10237" width="1.7109375" style="51" customWidth="1"/>
    <col min="10238" max="10238" width="9" style="51" customWidth="1"/>
    <col min="10239" max="10239" width="20.7109375" style="51" customWidth="1"/>
    <col min="10240" max="10240" width="50.85546875" style="51" customWidth="1"/>
    <col min="10241" max="10243" width="9" style="51" customWidth="1"/>
    <col min="10244" max="10244" width="8.42578125" style="51" customWidth="1"/>
    <col min="10245" max="10245" width="7.85546875" style="51" customWidth="1"/>
    <col min="10246" max="10246" width="7.42578125" style="51" customWidth="1"/>
    <col min="10247" max="10247" width="11.42578125" style="51" customWidth="1"/>
    <col min="10248" max="10248" width="8.7109375" style="51" customWidth="1"/>
    <col min="10249" max="10249" width="7.7109375" style="51" customWidth="1"/>
    <col min="10250" max="10250" width="7.28515625" style="51" customWidth="1"/>
    <col min="10251" max="10251" width="10" style="51" bestFit="1" customWidth="1"/>
    <col min="10252" max="10492" width="9.140625" style="51"/>
    <col min="10493" max="10493" width="1.7109375" style="51" customWidth="1"/>
    <col min="10494" max="10494" width="9" style="51" customWidth="1"/>
    <col min="10495" max="10495" width="20.7109375" style="51" customWidth="1"/>
    <col min="10496" max="10496" width="50.85546875" style="51" customWidth="1"/>
    <col min="10497" max="10499" width="9" style="51" customWidth="1"/>
    <col min="10500" max="10500" width="8.42578125" style="51" customWidth="1"/>
    <col min="10501" max="10501" width="7.85546875" style="51" customWidth="1"/>
    <col min="10502" max="10502" width="7.42578125" style="51" customWidth="1"/>
    <col min="10503" max="10503" width="11.42578125" style="51" customWidth="1"/>
    <col min="10504" max="10504" width="8.7109375" style="51" customWidth="1"/>
    <col min="10505" max="10505" width="7.7109375" style="51" customWidth="1"/>
    <col min="10506" max="10506" width="7.28515625" style="51" customWidth="1"/>
    <col min="10507" max="10507" width="10" style="51" bestFit="1" customWidth="1"/>
    <col min="10508" max="10748" width="9.140625" style="51"/>
    <col min="10749" max="10749" width="1.7109375" style="51" customWidth="1"/>
    <col min="10750" max="10750" width="9" style="51" customWidth="1"/>
    <col min="10751" max="10751" width="20.7109375" style="51" customWidth="1"/>
    <col min="10752" max="10752" width="50.85546875" style="51" customWidth="1"/>
    <col min="10753" max="10755" width="9" style="51" customWidth="1"/>
    <col min="10756" max="10756" width="8.42578125" style="51" customWidth="1"/>
    <col min="10757" max="10757" width="7.85546875" style="51" customWidth="1"/>
    <col min="10758" max="10758" width="7.42578125" style="51" customWidth="1"/>
    <col min="10759" max="10759" width="11.42578125" style="51" customWidth="1"/>
    <col min="10760" max="10760" width="8.7109375" style="51" customWidth="1"/>
    <col min="10761" max="10761" width="7.7109375" style="51" customWidth="1"/>
    <col min="10762" max="10762" width="7.28515625" style="51" customWidth="1"/>
    <col min="10763" max="10763" width="10" style="51" bestFit="1" customWidth="1"/>
    <col min="10764" max="11004" width="9.140625" style="51"/>
    <col min="11005" max="11005" width="1.7109375" style="51" customWidth="1"/>
    <col min="11006" max="11006" width="9" style="51" customWidth="1"/>
    <col min="11007" max="11007" width="20.7109375" style="51" customWidth="1"/>
    <col min="11008" max="11008" width="50.85546875" style="51" customWidth="1"/>
    <col min="11009" max="11011" width="9" style="51" customWidth="1"/>
    <col min="11012" max="11012" width="8.42578125" style="51" customWidth="1"/>
    <col min="11013" max="11013" width="7.85546875" style="51" customWidth="1"/>
    <col min="11014" max="11014" width="7.42578125" style="51" customWidth="1"/>
    <col min="11015" max="11015" width="11.42578125" style="51" customWidth="1"/>
    <col min="11016" max="11016" width="8.7109375" style="51" customWidth="1"/>
    <col min="11017" max="11017" width="7.7109375" style="51" customWidth="1"/>
    <col min="11018" max="11018" width="7.28515625" style="51" customWidth="1"/>
    <col min="11019" max="11019" width="10" style="51" bestFit="1" customWidth="1"/>
    <col min="11020" max="11260" width="9.140625" style="51"/>
    <col min="11261" max="11261" width="1.7109375" style="51" customWidth="1"/>
    <col min="11262" max="11262" width="9" style="51" customWidth="1"/>
    <col min="11263" max="11263" width="20.7109375" style="51" customWidth="1"/>
    <col min="11264" max="11264" width="50.85546875" style="51" customWidth="1"/>
    <col min="11265" max="11267" width="9" style="51" customWidth="1"/>
    <col min="11268" max="11268" width="8.42578125" style="51" customWidth="1"/>
    <col min="11269" max="11269" width="7.85546875" style="51" customWidth="1"/>
    <col min="11270" max="11270" width="7.42578125" style="51" customWidth="1"/>
    <col min="11271" max="11271" width="11.42578125" style="51" customWidth="1"/>
    <col min="11272" max="11272" width="8.7109375" style="51" customWidth="1"/>
    <col min="11273" max="11273" width="7.7109375" style="51" customWidth="1"/>
    <col min="11274" max="11274" width="7.28515625" style="51" customWidth="1"/>
    <col min="11275" max="11275" width="10" style="51" bestFit="1" customWidth="1"/>
    <col min="11276" max="11516" width="9.140625" style="51"/>
    <col min="11517" max="11517" width="1.7109375" style="51" customWidth="1"/>
    <col min="11518" max="11518" width="9" style="51" customWidth="1"/>
    <col min="11519" max="11519" width="20.7109375" style="51" customWidth="1"/>
    <col min="11520" max="11520" width="50.85546875" style="51" customWidth="1"/>
    <col min="11521" max="11523" width="9" style="51" customWidth="1"/>
    <col min="11524" max="11524" width="8.42578125" style="51" customWidth="1"/>
    <col min="11525" max="11525" width="7.85546875" style="51" customWidth="1"/>
    <col min="11526" max="11526" width="7.42578125" style="51" customWidth="1"/>
    <col min="11527" max="11527" width="11.42578125" style="51" customWidth="1"/>
    <col min="11528" max="11528" width="8.7109375" style="51" customWidth="1"/>
    <col min="11529" max="11529" width="7.7109375" style="51" customWidth="1"/>
    <col min="11530" max="11530" width="7.28515625" style="51" customWidth="1"/>
    <col min="11531" max="11531" width="10" style="51" bestFit="1" customWidth="1"/>
    <col min="11532" max="11772" width="9.140625" style="51"/>
    <col min="11773" max="11773" width="1.7109375" style="51" customWidth="1"/>
    <col min="11774" max="11774" width="9" style="51" customWidth="1"/>
    <col min="11775" max="11775" width="20.7109375" style="51" customWidth="1"/>
    <col min="11776" max="11776" width="50.85546875" style="51" customWidth="1"/>
    <col min="11777" max="11779" width="9" style="51" customWidth="1"/>
    <col min="11780" max="11780" width="8.42578125" style="51" customWidth="1"/>
    <col min="11781" max="11781" width="7.85546875" style="51" customWidth="1"/>
    <col min="11782" max="11782" width="7.42578125" style="51" customWidth="1"/>
    <col min="11783" max="11783" width="11.42578125" style="51" customWidth="1"/>
    <col min="11784" max="11784" width="8.7109375" style="51" customWidth="1"/>
    <col min="11785" max="11785" width="7.7109375" style="51" customWidth="1"/>
    <col min="11786" max="11786" width="7.28515625" style="51" customWidth="1"/>
    <col min="11787" max="11787" width="10" style="51" bestFit="1" customWidth="1"/>
    <col min="11788" max="12028" width="9.140625" style="51"/>
    <col min="12029" max="12029" width="1.7109375" style="51" customWidth="1"/>
    <col min="12030" max="12030" width="9" style="51" customWidth="1"/>
    <col min="12031" max="12031" width="20.7109375" style="51" customWidth="1"/>
    <col min="12032" max="12032" width="50.85546875" style="51" customWidth="1"/>
    <col min="12033" max="12035" width="9" style="51" customWidth="1"/>
    <col min="12036" max="12036" width="8.42578125" style="51" customWidth="1"/>
    <col min="12037" max="12037" width="7.85546875" style="51" customWidth="1"/>
    <col min="12038" max="12038" width="7.42578125" style="51" customWidth="1"/>
    <col min="12039" max="12039" width="11.42578125" style="51" customWidth="1"/>
    <col min="12040" max="12040" width="8.7109375" style="51" customWidth="1"/>
    <col min="12041" max="12041" width="7.7109375" style="51" customWidth="1"/>
    <col min="12042" max="12042" width="7.28515625" style="51" customWidth="1"/>
    <col min="12043" max="12043" width="10" style="51" bestFit="1" customWidth="1"/>
    <col min="12044" max="12284" width="9.140625" style="51"/>
    <col min="12285" max="12285" width="1.7109375" style="51" customWidth="1"/>
    <col min="12286" max="12286" width="9" style="51" customWidth="1"/>
    <col min="12287" max="12287" width="20.7109375" style="51" customWidth="1"/>
    <col min="12288" max="12288" width="50.85546875" style="51" customWidth="1"/>
    <col min="12289" max="12291" width="9" style="51" customWidth="1"/>
    <col min="12292" max="12292" width="8.42578125" style="51" customWidth="1"/>
    <col min="12293" max="12293" width="7.85546875" style="51" customWidth="1"/>
    <col min="12294" max="12294" width="7.42578125" style="51" customWidth="1"/>
    <col min="12295" max="12295" width="11.42578125" style="51" customWidth="1"/>
    <col min="12296" max="12296" width="8.7109375" style="51" customWidth="1"/>
    <col min="12297" max="12297" width="7.7109375" style="51" customWidth="1"/>
    <col min="12298" max="12298" width="7.28515625" style="51" customWidth="1"/>
    <col min="12299" max="12299" width="10" style="51" bestFit="1" customWidth="1"/>
    <col min="12300" max="12540" width="9.140625" style="51"/>
    <col min="12541" max="12541" width="1.7109375" style="51" customWidth="1"/>
    <col min="12542" max="12542" width="9" style="51" customWidth="1"/>
    <col min="12543" max="12543" width="20.7109375" style="51" customWidth="1"/>
    <col min="12544" max="12544" width="50.85546875" style="51" customWidth="1"/>
    <col min="12545" max="12547" width="9" style="51" customWidth="1"/>
    <col min="12548" max="12548" width="8.42578125" style="51" customWidth="1"/>
    <col min="12549" max="12549" width="7.85546875" style="51" customWidth="1"/>
    <col min="12550" max="12550" width="7.42578125" style="51" customWidth="1"/>
    <col min="12551" max="12551" width="11.42578125" style="51" customWidth="1"/>
    <col min="12552" max="12552" width="8.7109375" style="51" customWidth="1"/>
    <col min="12553" max="12553" width="7.7109375" style="51" customWidth="1"/>
    <col min="12554" max="12554" width="7.28515625" style="51" customWidth="1"/>
    <col min="12555" max="12555" width="10" style="51" bestFit="1" customWidth="1"/>
    <col min="12556" max="12796" width="9.140625" style="51"/>
    <col min="12797" max="12797" width="1.7109375" style="51" customWidth="1"/>
    <col min="12798" max="12798" width="9" style="51" customWidth="1"/>
    <col min="12799" max="12799" width="20.7109375" style="51" customWidth="1"/>
    <col min="12800" max="12800" width="50.85546875" style="51" customWidth="1"/>
    <col min="12801" max="12803" width="9" style="51" customWidth="1"/>
    <col min="12804" max="12804" width="8.42578125" style="51" customWidth="1"/>
    <col min="12805" max="12805" width="7.85546875" style="51" customWidth="1"/>
    <col min="12806" max="12806" width="7.42578125" style="51" customWidth="1"/>
    <col min="12807" max="12807" width="11.42578125" style="51" customWidth="1"/>
    <col min="12808" max="12808" width="8.7109375" style="51" customWidth="1"/>
    <col min="12809" max="12809" width="7.7109375" style="51" customWidth="1"/>
    <col min="12810" max="12810" width="7.28515625" style="51" customWidth="1"/>
    <col min="12811" max="12811" width="10" style="51" bestFit="1" customWidth="1"/>
    <col min="12812" max="13052" width="9.140625" style="51"/>
    <col min="13053" max="13053" width="1.7109375" style="51" customWidth="1"/>
    <col min="13054" max="13054" width="9" style="51" customWidth="1"/>
    <col min="13055" max="13055" width="20.7109375" style="51" customWidth="1"/>
    <col min="13056" max="13056" width="50.85546875" style="51" customWidth="1"/>
    <col min="13057" max="13059" width="9" style="51" customWidth="1"/>
    <col min="13060" max="13060" width="8.42578125" style="51" customWidth="1"/>
    <col min="13061" max="13061" width="7.85546875" style="51" customWidth="1"/>
    <col min="13062" max="13062" width="7.42578125" style="51" customWidth="1"/>
    <col min="13063" max="13063" width="11.42578125" style="51" customWidth="1"/>
    <col min="13064" max="13064" width="8.7109375" style="51" customWidth="1"/>
    <col min="13065" max="13065" width="7.7109375" style="51" customWidth="1"/>
    <col min="13066" max="13066" width="7.28515625" style="51" customWidth="1"/>
    <col min="13067" max="13067" width="10" style="51" bestFit="1" customWidth="1"/>
    <col min="13068" max="13308" width="9.140625" style="51"/>
    <col min="13309" max="13309" width="1.7109375" style="51" customWidth="1"/>
    <col min="13310" max="13310" width="9" style="51" customWidth="1"/>
    <col min="13311" max="13311" width="20.7109375" style="51" customWidth="1"/>
    <col min="13312" max="13312" width="50.85546875" style="51" customWidth="1"/>
    <col min="13313" max="13315" width="9" style="51" customWidth="1"/>
    <col min="13316" max="13316" width="8.42578125" style="51" customWidth="1"/>
    <col min="13317" max="13317" width="7.85546875" style="51" customWidth="1"/>
    <col min="13318" max="13318" width="7.42578125" style="51" customWidth="1"/>
    <col min="13319" max="13319" width="11.42578125" style="51" customWidth="1"/>
    <col min="13320" max="13320" width="8.7109375" style="51" customWidth="1"/>
    <col min="13321" max="13321" width="7.7109375" style="51" customWidth="1"/>
    <col min="13322" max="13322" width="7.28515625" style="51" customWidth="1"/>
    <col min="13323" max="13323" width="10" style="51" bestFit="1" customWidth="1"/>
    <col min="13324" max="13564" width="9.140625" style="51"/>
    <col min="13565" max="13565" width="1.7109375" style="51" customWidth="1"/>
    <col min="13566" max="13566" width="9" style="51" customWidth="1"/>
    <col min="13567" max="13567" width="20.7109375" style="51" customWidth="1"/>
    <col min="13568" max="13568" width="50.85546875" style="51" customWidth="1"/>
    <col min="13569" max="13571" width="9" style="51" customWidth="1"/>
    <col min="13572" max="13572" width="8.42578125" style="51" customWidth="1"/>
    <col min="13573" max="13573" width="7.85546875" style="51" customWidth="1"/>
    <col min="13574" max="13574" width="7.42578125" style="51" customWidth="1"/>
    <col min="13575" max="13575" width="11.42578125" style="51" customWidth="1"/>
    <col min="13576" max="13576" width="8.7109375" style="51" customWidth="1"/>
    <col min="13577" max="13577" width="7.7109375" style="51" customWidth="1"/>
    <col min="13578" max="13578" width="7.28515625" style="51" customWidth="1"/>
    <col min="13579" max="13579" width="10" style="51" bestFit="1" customWidth="1"/>
    <col min="13580" max="13820" width="9.140625" style="51"/>
    <col min="13821" max="13821" width="1.7109375" style="51" customWidth="1"/>
    <col min="13822" max="13822" width="9" style="51" customWidth="1"/>
    <col min="13823" max="13823" width="20.7109375" style="51" customWidth="1"/>
    <col min="13824" max="13824" width="50.85546875" style="51" customWidth="1"/>
    <col min="13825" max="13827" width="9" style="51" customWidth="1"/>
    <col min="13828" max="13828" width="8.42578125" style="51" customWidth="1"/>
    <col min="13829" max="13829" width="7.85546875" style="51" customWidth="1"/>
    <col min="13830" max="13830" width="7.42578125" style="51" customWidth="1"/>
    <col min="13831" max="13831" width="11.42578125" style="51" customWidth="1"/>
    <col min="13832" max="13832" width="8.7109375" style="51" customWidth="1"/>
    <col min="13833" max="13833" width="7.7109375" style="51" customWidth="1"/>
    <col min="13834" max="13834" width="7.28515625" style="51" customWidth="1"/>
    <col min="13835" max="13835" width="10" style="51" bestFit="1" customWidth="1"/>
    <col min="13836" max="14076" width="9.140625" style="51"/>
    <col min="14077" max="14077" width="1.7109375" style="51" customWidth="1"/>
    <col min="14078" max="14078" width="9" style="51" customWidth="1"/>
    <col min="14079" max="14079" width="20.7109375" style="51" customWidth="1"/>
    <col min="14080" max="14080" width="50.85546875" style="51" customWidth="1"/>
    <col min="14081" max="14083" width="9" style="51" customWidth="1"/>
    <col min="14084" max="14084" width="8.42578125" style="51" customWidth="1"/>
    <col min="14085" max="14085" width="7.85546875" style="51" customWidth="1"/>
    <col min="14086" max="14086" width="7.42578125" style="51" customWidth="1"/>
    <col min="14087" max="14087" width="11.42578125" style="51" customWidth="1"/>
    <col min="14088" max="14088" width="8.7109375" style="51" customWidth="1"/>
    <col min="14089" max="14089" width="7.7109375" style="51" customWidth="1"/>
    <col min="14090" max="14090" width="7.28515625" style="51" customWidth="1"/>
    <col min="14091" max="14091" width="10" style="51" bestFit="1" customWidth="1"/>
    <col min="14092" max="14332" width="9.140625" style="51"/>
    <col min="14333" max="14333" width="1.7109375" style="51" customWidth="1"/>
    <col min="14334" max="14334" width="9" style="51" customWidth="1"/>
    <col min="14335" max="14335" width="20.7109375" style="51" customWidth="1"/>
    <col min="14336" max="14336" width="50.85546875" style="51" customWidth="1"/>
    <col min="14337" max="14339" width="9" style="51" customWidth="1"/>
    <col min="14340" max="14340" width="8.42578125" style="51" customWidth="1"/>
    <col min="14341" max="14341" width="7.85546875" style="51" customWidth="1"/>
    <col min="14342" max="14342" width="7.42578125" style="51" customWidth="1"/>
    <col min="14343" max="14343" width="11.42578125" style="51" customWidth="1"/>
    <col min="14344" max="14344" width="8.7109375" style="51" customWidth="1"/>
    <col min="14345" max="14345" width="7.7109375" style="51" customWidth="1"/>
    <col min="14346" max="14346" width="7.28515625" style="51" customWidth="1"/>
    <col min="14347" max="14347" width="10" style="51" bestFit="1" customWidth="1"/>
    <col min="14348" max="14588" width="9.140625" style="51"/>
    <col min="14589" max="14589" width="1.7109375" style="51" customWidth="1"/>
    <col min="14590" max="14590" width="9" style="51" customWidth="1"/>
    <col min="14591" max="14591" width="20.7109375" style="51" customWidth="1"/>
    <col min="14592" max="14592" width="50.85546875" style="51" customWidth="1"/>
    <col min="14593" max="14595" width="9" style="51" customWidth="1"/>
    <col min="14596" max="14596" width="8.42578125" style="51" customWidth="1"/>
    <col min="14597" max="14597" width="7.85546875" style="51" customWidth="1"/>
    <col min="14598" max="14598" width="7.42578125" style="51" customWidth="1"/>
    <col min="14599" max="14599" width="11.42578125" style="51" customWidth="1"/>
    <col min="14600" max="14600" width="8.7109375" style="51" customWidth="1"/>
    <col min="14601" max="14601" width="7.7109375" style="51" customWidth="1"/>
    <col min="14602" max="14602" width="7.28515625" style="51" customWidth="1"/>
    <col min="14603" max="14603" width="10" style="51" bestFit="1" customWidth="1"/>
    <col min="14604" max="14844" width="9.140625" style="51"/>
    <col min="14845" max="14845" width="1.7109375" style="51" customWidth="1"/>
    <col min="14846" max="14846" width="9" style="51" customWidth="1"/>
    <col min="14847" max="14847" width="20.7109375" style="51" customWidth="1"/>
    <col min="14848" max="14848" width="50.85546875" style="51" customWidth="1"/>
    <col min="14849" max="14851" width="9" style="51" customWidth="1"/>
    <col min="14852" max="14852" width="8.42578125" style="51" customWidth="1"/>
    <col min="14853" max="14853" width="7.85546875" style="51" customWidth="1"/>
    <col min="14854" max="14854" width="7.42578125" style="51" customWidth="1"/>
    <col min="14855" max="14855" width="11.42578125" style="51" customWidth="1"/>
    <col min="14856" max="14856" width="8.7109375" style="51" customWidth="1"/>
    <col min="14857" max="14857" width="7.7109375" style="51" customWidth="1"/>
    <col min="14858" max="14858" width="7.28515625" style="51" customWidth="1"/>
    <col min="14859" max="14859" width="10" style="51" bestFit="1" customWidth="1"/>
    <col min="14860" max="15100" width="9.140625" style="51"/>
    <col min="15101" max="15101" width="1.7109375" style="51" customWidth="1"/>
    <col min="15102" max="15102" width="9" style="51" customWidth="1"/>
    <col min="15103" max="15103" width="20.7109375" style="51" customWidth="1"/>
    <col min="15104" max="15104" width="50.85546875" style="51" customWidth="1"/>
    <col min="15105" max="15107" width="9" style="51" customWidth="1"/>
    <col min="15108" max="15108" width="8.42578125" style="51" customWidth="1"/>
    <col min="15109" max="15109" width="7.85546875" style="51" customWidth="1"/>
    <col min="15110" max="15110" width="7.42578125" style="51" customWidth="1"/>
    <col min="15111" max="15111" width="11.42578125" style="51" customWidth="1"/>
    <col min="15112" max="15112" width="8.7109375" style="51" customWidth="1"/>
    <col min="15113" max="15113" width="7.7109375" style="51" customWidth="1"/>
    <col min="15114" max="15114" width="7.28515625" style="51" customWidth="1"/>
    <col min="15115" max="15115" width="10" style="51" bestFit="1" customWidth="1"/>
    <col min="15116" max="15356" width="9.140625" style="51"/>
    <col min="15357" max="15357" width="1.7109375" style="51" customWidth="1"/>
    <col min="15358" max="15358" width="9" style="51" customWidth="1"/>
    <col min="15359" max="15359" width="20.7109375" style="51" customWidth="1"/>
    <col min="15360" max="15360" width="50.85546875" style="51" customWidth="1"/>
    <col min="15361" max="15363" width="9" style="51" customWidth="1"/>
    <col min="15364" max="15364" width="8.42578125" style="51" customWidth="1"/>
    <col min="15365" max="15365" width="7.85546875" style="51" customWidth="1"/>
    <col min="15366" max="15366" width="7.42578125" style="51" customWidth="1"/>
    <col min="15367" max="15367" width="11.42578125" style="51" customWidth="1"/>
    <col min="15368" max="15368" width="8.7109375" style="51" customWidth="1"/>
    <col min="15369" max="15369" width="7.7109375" style="51" customWidth="1"/>
    <col min="15370" max="15370" width="7.28515625" style="51" customWidth="1"/>
    <col min="15371" max="15371" width="10" style="51" bestFit="1" customWidth="1"/>
    <col min="15372" max="15612" width="9.140625" style="51"/>
    <col min="15613" max="15613" width="1.7109375" style="51" customWidth="1"/>
    <col min="15614" max="15614" width="9" style="51" customWidth="1"/>
    <col min="15615" max="15615" width="20.7109375" style="51" customWidth="1"/>
    <col min="15616" max="15616" width="50.85546875" style="51" customWidth="1"/>
    <col min="15617" max="15619" width="9" style="51" customWidth="1"/>
    <col min="15620" max="15620" width="8.42578125" style="51" customWidth="1"/>
    <col min="15621" max="15621" width="7.85546875" style="51" customWidth="1"/>
    <col min="15622" max="15622" width="7.42578125" style="51" customWidth="1"/>
    <col min="15623" max="15623" width="11.42578125" style="51" customWidth="1"/>
    <col min="15624" max="15624" width="8.7109375" style="51" customWidth="1"/>
    <col min="15625" max="15625" width="7.7109375" style="51" customWidth="1"/>
    <col min="15626" max="15626" width="7.28515625" style="51" customWidth="1"/>
    <col min="15627" max="15627" width="10" style="51" bestFit="1" customWidth="1"/>
    <col min="15628" max="15868" width="9.140625" style="51"/>
    <col min="15869" max="15869" width="1.7109375" style="51" customWidth="1"/>
    <col min="15870" max="15870" width="9" style="51" customWidth="1"/>
    <col min="15871" max="15871" width="20.7109375" style="51" customWidth="1"/>
    <col min="15872" max="15872" width="50.85546875" style="51" customWidth="1"/>
    <col min="15873" max="15875" width="9" style="51" customWidth="1"/>
    <col min="15876" max="15876" width="8.42578125" style="51" customWidth="1"/>
    <col min="15877" max="15877" width="7.85546875" style="51" customWidth="1"/>
    <col min="15878" max="15878" width="7.42578125" style="51" customWidth="1"/>
    <col min="15879" max="15879" width="11.42578125" style="51" customWidth="1"/>
    <col min="15880" max="15880" width="8.7109375" style="51" customWidth="1"/>
    <col min="15881" max="15881" width="7.7109375" style="51" customWidth="1"/>
    <col min="15882" max="15882" width="7.28515625" style="51" customWidth="1"/>
    <col min="15883" max="15883" width="10" style="51" bestFit="1" customWidth="1"/>
    <col min="15884" max="16124" width="9.140625" style="51"/>
    <col min="16125" max="16125" width="1.7109375" style="51" customWidth="1"/>
    <col min="16126" max="16126" width="9" style="51" customWidth="1"/>
    <col min="16127" max="16127" width="20.7109375" style="51" customWidth="1"/>
    <col min="16128" max="16128" width="50.85546875" style="51" customWidth="1"/>
    <col min="16129" max="16131" width="9" style="51" customWidth="1"/>
    <col min="16132" max="16132" width="8.42578125" style="51" customWidth="1"/>
    <col min="16133" max="16133" width="7.85546875" style="51" customWidth="1"/>
    <col min="16134" max="16134" width="7.42578125" style="51" customWidth="1"/>
    <col min="16135" max="16135" width="11.42578125" style="51" customWidth="1"/>
    <col min="16136" max="16136" width="8.7109375" style="51" customWidth="1"/>
    <col min="16137" max="16137" width="7.7109375" style="51" customWidth="1"/>
    <col min="16138" max="16138" width="7.28515625" style="51" customWidth="1"/>
    <col min="16139" max="16139" width="10" style="51" bestFit="1" customWidth="1"/>
    <col min="16140" max="16384" width="9.140625" style="51"/>
  </cols>
  <sheetData>
    <row r="1" spans="1:11" hidden="1" x14ac:dyDescent="0.2">
      <c r="C1" s="1" t="s">
        <v>64</v>
      </c>
    </row>
    <row r="2" spans="1:11" hidden="1" x14ac:dyDescent="0.2">
      <c r="C2" s="1" t="s">
        <v>65</v>
      </c>
    </row>
    <row r="3" spans="1:11" hidden="1" x14ac:dyDescent="0.2"/>
    <row r="4" spans="1:11" hidden="1" x14ac:dyDescent="0.2">
      <c r="A4" s="3" t="s">
        <v>0</v>
      </c>
      <c r="I4" s="3" t="s">
        <v>1</v>
      </c>
    </row>
    <row r="5" spans="1:11" hidden="1" x14ac:dyDescent="0.2">
      <c r="A5" s="4"/>
      <c r="I5" s="91" t="s">
        <v>66</v>
      </c>
      <c r="J5" s="91"/>
    </row>
    <row r="6" spans="1:11" hidden="1" x14ac:dyDescent="0.2">
      <c r="A6" s="5"/>
      <c r="B6" s="5"/>
      <c r="I6" s="5"/>
      <c r="J6" s="5"/>
    </row>
    <row r="7" spans="1:11" hidden="1" x14ac:dyDescent="0.2">
      <c r="A7" s="4"/>
      <c r="I7" s="92" t="s">
        <v>63</v>
      </c>
      <c r="J7" s="92"/>
    </row>
    <row r="8" spans="1:11" hidden="1" x14ac:dyDescent="0.2">
      <c r="A8" s="4" t="s">
        <v>50</v>
      </c>
      <c r="I8" s="4" t="s">
        <v>50</v>
      </c>
    </row>
    <row r="9" spans="1:11" ht="30.75" customHeight="1" x14ac:dyDescent="0.2">
      <c r="C9" s="93" t="s">
        <v>71</v>
      </c>
      <c r="D9" s="93"/>
      <c r="E9" s="93"/>
      <c r="F9" s="93"/>
      <c r="G9" s="93"/>
      <c r="H9" s="93"/>
    </row>
    <row r="11" spans="1:11" x14ac:dyDescent="0.2">
      <c r="C11" s="94" t="s">
        <v>49</v>
      </c>
      <c r="D11" s="94"/>
      <c r="E11" s="94"/>
      <c r="F11" s="94"/>
      <c r="G11" s="94"/>
      <c r="H11" s="94"/>
      <c r="I11" s="94"/>
    </row>
    <row r="12" spans="1:11" x14ac:dyDescent="0.2">
      <c r="C12" s="94" t="s">
        <v>99</v>
      </c>
      <c r="D12" s="94"/>
      <c r="E12" s="94"/>
      <c r="F12" s="94"/>
      <c r="G12" s="94"/>
      <c r="H12" s="94"/>
      <c r="I12" s="94"/>
    </row>
    <row r="13" spans="1:11" x14ac:dyDescent="0.2">
      <c r="B13" s="6" t="s">
        <v>2</v>
      </c>
      <c r="C13" s="90" t="s">
        <v>265</v>
      </c>
      <c r="D13" s="90"/>
      <c r="E13" s="90"/>
      <c r="F13" s="90"/>
      <c r="G13" s="90"/>
      <c r="H13" s="90"/>
      <c r="I13" s="90"/>
      <c r="J13" s="90"/>
      <c r="K13" s="90"/>
    </row>
    <row r="14" spans="1:11" x14ac:dyDescent="0.2">
      <c r="C14" s="111" t="s">
        <v>3</v>
      </c>
      <c r="D14" s="111"/>
      <c r="E14" s="111"/>
      <c r="F14" s="111"/>
      <c r="G14" s="111"/>
      <c r="H14" s="111"/>
      <c r="I14" s="111"/>
    </row>
    <row r="15" spans="1:11" x14ac:dyDescent="0.2">
      <c r="C15" s="1"/>
      <c r="D15" s="1"/>
      <c r="E15" s="33"/>
      <c r="F15" s="1"/>
      <c r="G15" s="7"/>
      <c r="H15" s="7"/>
      <c r="I15" s="1"/>
    </row>
    <row r="16" spans="1:11" x14ac:dyDescent="0.2">
      <c r="A16" s="8" t="s">
        <v>4</v>
      </c>
      <c r="C16" s="48"/>
      <c r="D16" s="48"/>
      <c r="E16" s="34"/>
      <c r="F16" s="48"/>
      <c r="G16" s="9"/>
      <c r="H16" s="9"/>
      <c r="I16" s="48"/>
    </row>
    <row r="17" spans="1:11" x14ac:dyDescent="0.2">
      <c r="A17" s="96" t="s">
        <v>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x14ac:dyDescent="0.2">
      <c r="A18" s="97" t="s">
        <v>6</v>
      </c>
      <c r="B18" s="100" t="s">
        <v>7</v>
      </c>
      <c r="C18" s="97" t="s">
        <v>8</v>
      </c>
      <c r="D18" s="97" t="s">
        <v>9</v>
      </c>
      <c r="E18" s="108" t="s">
        <v>10</v>
      </c>
      <c r="F18" s="103" t="s">
        <v>57</v>
      </c>
      <c r="G18" s="103"/>
      <c r="H18" s="103"/>
      <c r="I18" s="103" t="s">
        <v>56</v>
      </c>
      <c r="J18" s="103"/>
      <c r="K18" s="103"/>
    </row>
    <row r="19" spans="1:11" x14ac:dyDescent="0.2">
      <c r="A19" s="98"/>
      <c r="B19" s="101"/>
      <c r="C19" s="98"/>
      <c r="D19" s="98"/>
      <c r="E19" s="109"/>
      <c r="F19" s="97" t="s">
        <v>11</v>
      </c>
      <c r="G19" s="104" t="s">
        <v>12</v>
      </c>
      <c r="H19" s="104"/>
      <c r="I19" s="97" t="s">
        <v>11</v>
      </c>
      <c r="J19" s="103" t="s">
        <v>12</v>
      </c>
      <c r="K19" s="103"/>
    </row>
    <row r="20" spans="1:11" x14ac:dyDescent="0.2">
      <c r="A20" s="99"/>
      <c r="B20" s="102"/>
      <c r="C20" s="99"/>
      <c r="D20" s="99"/>
      <c r="E20" s="110"/>
      <c r="F20" s="99"/>
      <c r="G20" s="49" t="s">
        <v>13</v>
      </c>
      <c r="H20" s="49" t="s">
        <v>14</v>
      </c>
      <c r="I20" s="99"/>
      <c r="J20" s="50" t="s">
        <v>13</v>
      </c>
      <c r="K20" s="49" t="s">
        <v>14</v>
      </c>
    </row>
    <row r="21" spans="1:11" x14ac:dyDescent="0.2">
      <c r="A21" s="10">
        <v>1</v>
      </c>
      <c r="B21" s="10">
        <v>2</v>
      </c>
      <c r="C21" s="10">
        <v>3</v>
      </c>
      <c r="D21" s="10">
        <v>4</v>
      </c>
      <c r="E21" s="35">
        <v>5</v>
      </c>
      <c r="F21" s="10">
        <v>6</v>
      </c>
      <c r="G21" s="11">
        <v>7</v>
      </c>
      <c r="H21" s="11">
        <v>8</v>
      </c>
      <c r="I21" s="10">
        <v>9</v>
      </c>
      <c r="J21" s="10">
        <v>10</v>
      </c>
      <c r="K21" s="11">
        <v>11</v>
      </c>
    </row>
    <row r="22" spans="1:11" s="42" customFormat="1" x14ac:dyDescent="0.25">
      <c r="A22" s="37">
        <v>1</v>
      </c>
      <c r="B22" s="38"/>
      <c r="C22" s="43" t="s">
        <v>74</v>
      </c>
      <c r="D22" s="40"/>
      <c r="E22" s="44"/>
      <c r="F22" s="41"/>
      <c r="G22" s="41"/>
      <c r="H22" s="41"/>
      <c r="I22" s="41"/>
      <c r="J22" s="41"/>
      <c r="K22" s="41"/>
    </row>
    <row r="23" spans="1:11" s="16" customFormat="1" ht="38.25" x14ac:dyDescent="0.25">
      <c r="A23" s="12">
        <v>2</v>
      </c>
      <c r="B23" s="13" t="s">
        <v>15</v>
      </c>
      <c r="C23" s="13" t="s">
        <v>258</v>
      </c>
      <c r="D23" s="14" t="s">
        <v>16</v>
      </c>
      <c r="E23" s="25">
        <f>5966.01+364.65</f>
        <v>6330.66</v>
      </c>
      <c r="F23" s="15">
        <f t="shared" ref="F23:F28" si="0">G23+H23</f>
        <v>0</v>
      </c>
      <c r="G23" s="15"/>
      <c r="H23" s="15"/>
      <c r="I23" s="15">
        <f t="shared" ref="I23:I28" si="1">E23*F23</f>
        <v>0</v>
      </c>
      <c r="J23" s="15">
        <f t="shared" ref="J23:J28" si="2">E23*G23</f>
        <v>0</v>
      </c>
      <c r="K23" s="15">
        <f t="shared" ref="K23:K28" si="3">E23*H23</f>
        <v>0</v>
      </c>
    </row>
    <row r="24" spans="1:11" s="16" customFormat="1" ht="51" x14ac:dyDescent="0.25">
      <c r="A24" s="12">
        <v>3</v>
      </c>
      <c r="B24" s="13" t="s">
        <v>15</v>
      </c>
      <c r="C24" s="13" t="s">
        <v>261</v>
      </c>
      <c r="D24" s="14" t="s">
        <v>16</v>
      </c>
      <c r="E24" s="25">
        <f>2212.74+79.75</f>
        <v>2292.4899999999998</v>
      </c>
      <c r="F24" s="15">
        <f t="shared" si="0"/>
        <v>0</v>
      </c>
      <c r="G24" s="15"/>
      <c r="H24" s="15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25.5" x14ac:dyDescent="0.25">
      <c r="A25" s="12">
        <v>4</v>
      </c>
      <c r="B25" s="13" t="s">
        <v>15</v>
      </c>
      <c r="C25" s="13" t="s">
        <v>48</v>
      </c>
      <c r="D25" s="14" t="s">
        <v>16</v>
      </c>
      <c r="E25" s="25">
        <f t="shared" ref="E25" si="4">E23</f>
        <v>6330.66</v>
      </c>
      <c r="F25" s="15">
        <f t="shared" si="0"/>
        <v>0</v>
      </c>
      <c r="G25" s="15"/>
      <c r="H25" s="15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38.25" x14ac:dyDescent="0.25">
      <c r="A26" s="12">
        <v>5</v>
      </c>
      <c r="B26" s="13" t="s">
        <v>15</v>
      </c>
      <c r="C26" s="13" t="s">
        <v>75</v>
      </c>
      <c r="D26" s="26" t="s">
        <v>79</v>
      </c>
      <c r="E26" s="25">
        <v>3865.41</v>
      </c>
      <c r="F26" s="15">
        <f t="shared" si="0"/>
        <v>0</v>
      </c>
      <c r="G26" s="15"/>
      <c r="H26" s="15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91.5" x14ac:dyDescent="0.25">
      <c r="A27" s="12">
        <v>6</v>
      </c>
      <c r="B27" s="13" t="s">
        <v>15</v>
      </c>
      <c r="C27" s="26" t="s">
        <v>33</v>
      </c>
      <c r="D27" s="14" t="s">
        <v>16</v>
      </c>
      <c r="E27" s="25">
        <v>3553.56</v>
      </c>
      <c r="F27" s="15">
        <f t="shared" si="0"/>
        <v>0</v>
      </c>
      <c r="G27" s="15"/>
      <c r="H27" s="15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02.75" x14ac:dyDescent="0.25">
      <c r="A28" s="12">
        <v>7</v>
      </c>
      <c r="B28" s="13" t="s">
        <v>15</v>
      </c>
      <c r="C28" s="26" t="s">
        <v>80</v>
      </c>
      <c r="D28" s="14" t="s">
        <v>16</v>
      </c>
      <c r="E28" s="25">
        <v>392.85</v>
      </c>
      <c r="F28" s="15">
        <f t="shared" si="0"/>
        <v>0</v>
      </c>
      <c r="G28" s="15"/>
      <c r="H28" s="15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42" customFormat="1" x14ac:dyDescent="0.25">
      <c r="A29" s="37">
        <v>8</v>
      </c>
      <c r="B29" s="38"/>
      <c r="C29" s="39" t="s">
        <v>78</v>
      </c>
      <c r="D29" s="40"/>
      <c r="E29" s="41"/>
      <c r="F29" s="41"/>
      <c r="G29" s="41"/>
      <c r="H29" s="41"/>
      <c r="I29" s="41"/>
      <c r="J29" s="41"/>
      <c r="K29" s="41"/>
    </row>
    <row r="30" spans="1:11" s="16" customFormat="1" x14ac:dyDescent="0.25">
      <c r="A30" s="12">
        <v>9</v>
      </c>
      <c r="B30" s="13"/>
      <c r="C30" s="27" t="s">
        <v>38</v>
      </c>
      <c r="D30" s="26"/>
      <c r="E30" s="25"/>
      <c r="F30" s="15"/>
      <c r="G30" s="15"/>
      <c r="H30" s="15"/>
      <c r="I30" s="15"/>
      <c r="J30" s="15"/>
      <c r="K30" s="15"/>
    </row>
    <row r="31" spans="1:11" s="16" customFormat="1" ht="63.75" x14ac:dyDescent="0.25">
      <c r="A31" s="12">
        <v>10</v>
      </c>
      <c r="B31" s="13" t="s">
        <v>15</v>
      </c>
      <c r="C31" s="13" t="s">
        <v>259</v>
      </c>
      <c r="D31" s="14" t="s">
        <v>16</v>
      </c>
      <c r="E31" s="25">
        <f>1982.14+69.13</f>
        <v>2051.27</v>
      </c>
      <c r="F31" s="15">
        <f t="shared" ref="F31:F41" si="5">G31+H31</f>
        <v>0</v>
      </c>
      <c r="G31" s="15"/>
      <c r="H31" s="15"/>
      <c r="I31" s="15">
        <f t="shared" ref="I31:I41" si="6">E31*F31</f>
        <v>0</v>
      </c>
      <c r="J31" s="15">
        <f t="shared" ref="J31:J41" si="7">E31*G31</f>
        <v>0</v>
      </c>
      <c r="K31" s="15">
        <f t="shared" ref="K31:K41" si="8">E31*H31</f>
        <v>0</v>
      </c>
    </row>
    <row r="32" spans="1:11" s="16" customFormat="1" ht="25.5" x14ac:dyDescent="0.25">
      <c r="A32" s="12">
        <v>11</v>
      </c>
      <c r="B32" s="13" t="s">
        <v>15</v>
      </c>
      <c r="C32" s="13" t="s">
        <v>51</v>
      </c>
      <c r="D32" s="14" t="s">
        <v>16</v>
      </c>
      <c r="E32" s="25">
        <f>131.17+40.58</f>
        <v>171.75</v>
      </c>
      <c r="F32" s="15">
        <f t="shared" si="5"/>
        <v>0</v>
      </c>
      <c r="G32" s="15"/>
      <c r="H32" s="15"/>
      <c r="I32" s="15">
        <f t="shared" si="6"/>
        <v>0</v>
      </c>
      <c r="J32" s="15">
        <f t="shared" si="7"/>
        <v>0</v>
      </c>
      <c r="K32" s="15">
        <f t="shared" si="8"/>
        <v>0</v>
      </c>
    </row>
    <row r="33" spans="1:11" s="16" customFormat="1" ht="25.5" x14ac:dyDescent="0.25">
      <c r="A33" s="12">
        <v>12</v>
      </c>
      <c r="B33" s="13" t="s">
        <v>15</v>
      </c>
      <c r="C33" s="13" t="s">
        <v>45</v>
      </c>
      <c r="D33" s="14" t="s">
        <v>16</v>
      </c>
      <c r="E33" s="25">
        <v>131.16999999999999</v>
      </c>
      <c r="F33" s="15">
        <f t="shared" si="5"/>
        <v>0</v>
      </c>
      <c r="G33" s="15"/>
      <c r="H33" s="15"/>
      <c r="I33" s="15">
        <f t="shared" si="6"/>
        <v>0</v>
      </c>
      <c r="J33" s="15">
        <f t="shared" si="7"/>
        <v>0</v>
      </c>
      <c r="K33" s="15">
        <f t="shared" si="8"/>
        <v>0</v>
      </c>
    </row>
    <row r="34" spans="1:11" s="16" customFormat="1" ht="25.5" x14ac:dyDescent="0.25">
      <c r="A34" s="12">
        <v>13</v>
      </c>
      <c r="B34" s="13" t="s">
        <v>15</v>
      </c>
      <c r="C34" s="13" t="s">
        <v>46</v>
      </c>
      <c r="D34" s="14" t="s">
        <v>16</v>
      </c>
      <c r="E34" s="25">
        <v>40.58</v>
      </c>
      <c r="F34" s="15">
        <f t="shared" si="5"/>
        <v>0</v>
      </c>
      <c r="G34" s="15"/>
      <c r="H34" s="15"/>
      <c r="I34" s="15">
        <f t="shared" si="6"/>
        <v>0</v>
      </c>
      <c r="J34" s="15">
        <f t="shared" si="7"/>
        <v>0</v>
      </c>
      <c r="K34" s="15">
        <f t="shared" si="8"/>
        <v>0</v>
      </c>
    </row>
    <row r="35" spans="1:11" s="16" customFormat="1" ht="25.5" x14ac:dyDescent="0.25">
      <c r="A35" s="12">
        <v>14</v>
      </c>
      <c r="B35" s="13" t="s">
        <v>15</v>
      </c>
      <c r="C35" s="13" t="s">
        <v>28</v>
      </c>
      <c r="D35" s="14" t="s">
        <v>16</v>
      </c>
      <c r="E35" s="25"/>
      <c r="F35" s="15">
        <f t="shared" si="5"/>
        <v>0</v>
      </c>
      <c r="G35" s="15"/>
      <c r="H35" s="15"/>
      <c r="I35" s="15">
        <f t="shared" si="6"/>
        <v>0</v>
      </c>
      <c r="J35" s="15">
        <f t="shared" si="7"/>
        <v>0</v>
      </c>
      <c r="K35" s="15">
        <f t="shared" si="8"/>
        <v>0</v>
      </c>
    </row>
    <row r="36" spans="1:11" s="16" customFormat="1" ht="25.5" x14ac:dyDescent="0.25">
      <c r="A36" s="12">
        <v>15</v>
      </c>
      <c r="B36" s="13" t="s">
        <v>15</v>
      </c>
      <c r="C36" s="13" t="s">
        <v>21</v>
      </c>
      <c r="D36" s="14" t="s">
        <v>16</v>
      </c>
      <c r="E36" s="25">
        <v>133.55000000000001</v>
      </c>
      <c r="F36" s="15">
        <f t="shared" si="5"/>
        <v>0</v>
      </c>
      <c r="G36" s="15"/>
      <c r="H36" s="15"/>
      <c r="I36" s="15">
        <f t="shared" si="6"/>
        <v>0</v>
      </c>
      <c r="J36" s="15">
        <f t="shared" si="7"/>
        <v>0</v>
      </c>
      <c r="K36" s="15">
        <f t="shared" si="8"/>
        <v>0</v>
      </c>
    </row>
    <row r="37" spans="1:11" s="16" customFormat="1" ht="25.5" x14ac:dyDescent="0.25">
      <c r="A37" s="12">
        <v>16</v>
      </c>
      <c r="B37" s="13" t="s">
        <v>15</v>
      </c>
      <c r="C37" s="13" t="s">
        <v>17</v>
      </c>
      <c r="D37" s="14" t="s">
        <v>16</v>
      </c>
      <c r="E37" s="25">
        <f t="shared" ref="E37:E38" si="9">E36</f>
        <v>133.55000000000001</v>
      </c>
      <c r="F37" s="15">
        <f t="shared" si="5"/>
        <v>0</v>
      </c>
      <c r="G37" s="15"/>
      <c r="H37" s="15"/>
      <c r="I37" s="15">
        <f t="shared" si="6"/>
        <v>0</v>
      </c>
      <c r="J37" s="15">
        <f t="shared" si="7"/>
        <v>0</v>
      </c>
      <c r="K37" s="15">
        <f t="shared" si="8"/>
        <v>0</v>
      </c>
    </row>
    <row r="38" spans="1:11" s="16" customFormat="1" ht="25.5" x14ac:dyDescent="0.25">
      <c r="A38" s="12">
        <v>17</v>
      </c>
      <c r="B38" s="13" t="s">
        <v>15</v>
      </c>
      <c r="C38" s="13" t="s">
        <v>22</v>
      </c>
      <c r="D38" s="14" t="s">
        <v>16</v>
      </c>
      <c r="E38" s="25">
        <f t="shared" si="9"/>
        <v>133.55000000000001</v>
      </c>
      <c r="F38" s="15">
        <f t="shared" si="5"/>
        <v>0</v>
      </c>
      <c r="G38" s="15"/>
      <c r="H38" s="15"/>
      <c r="I38" s="15">
        <f t="shared" si="6"/>
        <v>0</v>
      </c>
      <c r="J38" s="15">
        <f t="shared" si="7"/>
        <v>0</v>
      </c>
      <c r="K38" s="15">
        <f t="shared" si="8"/>
        <v>0</v>
      </c>
    </row>
    <row r="39" spans="1:11" s="16" customFormat="1" ht="25.5" x14ac:dyDescent="0.25">
      <c r="A39" s="12">
        <v>18</v>
      </c>
      <c r="B39" s="13" t="s">
        <v>15</v>
      </c>
      <c r="C39" s="13" t="s">
        <v>25</v>
      </c>
      <c r="D39" s="14" t="s">
        <v>16</v>
      </c>
      <c r="E39" s="25">
        <v>310.82</v>
      </c>
      <c r="F39" s="15">
        <f t="shared" si="5"/>
        <v>0</v>
      </c>
      <c r="G39" s="15"/>
      <c r="H39" s="15"/>
      <c r="I39" s="15">
        <f t="shared" si="6"/>
        <v>0</v>
      </c>
      <c r="J39" s="15">
        <f t="shared" si="7"/>
        <v>0</v>
      </c>
      <c r="K39" s="15">
        <f t="shared" si="8"/>
        <v>0</v>
      </c>
    </row>
    <row r="40" spans="1:11" s="16" customFormat="1" ht="25.5" x14ac:dyDescent="0.25">
      <c r="A40" s="12">
        <v>19</v>
      </c>
      <c r="B40" s="13" t="s">
        <v>15</v>
      </c>
      <c r="C40" s="13" t="s">
        <v>26</v>
      </c>
      <c r="D40" s="14" t="s">
        <v>16</v>
      </c>
      <c r="E40" s="25">
        <f t="shared" ref="E40" si="10">E39</f>
        <v>310.82</v>
      </c>
      <c r="F40" s="15">
        <f t="shared" si="5"/>
        <v>0</v>
      </c>
      <c r="G40" s="15"/>
      <c r="H40" s="15"/>
      <c r="I40" s="15">
        <f t="shared" si="6"/>
        <v>0</v>
      </c>
      <c r="J40" s="15">
        <f t="shared" si="7"/>
        <v>0</v>
      </c>
      <c r="K40" s="15">
        <f t="shared" si="8"/>
        <v>0</v>
      </c>
    </row>
    <row r="41" spans="1:11" s="16" customFormat="1" ht="25.5" x14ac:dyDescent="0.25">
      <c r="A41" s="12">
        <v>20</v>
      </c>
      <c r="B41" s="13" t="s">
        <v>15</v>
      </c>
      <c r="C41" s="13" t="s">
        <v>27</v>
      </c>
      <c r="D41" s="14" t="s">
        <v>16</v>
      </c>
      <c r="E41" s="25">
        <v>32.21</v>
      </c>
      <c r="F41" s="15">
        <f t="shared" si="5"/>
        <v>0</v>
      </c>
      <c r="G41" s="15"/>
      <c r="H41" s="15"/>
      <c r="I41" s="15">
        <f t="shared" si="6"/>
        <v>0</v>
      </c>
      <c r="J41" s="15">
        <f t="shared" si="7"/>
        <v>0</v>
      </c>
      <c r="K41" s="15">
        <f t="shared" si="8"/>
        <v>0</v>
      </c>
    </row>
    <row r="42" spans="1:11" s="16" customFormat="1" x14ac:dyDescent="0.25">
      <c r="A42" s="12">
        <v>21</v>
      </c>
      <c r="B42" s="13"/>
      <c r="C42" s="27" t="s">
        <v>37</v>
      </c>
      <c r="D42" s="14"/>
      <c r="E42" s="25"/>
      <c r="F42" s="15"/>
      <c r="G42" s="15"/>
      <c r="H42" s="15"/>
      <c r="I42" s="15"/>
      <c r="J42" s="15"/>
      <c r="K42" s="15"/>
    </row>
    <row r="43" spans="1:11" s="16" customFormat="1" ht="25.5" x14ac:dyDescent="0.25">
      <c r="A43" s="12">
        <v>22</v>
      </c>
      <c r="B43" s="13" t="s">
        <v>15</v>
      </c>
      <c r="C43" s="13" t="s">
        <v>29</v>
      </c>
      <c r="D43" s="14" t="s">
        <v>16</v>
      </c>
      <c r="E43" s="25">
        <v>6.86</v>
      </c>
      <c r="F43" s="15">
        <f>G43+H43</f>
        <v>0</v>
      </c>
      <c r="G43" s="15"/>
      <c r="H43" s="15"/>
      <c r="I43" s="15">
        <f t="shared" ref="I43:I46" si="11">E43*F43</f>
        <v>0</v>
      </c>
      <c r="J43" s="15">
        <f t="shared" ref="J43:J46" si="12">E43*G43</f>
        <v>0</v>
      </c>
      <c r="K43" s="15">
        <f t="shared" ref="K43:K46" si="13">E43*H43</f>
        <v>0</v>
      </c>
    </row>
    <row r="44" spans="1:11" s="16" customFormat="1" ht="25.5" x14ac:dyDescent="0.25">
      <c r="A44" s="12">
        <v>23</v>
      </c>
      <c r="B44" s="13" t="s">
        <v>15</v>
      </c>
      <c r="C44" s="13" t="s">
        <v>30</v>
      </c>
      <c r="D44" s="14" t="s">
        <v>16</v>
      </c>
      <c r="E44" s="25">
        <v>8.5399999999999991</v>
      </c>
      <c r="F44" s="15">
        <f>G44+H44</f>
        <v>0</v>
      </c>
      <c r="G44" s="15"/>
      <c r="H44" s="15"/>
      <c r="I44" s="15">
        <f t="shared" si="11"/>
        <v>0</v>
      </c>
      <c r="J44" s="15">
        <f t="shared" si="12"/>
        <v>0</v>
      </c>
      <c r="K44" s="15">
        <f t="shared" si="13"/>
        <v>0</v>
      </c>
    </row>
    <row r="45" spans="1:11" s="16" customFormat="1" ht="25.5" x14ac:dyDescent="0.25">
      <c r="A45" s="12">
        <v>24</v>
      </c>
      <c r="B45" s="13" t="s">
        <v>15</v>
      </c>
      <c r="C45" s="13" t="s">
        <v>23</v>
      </c>
      <c r="D45" s="14" t="s">
        <v>16</v>
      </c>
      <c r="E45" s="25">
        <v>70.27</v>
      </c>
      <c r="F45" s="15">
        <f>G45+H45</f>
        <v>0</v>
      </c>
      <c r="G45" s="15"/>
      <c r="H45" s="15"/>
      <c r="I45" s="15">
        <f t="shared" si="11"/>
        <v>0</v>
      </c>
      <c r="J45" s="15">
        <f t="shared" si="12"/>
        <v>0</v>
      </c>
      <c r="K45" s="15">
        <f t="shared" si="13"/>
        <v>0</v>
      </c>
    </row>
    <row r="46" spans="1:11" s="16" customFormat="1" ht="25.5" x14ac:dyDescent="0.25">
      <c r="A46" s="12">
        <v>25</v>
      </c>
      <c r="B46" s="13" t="s">
        <v>15</v>
      </c>
      <c r="C46" s="13" t="s">
        <v>24</v>
      </c>
      <c r="D46" s="14" t="s">
        <v>16</v>
      </c>
      <c r="E46" s="25">
        <v>70.27</v>
      </c>
      <c r="F46" s="15">
        <f>G46+H46</f>
        <v>0</v>
      </c>
      <c r="G46" s="15"/>
      <c r="H46" s="15"/>
      <c r="I46" s="15">
        <f t="shared" si="11"/>
        <v>0</v>
      </c>
      <c r="J46" s="15">
        <f t="shared" si="12"/>
        <v>0</v>
      </c>
      <c r="K46" s="15">
        <f t="shared" si="13"/>
        <v>0</v>
      </c>
    </row>
    <row r="47" spans="1:11" s="16" customFormat="1" x14ac:dyDescent="0.25">
      <c r="A47" s="12">
        <v>26</v>
      </c>
      <c r="B47" s="13"/>
      <c r="C47" s="27" t="s">
        <v>39</v>
      </c>
      <c r="D47" s="14"/>
      <c r="E47" s="25"/>
      <c r="F47" s="15"/>
      <c r="G47" s="15"/>
      <c r="H47" s="15"/>
      <c r="I47" s="15"/>
      <c r="J47" s="15"/>
      <c r="K47" s="15"/>
    </row>
    <row r="48" spans="1:11" s="16" customFormat="1" ht="38.25" x14ac:dyDescent="0.25">
      <c r="A48" s="12">
        <v>27</v>
      </c>
      <c r="B48" s="13" t="s">
        <v>15</v>
      </c>
      <c r="C48" s="13" t="s">
        <v>67</v>
      </c>
      <c r="D48" s="26" t="s">
        <v>79</v>
      </c>
      <c r="E48" s="25">
        <v>989.95</v>
      </c>
      <c r="F48" s="15">
        <f>G48+H48</f>
        <v>0</v>
      </c>
      <c r="G48" s="15"/>
      <c r="H48" s="15"/>
      <c r="I48" s="15">
        <f t="shared" ref="I48" si="14">E48*F48</f>
        <v>0</v>
      </c>
      <c r="J48" s="15">
        <f t="shared" ref="J48" si="15">E48*G48</f>
        <v>0</v>
      </c>
      <c r="K48" s="15">
        <f t="shared" ref="K48" si="16">E48*H48</f>
        <v>0</v>
      </c>
    </row>
    <row r="49" spans="1:11" s="16" customFormat="1" ht="51" x14ac:dyDescent="0.25">
      <c r="A49" s="12">
        <v>28</v>
      </c>
      <c r="B49" s="13" t="s">
        <v>15</v>
      </c>
      <c r="C49" s="13" t="s">
        <v>47</v>
      </c>
      <c r="D49" s="14" t="s">
        <v>16</v>
      </c>
      <c r="E49" s="25">
        <v>11.34</v>
      </c>
      <c r="F49" s="15">
        <f>G49+H49</f>
        <v>0</v>
      </c>
      <c r="G49" s="15"/>
      <c r="H49" s="15"/>
      <c r="I49" s="15">
        <f t="shared" ref="I49" si="17">E49*F49</f>
        <v>0</v>
      </c>
      <c r="J49" s="15">
        <f t="shared" ref="J49" si="18">E49*G49</f>
        <v>0</v>
      </c>
      <c r="K49" s="15">
        <f t="shared" ref="K49" si="19">E49*H49</f>
        <v>0</v>
      </c>
    </row>
    <row r="50" spans="1:11" s="16" customFormat="1" x14ac:dyDescent="0.25">
      <c r="A50" s="12">
        <v>29</v>
      </c>
      <c r="B50" s="13"/>
      <c r="C50" s="27" t="s">
        <v>31</v>
      </c>
      <c r="D50" s="14"/>
      <c r="E50" s="25"/>
      <c r="F50" s="15"/>
      <c r="G50" s="15"/>
      <c r="H50" s="15"/>
      <c r="I50" s="15"/>
      <c r="J50" s="15"/>
      <c r="K50" s="15"/>
    </row>
    <row r="51" spans="1:11" s="16" customFormat="1" ht="25.5" x14ac:dyDescent="0.25">
      <c r="A51" s="12">
        <v>30</v>
      </c>
      <c r="B51" s="13" t="s">
        <v>15</v>
      </c>
      <c r="C51" s="13" t="s">
        <v>44</v>
      </c>
      <c r="D51" s="14" t="s">
        <v>16</v>
      </c>
      <c r="E51" s="25">
        <v>72.11</v>
      </c>
      <c r="F51" s="15">
        <f t="shared" ref="F51:F59" si="20">G51+H51</f>
        <v>0</v>
      </c>
      <c r="G51" s="15"/>
      <c r="H51" s="15"/>
      <c r="I51" s="15">
        <f t="shared" ref="I51:I59" si="21">E51*F51</f>
        <v>0</v>
      </c>
      <c r="J51" s="15">
        <f t="shared" ref="J51:J59" si="22">E51*G51</f>
        <v>0</v>
      </c>
      <c r="K51" s="15">
        <f t="shared" ref="K51:K59" si="23">E51*H51</f>
        <v>0</v>
      </c>
    </row>
    <row r="52" spans="1:11" s="16" customFormat="1" ht="25.5" x14ac:dyDescent="0.25">
      <c r="A52" s="12">
        <v>31</v>
      </c>
      <c r="B52" s="13" t="s">
        <v>15</v>
      </c>
      <c r="C52" s="13" t="s">
        <v>18</v>
      </c>
      <c r="D52" s="14" t="s">
        <v>19</v>
      </c>
      <c r="E52" s="25">
        <v>120.34</v>
      </c>
      <c r="F52" s="15">
        <f t="shared" si="20"/>
        <v>0</v>
      </c>
      <c r="G52" s="15"/>
      <c r="H52" s="15"/>
      <c r="I52" s="15">
        <f t="shared" si="21"/>
        <v>0</v>
      </c>
      <c r="J52" s="15">
        <f t="shared" si="22"/>
        <v>0</v>
      </c>
      <c r="K52" s="15">
        <f t="shared" si="23"/>
        <v>0</v>
      </c>
    </row>
    <row r="53" spans="1:11" s="16" customFormat="1" ht="57.75" x14ac:dyDescent="0.25">
      <c r="A53" s="12">
        <v>32</v>
      </c>
      <c r="B53" s="13" t="s">
        <v>15</v>
      </c>
      <c r="C53" s="26" t="s">
        <v>81</v>
      </c>
      <c r="D53" s="14" t="s">
        <v>16</v>
      </c>
      <c r="E53" s="25">
        <v>624.04</v>
      </c>
      <c r="F53" s="15">
        <f t="shared" si="20"/>
        <v>0</v>
      </c>
      <c r="G53" s="15"/>
      <c r="H53" s="15"/>
      <c r="I53" s="15">
        <f t="shared" si="21"/>
        <v>0</v>
      </c>
      <c r="J53" s="15">
        <f t="shared" si="22"/>
        <v>0</v>
      </c>
      <c r="K53" s="15">
        <f t="shared" si="23"/>
        <v>0</v>
      </c>
    </row>
    <row r="54" spans="1:11" s="16" customFormat="1" ht="136.5" x14ac:dyDescent="0.25">
      <c r="A54" s="12">
        <v>33</v>
      </c>
      <c r="B54" s="13" t="s">
        <v>15</v>
      </c>
      <c r="C54" s="26" t="s">
        <v>91</v>
      </c>
      <c r="D54" s="14" t="s">
        <v>16</v>
      </c>
      <c r="E54" s="25">
        <v>124.52</v>
      </c>
      <c r="F54" s="15">
        <f t="shared" si="20"/>
        <v>0</v>
      </c>
      <c r="G54" s="15"/>
      <c r="H54" s="15"/>
      <c r="I54" s="15">
        <f t="shared" si="21"/>
        <v>0</v>
      </c>
      <c r="J54" s="15">
        <f t="shared" si="22"/>
        <v>0</v>
      </c>
      <c r="K54" s="15">
        <f t="shared" si="23"/>
        <v>0</v>
      </c>
    </row>
    <row r="55" spans="1:11" s="16" customFormat="1" ht="91.5" x14ac:dyDescent="0.25">
      <c r="A55" s="12">
        <v>34</v>
      </c>
      <c r="B55" s="13" t="s">
        <v>15</v>
      </c>
      <c r="C55" s="26" t="s">
        <v>82</v>
      </c>
      <c r="D55" s="14" t="s">
        <v>16</v>
      </c>
      <c r="E55" s="25">
        <v>4.47</v>
      </c>
      <c r="F55" s="15">
        <f t="shared" si="20"/>
        <v>0</v>
      </c>
      <c r="G55" s="15"/>
      <c r="H55" s="15"/>
      <c r="I55" s="15">
        <f t="shared" si="21"/>
        <v>0</v>
      </c>
      <c r="J55" s="15">
        <f t="shared" si="22"/>
        <v>0</v>
      </c>
      <c r="K55" s="15">
        <f t="shared" si="23"/>
        <v>0</v>
      </c>
    </row>
    <row r="56" spans="1:11" s="16" customFormat="1" ht="46.5" x14ac:dyDescent="0.25">
      <c r="A56" s="12">
        <v>35</v>
      </c>
      <c r="B56" s="13" t="s">
        <v>15</v>
      </c>
      <c r="C56" s="26" t="s">
        <v>34</v>
      </c>
      <c r="D56" s="14" t="s">
        <v>16</v>
      </c>
      <c r="E56" s="25">
        <v>29.17</v>
      </c>
      <c r="F56" s="15">
        <f t="shared" si="20"/>
        <v>0</v>
      </c>
      <c r="G56" s="15"/>
      <c r="H56" s="15"/>
      <c r="I56" s="15">
        <f t="shared" si="21"/>
        <v>0</v>
      </c>
      <c r="J56" s="15">
        <f t="shared" si="22"/>
        <v>0</v>
      </c>
      <c r="K56" s="15">
        <f t="shared" si="23"/>
        <v>0</v>
      </c>
    </row>
    <row r="57" spans="1:11" s="16" customFormat="1" ht="69" x14ac:dyDescent="0.25">
      <c r="A57" s="12">
        <v>36</v>
      </c>
      <c r="B57" s="13" t="s">
        <v>15</v>
      </c>
      <c r="C57" s="26" t="s">
        <v>89</v>
      </c>
      <c r="D57" s="14" t="s">
        <v>16</v>
      </c>
      <c r="E57" s="25">
        <v>2.16</v>
      </c>
      <c r="F57" s="15">
        <f t="shared" si="20"/>
        <v>0</v>
      </c>
      <c r="G57" s="15"/>
      <c r="H57" s="15"/>
      <c r="I57" s="15">
        <f t="shared" si="21"/>
        <v>0</v>
      </c>
      <c r="J57" s="15">
        <f t="shared" si="22"/>
        <v>0</v>
      </c>
      <c r="K57" s="15">
        <f t="shared" si="23"/>
        <v>0</v>
      </c>
    </row>
    <row r="58" spans="1:11" s="16" customFormat="1" ht="25.5" x14ac:dyDescent="0.25">
      <c r="A58" s="12">
        <v>37</v>
      </c>
      <c r="B58" s="13" t="s">
        <v>15</v>
      </c>
      <c r="C58" s="13" t="s">
        <v>35</v>
      </c>
      <c r="D58" s="14" t="s">
        <v>32</v>
      </c>
      <c r="E58" s="25">
        <v>1</v>
      </c>
      <c r="F58" s="15">
        <f t="shared" si="20"/>
        <v>0</v>
      </c>
      <c r="G58" s="15"/>
      <c r="H58" s="15"/>
      <c r="I58" s="15">
        <f t="shared" si="21"/>
        <v>0</v>
      </c>
      <c r="J58" s="15">
        <f t="shared" si="22"/>
        <v>0</v>
      </c>
      <c r="K58" s="15">
        <f t="shared" si="23"/>
        <v>0</v>
      </c>
    </row>
    <row r="59" spans="1:11" s="16" customFormat="1" ht="25.5" x14ac:dyDescent="0.25">
      <c r="A59" s="12">
        <v>38</v>
      </c>
      <c r="B59" s="13" t="s">
        <v>15</v>
      </c>
      <c r="C59" s="13" t="s">
        <v>36</v>
      </c>
      <c r="D59" s="14" t="s">
        <v>32</v>
      </c>
      <c r="E59" s="25">
        <v>1</v>
      </c>
      <c r="F59" s="15">
        <f t="shared" si="20"/>
        <v>0</v>
      </c>
      <c r="G59" s="15"/>
      <c r="H59" s="15"/>
      <c r="I59" s="15">
        <f t="shared" si="21"/>
        <v>0</v>
      </c>
      <c r="J59" s="15">
        <f t="shared" si="22"/>
        <v>0</v>
      </c>
      <c r="K59" s="15">
        <f t="shared" si="23"/>
        <v>0</v>
      </c>
    </row>
    <row r="60" spans="1:11" s="42" customFormat="1" x14ac:dyDescent="0.25">
      <c r="A60" s="12">
        <v>39</v>
      </c>
      <c r="B60" s="38"/>
      <c r="C60" s="43" t="s">
        <v>60</v>
      </c>
      <c r="D60" s="40"/>
      <c r="E60" s="44"/>
      <c r="F60" s="41"/>
      <c r="G60" s="41"/>
      <c r="H60" s="41"/>
      <c r="I60" s="41"/>
      <c r="J60" s="41"/>
      <c r="K60" s="41"/>
    </row>
    <row r="61" spans="1:11" s="16" customFormat="1" ht="25.5" x14ac:dyDescent="0.25">
      <c r="A61" s="12">
        <v>40</v>
      </c>
      <c r="B61" s="13" t="s">
        <v>15</v>
      </c>
      <c r="C61" s="13" t="s">
        <v>41</v>
      </c>
      <c r="D61" s="14" t="s">
        <v>16</v>
      </c>
      <c r="E61" s="25">
        <f>456+695+182</f>
        <v>1333</v>
      </c>
      <c r="F61" s="15">
        <f>G61+H61</f>
        <v>0</v>
      </c>
      <c r="G61" s="15"/>
      <c r="H61" s="15"/>
      <c r="I61" s="15">
        <f>E61*F61</f>
        <v>0</v>
      </c>
      <c r="J61" s="15">
        <f>E61*G61</f>
        <v>0</v>
      </c>
      <c r="K61" s="15">
        <f>E61*H61</f>
        <v>0</v>
      </c>
    </row>
    <row r="62" spans="1:11" s="16" customFormat="1" ht="25.5" x14ac:dyDescent="0.25">
      <c r="A62" s="12">
        <v>41</v>
      </c>
      <c r="B62" s="13" t="s">
        <v>15</v>
      </c>
      <c r="C62" s="13" t="s">
        <v>42</v>
      </c>
      <c r="D62" s="14" t="s">
        <v>16</v>
      </c>
      <c r="E62" s="25">
        <f>26.4+20.4</f>
        <v>46.8</v>
      </c>
      <c r="F62" s="15">
        <f t="shared" ref="F62:F69" si="24">G62+H62</f>
        <v>0</v>
      </c>
      <c r="G62" s="15"/>
      <c r="H62" s="15"/>
      <c r="I62" s="15">
        <f t="shared" ref="I62:I69" si="25">E62*F62</f>
        <v>0</v>
      </c>
      <c r="J62" s="15">
        <f t="shared" ref="J62:J69" si="26">E62*G62</f>
        <v>0</v>
      </c>
      <c r="K62" s="15">
        <f t="shared" ref="K62:K69" si="27">E62*H62</f>
        <v>0</v>
      </c>
    </row>
    <row r="63" spans="1:11" s="16" customFormat="1" ht="38.25" x14ac:dyDescent="0.25">
      <c r="A63" s="12">
        <v>42</v>
      </c>
      <c r="B63" s="13" t="s">
        <v>15</v>
      </c>
      <c r="C63" s="13" t="s">
        <v>53</v>
      </c>
      <c r="D63" s="14" t="s">
        <v>16</v>
      </c>
      <c r="E63" s="25">
        <v>456</v>
      </c>
      <c r="F63" s="15">
        <f t="shared" si="24"/>
        <v>0</v>
      </c>
      <c r="G63" s="15"/>
      <c r="H63" s="15"/>
      <c r="I63" s="15">
        <f t="shared" si="25"/>
        <v>0</v>
      </c>
      <c r="J63" s="15">
        <f t="shared" si="26"/>
        <v>0</v>
      </c>
      <c r="K63" s="15">
        <f t="shared" si="27"/>
        <v>0</v>
      </c>
    </row>
    <row r="64" spans="1:11" s="16" customFormat="1" ht="38.25" x14ac:dyDescent="0.25">
      <c r="A64" s="12">
        <v>43</v>
      </c>
      <c r="B64" s="13" t="s">
        <v>15</v>
      </c>
      <c r="C64" s="13" t="s">
        <v>54</v>
      </c>
      <c r="D64" s="14" t="s">
        <v>16</v>
      </c>
      <c r="E64" s="25">
        <v>695</v>
      </c>
      <c r="F64" s="15">
        <f t="shared" si="24"/>
        <v>0</v>
      </c>
      <c r="G64" s="15"/>
      <c r="H64" s="15"/>
      <c r="I64" s="15">
        <f t="shared" si="25"/>
        <v>0</v>
      </c>
      <c r="J64" s="15">
        <f t="shared" si="26"/>
        <v>0</v>
      </c>
      <c r="K64" s="15">
        <f t="shared" si="27"/>
        <v>0</v>
      </c>
    </row>
    <row r="65" spans="1:11" s="16" customFormat="1" ht="25.5" x14ac:dyDescent="0.25">
      <c r="A65" s="12">
        <v>44</v>
      </c>
      <c r="B65" s="13" t="s">
        <v>15</v>
      </c>
      <c r="C65" s="13" t="s">
        <v>249</v>
      </c>
      <c r="D65" s="14" t="s">
        <v>16</v>
      </c>
      <c r="E65" s="25">
        <f>E61+E62</f>
        <v>1379.8</v>
      </c>
      <c r="F65" s="15">
        <f t="shared" si="24"/>
        <v>0</v>
      </c>
      <c r="G65" s="15"/>
      <c r="H65" s="15"/>
      <c r="I65" s="15">
        <f t="shared" si="25"/>
        <v>0</v>
      </c>
      <c r="J65" s="15">
        <f t="shared" si="26"/>
        <v>0</v>
      </c>
      <c r="K65" s="15">
        <f t="shared" si="27"/>
        <v>0</v>
      </c>
    </row>
    <row r="66" spans="1:11" s="16" customFormat="1" ht="38.25" x14ac:dyDescent="0.25">
      <c r="A66" s="12">
        <v>45</v>
      </c>
      <c r="B66" s="13" t="s">
        <v>15</v>
      </c>
      <c r="C66" s="13" t="s">
        <v>55</v>
      </c>
      <c r="D66" s="14" t="s">
        <v>16</v>
      </c>
      <c r="E66" s="25">
        <f>532.74+80.95</f>
        <v>613.69000000000005</v>
      </c>
      <c r="F66" s="15">
        <f t="shared" si="24"/>
        <v>0</v>
      </c>
      <c r="G66" s="15"/>
      <c r="H66" s="15"/>
      <c r="I66" s="15">
        <f t="shared" si="25"/>
        <v>0</v>
      </c>
      <c r="J66" s="15">
        <f t="shared" si="26"/>
        <v>0</v>
      </c>
      <c r="K66" s="15">
        <f t="shared" si="27"/>
        <v>0</v>
      </c>
    </row>
    <row r="67" spans="1:11" s="16" customFormat="1" ht="25.5" x14ac:dyDescent="0.25">
      <c r="A67" s="12">
        <v>46</v>
      </c>
      <c r="B67" s="13" t="s">
        <v>15</v>
      </c>
      <c r="C67" s="13" t="s">
        <v>250</v>
      </c>
      <c r="D67" s="14" t="s">
        <v>16</v>
      </c>
      <c r="E67" s="25">
        <f>E66</f>
        <v>613.69000000000005</v>
      </c>
      <c r="F67" s="15">
        <f t="shared" si="24"/>
        <v>0</v>
      </c>
      <c r="G67" s="15"/>
      <c r="H67" s="15"/>
      <c r="I67" s="15">
        <f t="shared" si="25"/>
        <v>0</v>
      </c>
      <c r="J67" s="15">
        <f t="shared" si="26"/>
        <v>0</v>
      </c>
      <c r="K67" s="15">
        <f t="shared" si="27"/>
        <v>0</v>
      </c>
    </row>
    <row r="68" spans="1:11" s="16" customFormat="1" ht="25.5" x14ac:dyDescent="0.25">
      <c r="A68" s="12">
        <v>47</v>
      </c>
      <c r="B68" s="13" t="s">
        <v>15</v>
      </c>
      <c r="C68" s="13" t="s">
        <v>52</v>
      </c>
      <c r="D68" s="14" t="s">
        <v>16</v>
      </c>
      <c r="E68" s="25">
        <f>183+415.91+10</f>
        <v>608.91000000000008</v>
      </c>
      <c r="F68" s="15">
        <f t="shared" si="24"/>
        <v>0</v>
      </c>
      <c r="G68" s="15"/>
      <c r="H68" s="15"/>
      <c r="I68" s="15">
        <f t="shared" si="25"/>
        <v>0</v>
      </c>
      <c r="J68" s="15">
        <f t="shared" si="26"/>
        <v>0</v>
      </c>
      <c r="K68" s="15">
        <f t="shared" si="27"/>
        <v>0</v>
      </c>
    </row>
    <row r="69" spans="1:11" s="16" customFormat="1" ht="25.5" x14ac:dyDescent="0.25">
      <c r="A69" s="12">
        <v>48</v>
      </c>
      <c r="B69" s="13" t="s">
        <v>15</v>
      </c>
      <c r="C69" s="13" t="s">
        <v>58</v>
      </c>
      <c r="D69" s="14" t="s">
        <v>59</v>
      </c>
      <c r="E69" s="25">
        <v>557</v>
      </c>
      <c r="F69" s="15">
        <f t="shared" si="24"/>
        <v>0</v>
      </c>
      <c r="G69" s="15"/>
      <c r="H69" s="15"/>
      <c r="I69" s="15">
        <f t="shared" si="25"/>
        <v>0</v>
      </c>
      <c r="J69" s="15">
        <f t="shared" si="26"/>
        <v>0</v>
      </c>
      <c r="K69" s="15">
        <f t="shared" si="27"/>
        <v>0</v>
      </c>
    </row>
    <row r="70" spans="1:11" s="42" customFormat="1" x14ac:dyDescent="0.25">
      <c r="A70" s="12">
        <v>49</v>
      </c>
      <c r="B70" s="38"/>
      <c r="C70" s="105" t="s">
        <v>97</v>
      </c>
      <c r="D70" s="106"/>
      <c r="E70" s="106"/>
      <c r="F70" s="106"/>
      <c r="G70" s="106"/>
      <c r="H70" s="106"/>
      <c r="I70" s="106"/>
      <c r="J70" s="106"/>
      <c r="K70" s="107"/>
    </row>
    <row r="71" spans="1:11" s="16" customFormat="1" x14ac:dyDescent="0.25">
      <c r="A71" s="12">
        <v>50</v>
      </c>
      <c r="B71" s="13"/>
      <c r="C71" s="27" t="s">
        <v>38</v>
      </c>
      <c r="D71" s="26"/>
      <c r="E71" s="15"/>
      <c r="F71" s="15"/>
      <c r="G71" s="15"/>
      <c r="H71" s="15"/>
      <c r="I71" s="15"/>
      <c r="J71" s="15"/>
      <c r="K71" s="15"/>
    </row>
    <row r="72" spans="1:11" s="16" customFormat="1" ht="63.75" x14ac:dyDescent="0.25">
      <c r="A72" s="12">
        <v>51</v>
      </c>
      <c r="B72" s="13" t="s">
        <v>15</v>
      </c>
      <c r="C72" s="13" t="s">
        <v>259</v>
      </c>
      <c r="D72" s="14" t="s">
        <v>16</v>
      </c>
      <c r="E72" s="15">
        <v>663.59</v>
      </c>
      <c r="F72" s="15">
        <f>G72+H72</f>
        <v>0</v>
      </c>
      <c r="G72" s="15"/>
      <c r="H72" s="15"/>
      <c r="I72" s="15">
        <f t="shared" ref="I72:I73" si="28">E72*F72</f>
        <v>0</v>
      </c>
      <c r="J72" s="15">
        <f t="shared" ref="J72:J73" si="29">E72*G72</f>
        <v>0</v>
      </c>
      <c r="K72" s="15">
        <f t="shared" ref="K72:K73" si="30">E72*H72</f>
        <v>0</v>
      </c>
    </row>
    <row r="73" spans="1:11" s="16" customFormat="1" ht="25.5" x14ac:dyDescent="0.25">
      <c r="A73" s="12">
        <v>52</v>
      </c>
      <c r="B73" s="13" t="s">
        <v>15</v>
      </c>
      <c r="C73" s="13" t="s">
        <v>25</v>
      </c>
      <c r="D73" s="14" t="s">
        <v>16</v>
      </c>
      <c r="E73" s="15">
        <v>663.59</v>
      </c>
      <c r="F73" s="15">
        <f>G73+H73</f>
        <v>0</v>
      </c>
      <c r="G73" s="15"/>
      <c r="H73" s="15"/>
      <c r="I73" s="15">
        <f t="shared" si="28"/>
        <v>0</v>
      </c>
      <c r="J73" s="15">
        <f t="shared" si="29"/>
        <v>0</v>
      </c>
      <c r="K73" s="15">
        <f t="shared" si="30"/>
        <v>0</v>
      </c>
    </row>
    <row r="74" spans="1:11" s="16" customFormat="1" x14ac:dyDescent="0.25">
      <c r="A74" s="12">
        <v>53</v>
      </c>
      <c r="B74" s="13"/>
      <c r="C74" s="27" t="s">
        <v>37</v>
      </c>
      <c r="D74" s="14"/>
      <c r="E74" s="15"/>
      <c r="F74" s="15"/>
      <c r="G74" s="15"/>
      <c r="H74" s="15"/>
      <c r="I74" s="15"/>
      <c r="J74" s="15"/>
      <c r="K74" s="15"/>
    </row>
    <row r="75" spans="1:11" s="16" customFormat="1" ht="25.5" x14ac:dyDescent="0.25">
      <c r="A75" s="12">
        <v>54</v>
      </c>
      <c r="B75" s="13" t="s">
        <v>15</v>
      </c>
      <c r="C75" s="13" t="s">
        <v>29</v>
      </c>
      <c r="D75" s="14" t="s">
        <v>16</v>
      </c>
      <c r="E75" s="15">
        <v>16.47</v>
      </c>
      <c r="F75" s="15">
        <f>G75+H75</f>
        <v>0</v>
      </c>
      <c r="G75" s="15"/>
      <c r="H75" s="15"/>
      <c r="I75" s="15">
        <f t="shared" ref="I75:I76" si="31">E75*F75</f>
        <v>0</v>
      </c>
      <c r="J75" s="15">
        <f t="shared" ref="J75:J76" si="32">E75*G75</f>
        <v>0</v>
      </c>
      <c r="K75" s="15">
        <f t="shared" ref="K75:K76" si="33">E75*H75</f>
        <v>0</v>
      </c>
    </row>
    <row r="76" spans="1:11" s="16" customFormat="1" ht="25.5" x14ac:dyDescent="0.25">
      <c r="A76" s="12">
        <v>55</v>
      </c>
      <c r="B76" s="13" t="s">
        <v>15</v>
      </c>
      <c r="C76" s="13" t="s">
        <v>70</v>
      </c>
      <c r="D76" s="14" t="s">
        <v>16</v>
      </c>
      <c r="E76" s="15">
        <v>213.61</v>
      </c>
      <c r="F76" s="15">
        <f>G76+H76</f>
        <v>0</v>
      </c>
      <c r="G76" s="15"/>
      <c r="H76" s="15"/>
      <c r="I76" s="15">
        <f t="shared" si="31"/>
        <v>0</v>
      </c>
      <c r="J76" s="15">
        <f t="shared" si="32"/>
        <v>0</v>
      </c>
      <c r="K76" s="15">
        <f t="shared" si="33"/>
        <v>0</v>
      </c>
    </row>
    <row r="77" spans="1:11" s="16" customFormat="1" x14ac:dyDescent="0.25">
      <c r="A77" s="12">
        <v>56</v>
      </c>
      <c r="B77" s="13"/>
      <c r="C77" s="27" t="s">
        <v>39</v>
      </c>
      <c r="D77" s="14"/>
      <c r="E77" s="15"/>
      <c r="F77" s="15"/>
      <c r="G77" s="15"/>
      <c r="H77" s="15"/>
      <c r="I77" s="15"/>
      <c r="J77" s="15"/>
      <c r="K77" s="15"/>
    </row>
    <row r="78" spans="1:11" s="16" customFormat="1" ht="38.25" x14ac:dyDescent="0.25">
      <c r="A78" s="12">
        <v>57</v>
      </c>
      <c r="B78" s="13" t="s">
        <v>15</v>
      </c>
      <c r="C78" s="13" t="s">
        <v>67</v>
      </c>
      <c r="D78" s="26" t="s">
        <v>68</v>
      </c>
      <c r="E78" s="15">
        <v>213.61</v>
      </c>
      <c r="F78" s="15">
        <f>G78+H78</f>
        <v>0</v>
      </c>
      <c r="G78" s="15"/>
      <c r="H78" s="15"/>
      <c r="I78" s="15">
        <f t="shared" ref="I78:I80" si="34">E78*F78</f>
        <v>0</v>
      </c>
      <c r="J78" s="15">
        <f t="shared" ref="J78:J80" si="35">E78*G78</f>
        <v>0</v>
      </c>
      <c r="K78" s="15">
        <f t="shared" ref="K78:K80" si="36">E78*H78</f>
        <v>0</v>
      </c>
    </row>
    <row r="79" spans="1:11" s="16" customFormat="1" ht="63.75" x14ac:dyDescent="0.25">
      <c r="A79" s="12">
        <v>58</v>
      </c>
      <c r="B79" s="13" t="s">
        <v>15</v>
      </c>
      <c r="C79" s="13" t="s">
        <v>43</v>
      </c>
      <c r="D79" s="14" t="s">
        <v>16</v>
      </c>
      <c r="E79" s="15">
        <v>9.1199999999999992</v>
      </c>
      <c r="F79" s="15">
        <f>G79+H79</f>
        <v>0</v>
      </c>
      <c r="G79" s="15"/>
      <c r="H79" s="15"/>
      <c r="I79" s="15">
        <f t="shared" si="34"/>
        <v>0</v>
      </c>
      <c r="J79" s="15">
        <f t="shared" si="35"/>
        <v>0</v>
      </c>
      <c r="K79" s="15">
        <f t="shared" si="36"/>
        <v>0</v>
      </c>
    </row>
    <row r="80" spans="1:11" s="16" customFormat="1" ht="51" x14ac:dyDescent="0.25">
      <c r="A80" s="12">
        <v>59</v>
      </c>
      <c r="B80" s="13" t="s">
        <v>15</v>
      </c>
      <c r="C80" s="13" t="s">
        <v>47</v>
      </c>
      <c r="D80" s="14" t="s">
        <v>16</v>
      </c>
      <c r="E80" s="15">
        <v>11.34</v>
      </c>
      <c r="F80" s="15">
        <f>G80+H80</f>
        <v>0</v>
      </c>
      <c r="G80" s="15"/>
      <c r="H80" s="15"/>
      <c r="I80" s="15">
        <f t="shared" si="34"/>
        <v>0</v>
      </c>
      <c r="J80" s="15">
        <f t="shared" si="35"/>
        <v>0</v>
      </c>
      <c r="K80" s="15">
        <f t="shared" si="36"/>
        <v>0</v>
      </c>
    </row>
    <row r="81" spans="1:11" s="16" customFormat="1" x14ac:dyDescent="0.25">
      <c r="A81" s="12">
        <v>60</v>
      </c>
      <c r="B81" s="13"/>
      <c r="C81" s="27" t="s">
        <v>31</v>
      </c>
      <c r="D81" s="14"/>
      <c r="E81" s="15"/>
      <c r="F81" s="15"/>
      <c r="G81" s="15"/>
      <c r="H81" s="15"/>
      <c r="I81" s="15"/>
      <c r="J81" s="15"/>
      <c r="K81" s="15"/>
    </row>
    <row r="82" spans="1:11" s="16" customFormat="1" ht="25.5" x14ac:dyDescent="0.25">
      <c r="A82" s="12">
        <v>61</v>
      </c>
      <c r="B82" s="13" t="s">
        <v>15</v>
      </c>
      <c r="C82" s="13" t="s">
        <v>62</v>
      </c>
      <c r="D82" s="14" t="s">
        <v>16</v>
      </c>
      <c r="E82" s="15">
        <v>216.23</v>
      </c>
      <c r="F82" s="15">
        <f>G82+H82</f>
        <v>0</v>
      </c>
      <c r="G82" s="15"/>
      <c r="H82" s="15"/>
      <c r="I82" s="15">
        <f t="shared" ref="I82:I85" si="37">E82*F82</f>
        <v>0</v>
      </c>
      <c r="J82" s="15">
        <f t="shared" ref="J82:J85" si="38">E82*G82</f>
        <v>0</v>
      </c>
      <c r="K82" s="15">
        <f t="shared" ref="K82:K85" si="39">E82*H82</f>
        <v>0</v>
      </c>
    </row>
    <row r="83" spans="1:11" s="16" customFormat="1" ht="25.5" x14ac:dyDescent="0.25">
      <c r="A83" s="12">
        <v>62</v>
      </c>
      <c r="B83" s="13" t="s">
        <v>15</v>
      </c>
      <c r="C83" s="13" t="s">
        <v>18</v>
      </c>
      <c r="D83" s="14" t="s">
        <v>19</v>
      </c>
      <c r="E83" s="15">
        <v>202.61</v>
      </c>
      <c r="F83" s="15">
        <f>G83+H83</f>
        <v>0</v>
      </c>
      <c r="G83" s="15"/>
      <c r="H83" s="15"/>
      <c r="I83" s="15">
        <f t="shared" si="37"/>
        <v>0</v>
      </c>
      <c r="J83" s="15">
        <f t="shared" si="38"/>
        <v>0</v>
      </c>
      <c r="K83" s="15">
        <f t="shared" si="39"/>
        <v>0</v>
      </c>
    </row>
    <row r="84" spans="1:11" s="16" customFormat="1" ht="46.5" x14ac:dyDescent="0.25">
      <c r="A84" s="12">
        <v>63</v>
      </c>
      <c r="B84" s="13" t="s">
        <v>15</v>
      </c>
      <c r="C84" s="26" t="s">
        <v>34</v>
      </c>
      <c r="D84" s="14" t="s">
        <v>16</v>
      </c>
      <c r="E84" s="15">
        <v>25.71</v>
      </c>
      <c r="F84" s="15">
        <f>G84+H84</f>
        <v>0</v>
      </c>
      <c r="G84" s="15"/>
      <c r="H84" s="15"/>
      <c r="I84" s="15">
        <f t="shared" si="37"/>
        <v>0</v>
      </c>
      <c r="J84" s="15">
        <f t="shared" si="38"/>
        <v>0</v>
      </c>
      <c r="K84" s="15">
        <f t="shared" si="39"/>
        <v>0</v>
      </c>
    </row>
    <row r="85" spans="1:11" s="16" customFormat="1" ht="147.75" x14ac:dyDescent="0.25">
      <c r="A85" s="12">
        <v>64</v>
      </c>
      <c r="B85" s="13" t="s">
        <v>15</v>
      </c>
      <c r="C85" s="26" t="s">
        <v>92</v>
      </c>
      <c r="D85" s="14" t="s">
        <v>16</v>
      </c>
      <c r="E85" s="15">
        <v>216.23</v>
      </c>
      <c r="F85" s="15">
        <f>G85+H85</f>
        <v>0</v>
      </c>
      <c r="G85" s="15"/>
      <c r="H85" s="15"/>
      <c r="I85" s="15">
        <f t="shared" si="37"/>
        <v>0</v>
      </c>
      <c r="J85" s="15">
        <f t="shared" si="38"/>
        <v>0</v>
      </c>
      <c r="K85" s="15">
        <f t="shared" si="39"/>
        <v>0</v>
      </c>
    </row>
    <row r="86" spans="1:11" s="42" customFormat="1" x14ac:dyDescent="0.25">
      <c r="A86" s="12">
        <v>65</v>
      </c>
      <c r="B86" s="38"/>
      <c r="C86" s="39" t="s">
        <v>96</v>
      </c>
      <c r="D86" s="40"/>
      <c r="E86" s="41"/>
      <c r="F86" s="41"/>
      <c r="G86" s="41"/>
      <c r="H86" s="41"/>
      <c r="I86" s="41"/>
      <c r="J86" s="41"/>
      <c r="K86" s="41"/>
    </row>
    <row r="87" spans="1:11" s="16" customFormat="1" x14ac:dyDescent="0.25">
      <c r="A87" s="12">
        <v>66</v>
      </c>
      <c r="B87" s="13"/>
      <c r="C87" s="27" t="s">
        <v>38</v>
      </c>
      <c r="D87" s="26"/>
      <c r="E87" s="15"/>
      <c r="F87" s="15"/>
      <c r="G87" s="15"/>
      <c r="H87" s="15"/>
      <c r="I87" s="15"/>
      <c r="J87" s="15"/>
      <c r="K87" s="15"/>
    </row>
    <row r="88" spans="1:11" s="16" customFormat="1" ht="51" x14ac:dyDescent="0.25">
      <c r="A88" s="12">
        <v>67</v>
      </c>
      <c r="B88" s="13" t="s">
        <v>15</v>
      </c>
      <c r="C88" s="13" t="s">
        <v>260</v>
      </c>
      <c r="D88" s="14" t="s">
        <v>16</v>
      </c>
      <c r="E88" s="15">
        <f>1007.53+3.36</f>
        <v>1010.89</v>
      </c>
      <c r="F88" s="15">
        <f t="shared" ref="F88:F95" si="40">G88+H88</f>
        <v>0</v>
      </c>
      <c r="G88" s="15"/>
      <c r="H88" s="15"/>
      <c r="I88" s="15">
        <f t="shared" ref="I88:I95" si="41">E88*F88</f>
        <v>0</v>
      </c>
      <c r="J88" s="15">
        <f t="shared" ref="J88:J95" si="42">E88*G88</f>
        <v>0</v>
      </c>
      <c r="K88" s="15">
        <f t="shared" ref="K88:K95" si="43">E88*H88</f>
        <v>0</v>
      </c>
    </row>
    <row r="89" spans="1:11" s="16" customFormat="1" ht="63.75" x14ac:dyDescent="0.25">
      <c r="A89" s="12">
        <v>68</v>
      </c>
      <c r="B89" s="13" t="s">
        <v>15</v>
      </c>
      <c r="C89" s="13" t="s">
        <v>262</v>
      </c>
      <c r="D89" s="14" t="s">
        <v>16</v>
      </c>
      <c r="E89" s="15">
        <f>150.19+112.14</f>
        <v>262.33</v>
      </c>
      <c r="F89" s="15">
        <f t="shared" si="40"/>
        <v>0</v>
      </c>
      <c r="G89" s="15"/>
      <c r="H89" s="15"/>
      <c r="I89" s="15">
        <f t="shared" si="41"/>
        <v>0</v>
      </c>
      <c r="J89" s="15">
        <f t="shared" si="42"/>
        <v>0</v>
      </c>
      <c r="K89" s="15">
        <f t="shared" si="43"/>
        <v>0</v>
      </c>
    </row>
    <row r="90" spans="1:11" s="16" customFormat="1" ht="25.5" x14ac:dyDescent="0.25">
      <c r="A90" s="12">
        <v>69</v>
      </c>
      <c r="B90" s="13" t="s">
        <v>15</v>
      </c>
      <c r="C90" s="13" t="s">
        <v>21</v>
      </c>
      <c r="D90" s="14" t="s">
        <v>16</v>
      </c>
      <c r="E90" s="15">
        <v>14.27</v>
      </c>
      <c r="F90" s="15">
        <f t="shared" si="40"/>
        <v>0</v>
      </c>
      <c r="G90" s="15"/>
      <c r="H90" s="15"/>
      <c r="I90" s="15">
        <f t="shared" si="41"/>
        <v>0</v>
      </c>
      <c r="J90" s="15">
        <f t="shared" si="42"/>
        <v>0</v>
      </c>
      <c r="K90" s="15">
        <f t="shared" si="43"/>
        <v>0</v>
      </c>
    </row>
    <row r="91" spans="1:11" s="16" customFormat="1" ht="25.5" x14ac:dyDescent="0.25">
      <c r="A91" s="12">
        <v>70</v>
      </c>
      <c r="B91" s="13" t="s">
        <v>15</v>
      </c>
      <c r="C91" s="13" t="s">
        <v>17</v>
      </c>
      <c r="D91" s="14" t="s">
        <v>16</v>
      </c>
      <c r="E91" s="15">
        <v>14.27</v>
      </c>
      <c r="F91" s="15">
        <f t="shared" si="40"/>
        <v>0</v>
      </c>
      <c r="G91" s="15"/>
      <c r="H91" s="15"/>
      <c r="I91" s="15">
        <f t="shared" si="41"/>
        <v>0</v>
      </c>
      <c r="J91" s="15">
        <f t="shared" si="42"/>
        <v>0</v>
      </c>
      <c r="K91" s="15">
        <f t="shared" si="43"/>
        <v>0</v>
      </c>
    </row>
    <row r="92" spans="1:11" s="16" customFormat="1" ht="25.5" x14ac:dyDescent="0.25">
      <c r="A92" s="12">
        <v>71</v>
      </c>
      <c r="B92" s="13" t="s">
        <v>15</v>
      </c>
      <c r="C92" s="13" t="s">
        <v>22</v>
      </c>
      <c r="D92" s="14" t="s">
        <v>16</v>
      </c>
      <c r="E92" s="15">
        <v>14.27</v>
      </c>
      <c r="F92" s="15">
        <f t="shared" si="40"/>
        <v>0</v>
      </c>
      <c r="G92" s="15"/>
      <c r="H92" s="15"/>
      <c r="I92" s="15">
        <f t="shared" si="41"/>
        <v>0</v>
      </c>
      <c r="J92" s="15">
        <f t="shared" si="42"/>
        <v>0</v>
      </c>
      <c r="K92" s="15">
        <f t="shared" si="43"/>
        <v>0</v>
      </c>
    </row>
    <row r="93" spans="1:11" s="16" customFormat="1" ht="25.5" x14ac:dyDescent="0.25">
      <c r="A93" s="12">
        <v>72</v>
      </c>
      <c r="B93" s="13" t="s">
        <v>15</v>
      </c>
      <c r="C93" s="13" t="s">
        <v>25</v>
      </c>
      <c r="D93" s="14" t="s">
        <v>16</v>
      </c>
      <c r="E93" s="15">
        <v>1007.53</v>
      </c>
      <c r="F93" s="15">
        <f t="shared" si="40"/>
        <v>0</v>
      </c>
      <c r="G93" s="15"/>
      <c r="H93" s="15"/>
      <c r="I93" s="15">
        <f t="shared" si="41"/>
        <v>0</v>
      </c>
      <c r="J93" s="15">
        <f t="shared" si="42"/>
        <v>0</v>
      </c>
      <c r="K93" s="15">
        <f t="shared" si="43"/>
        <v>0</v>
      </c>
    </row>
    <row r="94" spans="1:11" s="16" customFormat="1" ht="25.5" x14ac:dyDescent="0.25">
      <c r="A94" s="12">
        <v>73</v>
      </c>
      <c r="B94" s="13" t="s">
        <v>15</v>
      </c>
      <c r="C94" s="13" t="s">
        <v>69</v>
      </c>
      <c r="D94" s="14" t="s">
        <v>16</v>
      </c>
      <c r="E94" s="15">
        <v>1007.53</v>
      </c>
      <c r="F94" s="15">
        <f t="shared" si="40"/>
        <v>0</v>
      </c>
      <c r="G94" s="15"/>
      <c r="H94" s="15"/>
      <c r="I94" s="15">
        <f t="shared" si="41"/>
        <v>0</v>
      </c>
      <c r="J94" s="15">
        <f t="shared" si="42"/>
        <v>0</v>
      </c>
      <c r="K94" s="15">
        <f t="shared" si="43"/>
        <v>0</v>
      </c>
    </row>
    <row r="95" spans="1:11" s="16" customFormat="1" ht="25.5" x14ac:dyDescent="0.25">
      <c r="A95" s="12">
        <v>74</v>
      </c>
      <c r="B95" s="13" t="s">
        <v>15</v>
      </c>
      <c r="C95" s="13" t="s">
        <v>27</v>
      </c>
      <c r="D95" s="14" t="s">
        <v>16</v>
      </c>
      <c r="E95" s="15">
        <v>3.36</v>
      </c>
      <c r="F95" s="15">
        <f t="shared" si="40"/>
        <v>0</v>
      </c>
      <c r="G95" s="15"/>
      <c r="H95" s="15"/>
      <c r="I95" s="15">
        <f t="shared" si="41"/>
        <v>0</v>
      </c>
      <c r="J95" s="15">
        <f t="shared" si="42"/>
        <v>0</v>
      </c>
      <c r="K95" s="15">
        <f t="shared" si="43"/>
        <v>0</v>
      </c>
    </row>
    <row r="96" spans="1:11" s="16" customFormat="1" x14ac:dyDescent="0.25">
      <c r="A96" s="12">
        <v>75</v>
      </c>
      <c r="B96" s="13"/>
      <c r="C96" s="27" t="s">
        <v>37</v>
      </c>
      <c r="D96" s="14"/>
      <c r="E96" s="15"/>
      <c r="F96" s="15"/>
      <c r="G96" s="15"/>
      <c r="H96" s="15"/>
      <c r="I96" s="15"/>
      <c r="J96" s="15"/>
      <c r="K96" s="15"/>
    </row>
    <row r="97" spans="1:11" s="16" customFormat="1" ht="25.5" x14ac:dyDescent="0.25">
      <c r="A97" s="12">
        <v>76</v>
      </c>
      <c r="B97" s="13" t="s">
        <v>15</v>
      </c>
      <c r="C97" s="13" t="s">
        <v>23</v>
      </c>
      <c r="D97" s="14" t="s">
        <v>16</v>
      </c>
      <c r="E97" s="15">
        <v>141.86000000000001</v>
      </c>
      <c r="F97" s="15">
        <f>G97+H97</f>
        <v>0</v>
      </c>
      <c r="G97" s="15"/>
      <c r="H97" s="15"/>
      <c r="I97" s="15">
        <f t="shared" ref="I97:I98" si="44">E97*F97</f>
        <v>0</v>
      </c>
      <c r="J97" s="15">
        <f t="shared" ref="J97:J98" si="45">E97*G97</f>
        <v>0</v>
      </c>
      <c r="K97" s="15">
        <f t="shared" ref="K97:K98" si="46">E97*H97</f>
        <v>0</v>
      </c>
    </row>
    <row r="98" spans="1:11" s="16" customFormat="1" ht="25.5" x14ac:dyDescent="0.25">
      <c r="A98" s="12">
        <v>77</v>
      </c>
      <c r="B98" s="13" t="s">
        <v>15</v>
      </c>
      <c r="C98" s="13" t="s">
        <v>24</v>
      </c>
      <c r="D98" s="14" t="s">
        <v>16</v>
      </c>
      <c r="E98" s="15">
        <v>141.86000000000001</v>
      </c>
      <c r="F98" s="15">
        <f>G98+H98</f>
        <v>0</v>
      </c>
      <c r="G98" s="15"/>
      <c r="H98" s="15"/>
      <c r="I98" s="15">
        <f t="shared" si="44"/>
        <v>0</v>
      </c>
      <c r="J98" s="15">
        <f t="shared" si="45"/>
        <v>0</v>
      </c>
      <c r="K98" s="15">
        <f t="shared" si="46"/>
        <v>0</v>
      </c>
    </row>
    <row r="99" spans="1:11" s="16" customFormat="1" x14ac:dyDescent="0.25">
      <c r="A99" s="12">
        <v>78</v>
      </c>
      <c r="B99" s="13"/>
      <c r="C99" s="29" t="s">
        <v>39</v>
      </c>
      <c r="D99" s="14"/>
      <c r="E99" s="15"/>
      <c r="F99" s="15"/>
      <c r="G99" s="15"/>
      <c r="H99" s="15"/>
      <c r="I99" s="15"/>
      <c r="J99" s="15"/>
      <c r="K99" s="15"/>
    </row>
    <row r="100" spans="1:11" s="16" customFormat="1" ht="38.25" x14ac:dyDescent="0.25">
      <c r="A100" s="12">
        <v>79</v>
      </c>
      <c r="B100" s="13" t="s">
        <v>15</v>
      </c>
      <c r="C100" s="13" t="s">
        <v>73</v>
      </c>
      <c r="D100" s="26" t="s">
        <v>68</v>
      </c>
      <c r="E100" s="15">
        <v>165.47</v>
      </c>
      <c r="F100" s="15">
        <f>G100+H100</f>
        <v>0</v>
      </c>
      <c r="G100" s="15"/>
      <c r="H100" s="15"/>
      <c r="I100" s="15">
        <f t="shared" ref="I100" si="47">E100*F100</f>
        <v>0</v>
      </c>
      <c r="J100" s="15">
        <f t="shared" ref="J100" si="48">E100*G100</f>
        <v>0</v>
      </c>
      <c r="K100" s="15">
        <f t="shared" ref="K100" si="49">E100*H100</f>
        <v>0</v>
      </c>
    </row>
    <row r="101" spans="1:11" s="16" customFormat="1" x14ac:dyDescent="0.25">
      <c r="A101" s="12">
        <v>80</v>
      </c>
      <c r="B101" s="13"/>
      <c r="C101" s="27" t="s">
        <v>31</v>
      </c>
      <c r="D101" s="14"/>
      <c r="E101" s="15"/>
      <c r="F101" s="15"/>
      <c r="G101" s="15"/>
      <c r="H101" s="15"/>
      <c r="I101" s="15"/>
      <c r="J101" s="15"/>
      <c r="K101" s="15"/>
    </row>
    <row r="102" spans="1:11" s="16" customFormat="1" ht="25.5" x14ac:dyDescent="0.25">
      <c r="A102" s="12">
        <v>81</v>
      </c>
      <c r="B102" s="13" t="s">
        <v>15</v>
      </c>
      <c r="C102" s="13" t="s">
        <v>61</v>
      </c>
      <c r="D102" s="14" t="s">
        <v>16</v>
      </c>
      <c r="E102" s="15">
        <f>11.76+3.84+24.99+4.57</f>
        <v>45.16</v>
      </c>
      <c r="F102" s="15">
        <f t="shared" ref="F102:F106" si="50">G102+H102</f>
        <v>0</v>
      </c>
      <c r="G102" s="15"/>
      <c r="H102" s="15"/>
      <c r="I102" s="15">
        <f t="shared" ref="I102:I106" si="51">E102*F102</f>
        <v>0</v>
      </c>
      <c r="J102" s="15">
        <f t="shared" ref="J102:J106" si="52">E102*G102</f>
        <v>0</v>
      </c>
      <c r="K102" s="15">
        <f t="shared" ref="K102:K106" si="53">E102*H102</f>
        <v>0</v>
      </c>
    </row>
    <row r="103" spans="1:11" s="16" customFormat="1" ht="25.5" x14ac:dyDescent="0.25">
      <c r="A103" s="12">
        <v>82</v>
      </c>
      <c r="B103" s="13" t="s">
        <v>15</v>
      </c>
      <c r="C103" s="13" t="s">
        <v>18</v>
      </c>
      <c r="D103" s="14" t="s">
        <v>19</v>
      </c>
      <c r="E103" s="15">
        <f>11.3+4.94+5+20.98+7.44</f>
        <v>49.66</v>
      </c>
      <c r="F103" s="15">
        <f t="shared" si="50"/>
        <v>0</v>
      </c>
      <c r="G103" s="15"/>
      <c r="H103" s="15"/>
      <c r="I103" s="15">
        <f t="shared" si="51"/>
        <v>0</v>
      </c>
      <c r="J103" s="15">
        <f t="shared" si="52"/>
        <v>0</v>
      </c>
      <c r="K103" s="15">
        <f t="shared" si="53"/>
        <v>0</v>
      </c>
    </row>
    <row r="104" spans="1:11" s="16" customFormat="1" ht="57.75" x14ac:dyDescent="0.25">
      <c r="A104" s="12">
        <v>83</v>
      </c>
      <c r="B104" s="13" t="s">
        <v>15</v>
      </c>
      <c r="C104" s="26" t="s">
        <v>86</v>
      </c>
      <c r="D104" s="14" t="s">
        <v>16</v>
      </c>
      <c r="E104" s="15">
        <v>61.8</v>
      </c>
      <c r="F104" s="15">
        <f t="shared" si="50"/>
        <v>0</v>
      </c>
      <c r="G104" s="15"/>
      <c r="H104" s="15"/>
      <c r="I104" s="15">
        <f t="shared" si="51"/>
        <v>0</v>
      </c>
      <c r="J104" s="15">
        <f t="shared" si="52"/>
        <v>0</v>
      </c>
      <c r="K104" s="15">
        <f t="shared" si="53"/>
        <v>0</v>
      </c>
    </row>
    <row r="105" spans="1:11" s="16" customFormat="1" ht="80.25" x14ac:dyDescent="0.25">
      <c r="A105" s="12">
        <v>84</v>
      </c>
      <c r="B105" s="13" t="s">
        <v>15</v>
      </c>
      <c r="C105" s="26" t="s">
        <v>87</v>
      </c>
      <c r="D105" s="14" t="s">
        <v>16</v>
      </c>
      <c r="E105" s="15">
        <v>98.53</v>
      </c>
      <c r="F105" s="15">
        <f t="shared" si="50"/>
        <v>0</v>
      </c>
      <c r="G105" s="15"/>
      <c r="H105" s="15"/>
      <c r="I105" s="15">
        <f t="shared" si="51"/>
        <v>0</v>
      </c>
      <c r="J105" s="15">
        <f t="shared" si="52"/>
        <v>0</v>
      </c>
      <c r="K105" s="15">
        <f t="shared" si="53"/>
        <v>0</v>
      </c>
    </row>
    <row r="106" spans="1:11" s="16" customFormat="1" ht="57.75" x14ac:dyDescent="0.25">
      <c r="A106" s="12">
        <v>85</v>
      </c>
      <c r="B106" s="13" t="s">
        <v>15</v>
      </c>
      <c r="C106" s="26" t="s">
        <v>88</v>
      </c>
      <c r="D106" s="14"/>
      <c r="E106" s="15">
        <v>4.57</v>
      </c>
      <c r="F106" s="15">
        <f t="shared" si="50"/>
        <v>0</v>
      </c>
      <c r="G106" s="15"/>
      <c r="H106" s="15"/>
      <c r="I106" s="15">
        <f t="shared" si="51"/>
        <v>0</v>
      </c>
      <c r="J106" s="15">
        <f t="shared" si="52"/>
        <v>0</v>
      </c>
      <c r="K106" s="15">
        <f t="shared" si="53"/>
        <v>0</v>
      </c>
    </row>
    <row r="107" spans="1:11" s="56" customFormat="1" x14ac:dyDescent="0.25">
      <c r="A107" s="12">
        <v>86</v>
      </c>
      <c r="B107" s="43"/>
      <c r="C107" s="39" t="s">
        <v>101</v>
      </c>
      <c r="D107" s="39"/>
      <c r="E107" s="55"/>
      <c r="F107" s="55"/>
      <c r="G107" s="55"/>
      <c r="H107" s="55"/>
      <c r="I107" s="55">
        <f>SUM(I23:I106)</f>
        <v>0</v>
      </c>
      <c r="J107" s="55">
        <f>SUM(J23:J106)</f>
        <v>0</v>
      </c>
      <c r="K107" s="55">
        <f>SUM(K23:K106)</f>
        <v>0</v>
      </c>
    </row>
    <row r="108" spans="1:11" s="31" customFormat="1" x14ac:dyDescent="0.25">
      <c r="A108" s="12">
        <v>87</v>
      </c>
      <c r="B108" s="52"/>
      <c r="C108" s="36"/>
      <c r="D108" s="36"/>
      <c r="E108" s="53"/>
      <c r="F108" s="53"/>
      <c r="G108" s="53"/>
      <c r="H108" s="54"/>
      <c r="I108" s="30"/>
      <c r="J108" s="30"/>
      <c r="K108" s="30"/>
    </row>
    <row r="109" spans="1:11" s="83" customFormat="1" x14ac:dyDescent="0.25">
      <c r="A109" s="12">
        <v>88</v>
      </c>
      <c r="B109" s="79"/>
      <c r="C109" s="80" t="s">
        <v>263</v>
      </c>
      <c r="D109" s="81"/>
      <c r="E109" s="82"/>
      <c r="F109" s="82"/>
      <c r="G109" s="82"/>
      <c r="H109" s="82"/>
      <c r="I109" s="82"/>
      <c r="J109" s="82"/>
      <c r="K109" s="82"/>
    </row>
    <row r="110" spans="1:11" s="16" customFormat="1" x14ac:dyDescent="0.25">
      <c r="A110" s="12">
        <v>89</v>
      </c>
      <c r="B110" s="13"/>
      <c r="C110" s="57" t="s">
        <v>102</v>
      </c>
      <c r="D110" s="14"/>
      <c r="E110" s="58"/>
      <c r="F110" s="15"/>
      <c r="G110" s="15"/>
      <c r="H110" s="15"/>
      <c r="I110" s="15"/>
      <c r="J110" s="15"/>
      <c r="K110" s="15"/>
    </row>
    <row r="111" spans="1:11" s="16" customFormat="1" x14ac:dyDescent="0.25">
      <c r="A111" s="12">
        <v>90</v>
      </c>
      <c r="B111" s="13"/>
      <c r="C111" s="57" t="s">
        <v>220</v>
      </c>
      <c r="D111" s="14"/>
      <c r="E111" s="58"/>
      <c r="F111" s="15"/>
      <c r="G111" s="15"/>
      <c r="H111" s="15"/>
      <c r="I111" s="15"/>
      <c r="J111" s="15"/>
      <c r="K111" s="15"/>
    </row>
    <row r="112" spans="1:11" s="16" customFormat="1" x14ac:dyDescent="0.25">
      <c r="A112" s="12">
        <v>91</v>
      </c>
      <c r="B112" s="13"/>
      <c r="C112" s="57" t="s">
        <v>103</v>
      </c>
      <c r="D112" s="14"/>
      <c r="E112" s="58"/>
      <c r="F112" s="15"/>
      <c r="G112" s="15"/>
      <c r="H112" s="15"/>
      <c r="I112" s="15"/>
      <c r="J112" s="15"/>
      <c r="K112" s="15"/>
    </row>
    <row r="113" spans="1:11" s="16" customFormat="1" ht="25.5" x14ac:dyDescent="0.25">
      <c r="A113" s="12">
        <v>92</v>
      </c>
      <c r="B113" s="13" t="s">
        <v>15</v>
      </c>
      <c r="C113" s="13" t="s">
        <v>104</v>
      </c>
      <c r="D113" s="14" t="s">
        <v>16</v>
      </c>
      <c r="E113" s="58">
        <f>107+11.25</f>
        <v>118.25</v>
      </c>
      <c r="F113" s="15">
        <f>G113+H113</f>
        <v>0</v>
      </c>
      <c r="G113" s="15"/>
      <c r="H113" s="15"/>
      <c r="I113" s="15">
        <f t="shared" ref="I113:I118" si="54">E113*F113</f>
        <v>0</v>
      </c>
      <c r="J113" s="15">
        <f t="shared" ref="J113:J118" si="55">E113*G113</f>
        <v>0</v>
      </c>
      <c r="K113" s="15">
        <f t="shared" ref="K113:K118" si="56">H113*E113</f>
        <v>0</v>
      </c>
    </row>
    <row r="114" spans="1:11" s="16" customFormat="1" ht="41.25" customHeight="1" x14ac:dyDescent="0.25">
      <c r="A114" s="12">
        <v>93</v>
      </c>
      <c r="B114" s="13" t="s">
        <v>15</v>
      </c>
      <c r="C114" s="13" t="s">
        <v>178</v>
      </c>
      <c r="D114" s="14" t="s">
        <v>32</v>
      </c>
      <c r="E114" s="58">
        <v>2</v>
      </c>
      <c r="F114" s="15">
        <f t="shared" ref="F114:F142" si="57">G114+H114</f>
        <v>0</v>
      </c>
      <c r="G114" s="15"/>
      <c r="H114" s="15"/>
      <c r="I114" s="15">
        <f t="shared" si="54"/>
        <v>0</v>
      </c>
      <c r="J114" s="15">
        <f t="shared" si="55"/>
        <v>0</v>
      </c>
      <c r="K114" s="15">
        <f t="shared" si="56"/>
        <v>0</v>
      </c>
    </row>
    <row r="115" spans="1:11" s="16" customFormat="1" ht="25.5" x14ac:dyDescent="0.25">
      <c r="A115" s="12">
        <v>94</v>
      </c>
      <c r="B115" s="13" t="s">
        <v>15</v>
      </c>
      <c r="C115" s="13" t="s">
        <v>179</v>
      </c>
      <c r="D115" s="14" t="s">
        <v>32</v>
      </c>
      <c r="E115" s="58">
        <v>1</v>
      </c>
      <c r="F115" s="15">
        <f t="shared" si="57"/>
        <v>0</v>
      </c>
      <c r="G115" s="15"/>
      <c r="H115" s="15"/>
      <c r="I115" s="15">
        <f t="shared" si="54"/>
        <v>0</v>
      </c>
      <c r="J115" s="15">
        <f t="shared" si="55"/>
        <v>0</v>
      </c>
      <c r="K115" s="15">
        <f t="shared" si="56"/>
        <v>0</v>
      </c>
    </row>
    <row r="116" spans="1:11" s="16" customFormat="1" ht="25.5" x14ac:dyDescent="0.25">
      <c r="A116" s="12">
        <v>95</v>
      </c>
      <c r="B116" s="13" t="s">
        <v>15</v>
      </c>
      <c r="C116" s="13" t="s">
        <v>107</v>
      </c>
      <c r="D116" s="14" t="s">
        <v>32</v>
      </c>
      <c r="E116" s="58">
        <v>1</v>
      </c>
      <c r="F116" s="15">
        <f t="shared" si="57"/>
        <v>0</v>
      </c>
      <c r="G116" s="15"/>
      <c r="H116" s="15"/>
      <c r="I116" s="15">
        <f t="shared" si="54"/>
        <v>0</v>
      </c>
      <c r="J116" s="15">
        <f t="shared" si="55"/>
        <v>0</v>
      </c>
      <c r="K116" s="15">
        <f t="shared" si="56"/>
        <v>0</v>
      </c>
    </row>
    <row r="117" spans="1:11" s="16" customFormat="1" ht="25.5" x14ac:dyDescent="0.25">
      <c r="A117" s="12">
        <v>96</v>
      </c>
      <c r="B117" s="13" t="s">
        <v>15</v>
      </c>
      <c r="C117" s="13" t="s">
        <v>108</v>
      </c>
      <c r="D117" s="14" t="s">
        <v>16</v>
      </c>
      <c r="E117" s="58">
        <v>9.98</v>
      </c>
      <c r="F117" s="15">
        <f t="shared" si="57"/>
        <v>0</v>
      </c>
      <c r="G117" s="15"/>
      <c r="H117" s="15"/>
      <c r="I117" s="15">
        <f t="shared" si="54"/>
        <v>0</v>
      </c>
      <c r="J117" s="15">
        <f t="shared" si="55"/>
        <v>0</v>
      </c>
      <c r="K117" s="15">
        <f t="shared" si="56"/>
        <v>0</v>
      </c>
    </row>
    <row r="118" spans="1:11" s="16" customFormat="1" ht="25.5" x14ac:dyDescent="0.25">
      <c r="A118" s="12">
        <v>97</v>
      </c>
      <c r="B118" s="13" t="s">
        <v>15</v>
      </c>
      <c r="C118" s="13" t="s">
        <v>109</v>
      </c>
      <c r="D118" s="14" t="s">
        <v>19</v>
      </c>
      <c r="E118" s="58">
        <f>0.165+0.165+0.745+0.12+0.12+0.5+0.05+0.05+0.05+0.05+0.09+0.5+0.07+0.116+0.116+0.5+3+0.15+0.15+0.15+0.15+0.5+3+0.5+0.2+0.2+0.1+0.5+0.3+0.3+0.5+0.1+0.1+0.3+0.3+0.1+0.1+0.25+0.631+0.25+0.2+0.15+4.41</f>
        <v>19.998000000000001</v>
      </c>
      <c r="F118" s="15">
        <f t="shared" si="57"/>
        <v>0</v>
      </c>
      <c r="G118" s="15"/>
      <c r="H118" s="15"/>
      <c r="I118" s="15">
        <f t="shared" si="54"/>
        <v>0</v>
      </c>
      <c r="J118" s="15">
        <f t="shared" si="55"/>
        <v>0</v>
      </c>
      <c r="K118" s="15">
        <f t="shared" si="56"/>
        <v>0</v>
      </c>
    </row>
    <row r="119" spans="1:11" s="16" customFormat="1" x14ac:dyDescent="0.25">
      <c r="A119" s="12">
        <v>98</v>
      </c>
      <c r="B119" s="13"/>
      <c r="C119" s="59" t="s">
        <v>110</v>
      </c>
      <c r="D119" s="14"/>
      <c r="E119" s="58"/>
      <c r="F119" s="15"/>
      <c r="G119" s="15"/>
      <c r="H119" s="15"/>
      <c r="I119" s="15"/>
      <c r="J119" s="15"/>
      <c r="K119" s="15"/>
    </row>
    <row r="120" spans="1:11" s="16" customFormat="1" ht="25.5" x14ac:dyDescent="0.25">
      <c r="A120" s="12">
        <v>99</v>
      </c>
      <c r="B120" s="13" t="s">
        <v>15</v>
      </c>
      <c r="C120" s="13" t="s">
        <v>111</v>
      </c>
      <c r="D120" s="14" t="s">
        <v>16</v>
      </c>
      <c r="E120" s="58">
        <f>17+6.6+6+10.5+6.2</f>
        <v>46.300000000000004</v>
      </c>
      <c r="F120" s="15">
        <f t="shared" si="57"/>
        <v>0</v>
      </c>
      <c r="G120" s="15"/>
      <c r="H120" s="15"/>
      <c r="I120" s="15">
        <f t="shared" ref="I120:I142" si="58">E120*F120</f>
        <v>0</v>
      </c>
      <c r="J120" s="15">
        <f t="shared" ref="J120:J142" si="59">E120*G120</f>
        <v>0</v>
      </c>
      <c r="K120" s="15">
        <f t="shared" ref="K120:K142" si="60">H120*E120</f>
        <v>0</v>
      </c>
    </row>
    <row r="121" spans="1:11" s="16" customFormat="1" x14ac:dyDescent="0.25">
      <c r="A121" s="12">
        <v>100</v>
      </c>
      <c r="B121" s="13"/>
      <c r="C121" s="59" t="s">
        <v>112</v>
      </c>
      <c r="D121" s="14"/>
      <c r="E121" s="58"/>
      <c r="F121" s="15"/>
      <c r="G121" s="15"/>
      <c r="H121" s="15"/>
      <c r="I121" s="15"/>
      <c r="J121" s="15"/>
      <c r="K121" s="15"/>
    </row>
    <row r="122" spans="1:11" s="16" customFormat="1" ht="25.5" x14ac:dyDescent="0.25">
      <c r="A122" s="12">
        <v>101</v>
      </c>
      <c r="B122" s="13" t="s">
        <v>15</v>
      </c>
      <c r="C122" s="13" t="s">
        <v>113</v>
      </c>
      <c r="D122" s="14" t="s">
        <v>16</v>
      </c>
      <c r="E122" s="58">
        <f>97+11</f>
        <v>108</v>
      </c>
      <c r="F122" s="15">
        <f t="shared" si="57"/>
        <v>0</v>
      </c>
      <c r="G122" s="15"/>
      <c r="H122" s="15"/>
      <c r="I122" s="15">
        <f t="shared" si="58"/>
        <v>0</v>
      </c>
      <c r="J122" s="15">
        <f t="shared" si="59"/>
        <v>0</v>
      </c>
      <c r="K122" s="15">
        <f t="shared" si="60"/>
        <v>0</v>
      </c>
    </row>
    <row r="123" spans="1:11" s="16" customFormat="1" ht="25.5" x14ac:dyDescent="0.25">
      <c r="A123" s="12">
        <v>102</v>
      </c>
      <c r="B123" s="13" t="s">
        <v>15</v>
      </c>
      <c r="C123" s="13" t="s">
        <v>114</v>
      </c>
      <c r="D123" s="14" t="s">
        <v>19</v>
      </c>
      <c r="E123" s="58">
        <v>86</v>
      </c>
      <c r="F123" s="15">
        <f t="shared" si="57"/>
        <v>0</v>
      </c>
      <c r="G123" s="15"/>
      <c r="H123" s="15"/>
      <c r="I123" s="15">
        <f t="shared" si="58"/>
        <v>0</v>
      </c>
      <c r="J123" s="15">
        <f t="shared" si="59"/>
        <v>0</v>
      </c>
      <c r="K123" s="15">
        <f t="shared" si="60"/>
        <v>0</v>
      </c>
    </row>
    <row r="124" spans="1:11" s="16" customFormat="1" ht="25.5" x14ac:dyDescent="0.25">
      <c r="A124" s="12">
        <v>103</v>
      </c>
      <c r="B124" s="13" t="s">
        <v>15</v>
      </c>
      <c r="C124" s="13" t="s">
        <v>115</v>
      </c>
      <c r="D124" s="14" t="s">
        <v>19</v>
      </c>
      <c r="E124" s="58">
        <v>86</v>
      </c>
      <c r="F124" s="15">
        <f t="shared" si="57"/>
        <v>0</v>
      </c>
      <c r="G124" s="15"/>
      <c r="H124" s="15"/>
      <c r="I124" s="15">
        <f t="shared" si="58"/>
        <v>0</v>
      </c>
      <c r="J124" s="15">
        <f t="shared" si="59"/>
        <v>0</v>
      </c>
      <c r="K124" s="15">
        <f t="shared" si="60"/>
        <v>0</v>
      </c>
    </row>
    <row r="125" spans="1:11" s="16" customFormat="1" ht="25.5" x14ac:dyDescent="0.25">
      <c r="A125" s="12">
        <v>104</v>
      </c>
      <c r="B125" s="13" t="s">
        <v>15</v>
      </c>
      <c r="C125" s="13" t="s">
        <v>116</v>
      </c>
      <c r="D125" s="14" t="s">
        <v>16</v>
      </c>
      <c r="E125" s="58">
        <f>97+11</f>
        <v>108</v>
      </c>
      <c r="F125" s="15">
        <f t="shared" si="57"/>
        <v>0</v>
      </c>
      <c r="G125" s="15"/>
      <c r="H125" s="15"/>
      <c r="I125" s="15">
        <f t="shared" si="58"/>
        <v>0</v>
      </c>
      <c r="J125" s="15">
        <f t="shared" si="59"/>
        <v>0</v>
      </c>
      <c r="K125" s="15">
        <f t="shared" si="60"/>
        <v>0</v>
      </c>
    </row>
    <row r="126" spans="1:11" s="16" customFormat="1" ht="25.5" x14ac:dyDescent="0.25">
      <c r="A126" s="12">
        <v>105</v>
      </c>
      <c r="B126" s="13" t="s">
        <v>15</v>
      </c>
      <c r="C126" s="13" t="s">
        <v>243</v>
      </c>
      <c r="D126" s="14" t="s">
        <v>16</v>
      </c>
      <c r="E126" s="58">
        <v>97</v>
      </c>
      <c r="F126" s="15">
        <f t="shared" si="57"/>
        <v>0</v>
      </c>
      <c r="G126" s="15"/>
      <c r="H126" s="15"/>
      <c r="I126" s="15">
        <f t="shared" si="58"/>
        <v>0</v>
      </c>
      <c r="J126" s="15">
        <f t="shared" si="59"/>
        <v>0</v>
      </c>
      <c r="K126" s="15">
        <f t="shared" si="60"/>
        <v>0</v>
      </c>
    </row>
    <row r="127" spans="1:11" s="16" customFormat="1" x14ac:dyDescent="0.25">
      <c r="A127" s="12">
        <v>106</v>
      </c>
      <c r="B127" s="13"/>
      <c r="C127" s="24" t="s">
        <v>117</v>
      </c>
      <c r="D127" s="14"/>
      <c r="E127" s="58"/>
      <c r="F127" s="15"/>
      <c r="G127" s="15"/>
      <c r="H127" s="15"/>
      <c r="I127" s="15"/>
      <c r="J127" s="15"/>
      <c r="K127" s="15"/>
    </row>
    <row r="128" spans="1:11" s="16" customFormat="1" ht="25.5" x14ac:dyDescent="0.25">
      <c r="A128" s="12">
        <v>107</v>
      </c>
      <c r="B128" s="13" t="s">
        <v>15</v>
      </c>
      <c r="C128" s="13" t="s">
        <v>118</v>
      </c>
      <c r="D128" s="14" t="s">
        <v>19</v>
      </c>
      <c r="E128" s="58">
        <f>2.169+0.917+1.97+2.039</f>
        <v>7.0950000000000006</v>
      </c>
      <c r="F128" s="15">
        <f t="shared" si="57"/>
        <v>0</v>
      </c>
      <c r="G128" s="15"/>
      <c r="H128" s="15"/>
      <c r="I128" s="15">
        <f t="shared" si="58"/>
        <v>0</v>
      </c>
      <c r="J128" s="15">
        <f t="shared" si="59"/>
        <v>0</v>
      </c>
      <c r="K128" s="15">
        <f t="shared" si="60"/>
        <v>0</v>
      </c>
    </row>
    <row r="129" spans="1:11" s="16" customFormat="1" x14ac:dyDescent="0.25">
      <c r="A129" s="12">
        <v>108</v>
      </c>
      <c r="B129" s="13"/>
      <c r="C129" s="24" t="s">
        <v>119</v>
      </c>
      <c r="D129" s="14"/>
      <c r="E129" s="58"/>
      <c r="F129" s="15"/>
      <c r="G129" s="15"/>
      <c r="H129" s="15"/>
      <c r="I129" s="15"/>
      <c r="J129" s="15"/>
      <c r="K129" s="15"/>
    </row>
    <row r="130" spans="1:11" s="16" customFormat="1" ht="25.5" x14ac:dyDescent="0.25">
      <c r="A130" s="12">
        <v>109</v>
      </c>
      <c r="B130" s="13" t="s">
        <v>15</v>
      </c>
      <c r="C130" s="13" t="s">
        <v>120</v>
      </c>
      <c r="D130" s="14" t="s">
        <v>32</v>
      </c>
      <c r="E130" s="58">
        <v>4</v>
      </c>
      <c r="F130" s="15">
        <f t="shared" si="57"/>
        <v>0</v>
      </c>
      <c r="G130" s="15"/>
      <c r="H130" s="15"/>
      <c r="I130" s="15">
        <f t="shared" si="58"/>
        <v>0</v>
      </c>
      <c r="J130" s="15">
        <f t="shared" si="59"/>
        <v>0</v>
      </c>
      <c r="K130" s="15">
        <f t="shared" si="60"/>
        <v>0</v>
      </c>
    </row>
    <row r="131" spans="1:11" s="16" customFormat="1" ht="25.5" x14ac:dyDescent="0.25">
      <c r="A131" s="12">
        <v>110</v>
      </c>
      <c r="B131" s="13" t="s">
        <v>15</v>
      </c>
      <c r="C131" s="13" t="s">
        <v>121</v>
      </c>
      <c r="D131" s="14" t="s">
        <v>16</v>
      </c>
      <c r="E131" s="58">
        <v>4.2</v>
      </c>
      <c r="F131" s="15">
        <f t="shared" si="57"/>
        <v>0</v>
      </c>
      <c r="G131" s="15"/>
      <c r="H131" s="15"/>
      <c r="I131" s="15">
        <f t="shared" si="58"/>
        <v>0</v>
      </c>
      <c r="J131" s="15">
        <f t="shared" si="59"/>
        <v>0</v>
      </c>
      <c r="K131" s="15">
        <f t="shared" si="60"/>
        <v>0</v>
      </c>
    </row>
    <row r="132" spans="1:11" s="16" customFormat="1" ht="25.5" x14ac:dyDescent="0.25">
      <c r="A132" s="12">
        <v>111</v>
      </c>
      <c r="B132" s="13" t="s">
        <v>15</v>
      </c>
      <c r="C132" s="13" t="s">
        <v>25</v>
      </c>
      <c r="D132" s="14" t="s">
        <v>16</v>
      </c>
      <c r="E132" s="58">
        <v>1</v>
      </c>
      <c r="F132" s="15">
        <f t="shared" si="57"/>
        <v>0</v>
      </c>
      <c r="G132" s="15"/>
      <c r="H132" s="15"/>
      <c r="I132" s="15">
        <f t="shared" si="58"/>
        <v>0</v>
      </c>
      <c r="J132" s="15">
        <f t="shared" si="59"/>
        <v>0</v>
      </c>
      <c r="K132" s="15">
        <f t="shared" si="60"/>
        <v>0</v>
      </c>
    </row>
    <row r="133" spans="1:11" s="16" customFormat="1" ht="25.5" x14ac:dyDescent="0.25">
      <c r="A133" s="12">
        <v>112</v>
      </c>
      <c r="B133" s="13" t="s">
        <v>15</v>
      </c>
      <c r="C133" s="13" t="s">
        <v>248</v>
      </c>
      <c r="D133" s="14" t="s">
        <v>16</v>
      </c>
      <c r="E133" s="58">
        <v>1</v>
      </c>
      <c r="F133" s="15">
        <f t="shared" si="57"/>
        <v>0</v>
      </c>
      <c r="G133" s="15"/>
      <c r="H133" s="15"/>
      <c r="I133" s="15">
        <f t="shared" si="58"/>
        <v>0</v>
      </c>
      <c r="J133" s="15">
        <f t="shared" si="59"/>
        <v>0</v>
      </c>
      <c r="K133" s="15">
        <f t="shared" si="60"/>
        <v>0</v>
      </c>
    </row>
    <row r="134" spans="1:11" s="16" customFormat="1" ht="25.5" x14ac:dyDescent="0.25">
      <c r="A134" s="12">
        <v>113</v>
      </c>
      <c r="B134" s="13" t="s">
        <v>15</v>
      </c>
      <c r="C134" s="13" t="s">
        <v>122</v>
      </c>
      <c r="D134" s="14" t="s">
        <v>16</v>
      </c>
      <c r="E134" s="58">
        <f>1.195*2.385*2</f>
        <v>5.7001499999999998</v>
      </c>
      <c r="F134" s="15">
        <f t="shared" si="57"/>
        <v>0</v>
      </c>
      <c r="G134" s="15"/>
      <c r="H134" s="15"/>
      <c r="I134" s="15">
        <f t="shared" si="58"/>
        <v>0</v>
      </c>
      <c r="J134" s="15">
        <f t="shared" si="59"/>
        <v>0</v>
      </c>
      <c r="K134" s="15">
        <f t="shared" si="60"/>
        <v>0</v>
      </c>
    </row>
    <row r="135" spans="1:11" s="16" customFormat="1" ht="25.5" x14ac:dyDescent="0.25">
      <c r="A135" s="12">
        <v>114</v>
      </c>
      <c r="B135" s="13" t="s">
        <v>15</v>
      </c>
      <c r="C135" s="13" t="s">
        <v>123</v>
      </c>
      <c r="D135" s="14" t="s">
        <v>16</v>
      </c>
      <c r="E135" s="58">
        <f>0.6*1.195*2</f>
        <v>1.4339999999999999</v>
      </c>
      <c r="F135" s="15">
        <f t="shared" si="57"/>
        <v>0</v>
      </c>
      <c r="G135" s="15"/>
      <c r="H135" s="15"/>
      <c r="I135" s="15">
        <f t="shared" si="58"/>
        <v>0</v>
      </c>
      <c r="J135" s="15">
        <f t="shared" si="59"/>
        <v>0</v>
      </c>
      <c r="K135" s="15">
        <f t="shared" si="60"/>
        <v>0</v>
      </c>
    </row>
    <row r="136" spans="1:11" s="16" customFormat="1" ht="25.5" x14ac:dyDescent="0.25">
      <c r="A136" s="12">
        <v>115</v>
      </c>
      <c r="B136" s="13" t="s">
        <v>15</v>
      </c>
      <c r="C136" s="13" t="s">
        <v>124</v>
      </c>
      <c r="D136" s="14" t="s">
        <v>32</v>
      </c>
      <c r="E136" s="58">
        <v>4</v>
      </c>
      <c r="F136" s="15">
        <f t="shared" si="57"/>
        <v>0</v>
      </c>
      <c r="G136" s="15"/>
      <c r="H136" s="15"/>
      <c r="I136" s="15">
        <f t="shared" si="58"/>
        <v>0</v>
      </c>
      <c r="J136" s="15">
        <f t="shared" si="59"/>
        <v>0</v>
      </c>
      <c r="K136" s="15">
        <f t="shared" si="60"/>
        <v>0</v>
      </c>
    </row>
    <row r="137" spans="1:11" s="16" customFormat="1" x14ac:dyDescent="0.25">
      <c r="A137" s="12">
        <v>116</v>
      </c>
      <c r="B137" s="13"/>
      <c r="C137" s="24" t="s">
        <v>180</v>
      </c>
      <c r="D137" s="14"/>
      <c r="E137" s="58"/>
      <c r="F137" s="15"/>
      <c r="G137" s="15"/>
      <c r="H137" s="15"/>
      <c r="I137" s="15"/>
      <c r="J137" s="15"/>
      <c r="K137" s="15"/>
    </row>
    <row r="138" spans="1:11" s="16" customFormat="1" ht="25.5" x14ac:dyDescent="0.25">
      <c r="A138" s="12">
        <v>117</v>
      </c>
      <c r="B138" s="13" t="s">
        <v>15</v>
      </c>
      <c r="C138" s="13" t="s">
        <v>133</v>
      </c>
      <c r="D138" s="14" t="s">
        <v>16</v>
      </c>
      <c r="E138" s="58">
        <f>0.3*0.895*8</f>
        <v>2.1480000000000001</v>
      </c>
      <c r="F138" s="15">
        <f t="shared" si="57"/>
        <v>0</v>
      </c>
      <c r="G138" s="15"/>
      <c r="H138" s="15"/>
      <c r="I138" s="15">
        <f t="shared" si="58"/>
        <v>0</v>
      </c>
      <c r="J138" s="15">
        <f t="shared" si="59"/>
        <v>0</v>
      </c>
      <c r="K138" s="15">
        <f t="shared" si="60"/>
        <v>0</v>
      </c>
    </row>
    <row r="139" spans="1:11" s="16" customFormat="1" ht="25.5" x14ac:dyDescent="0.25">
      <c r="A139" s="12">
        <v>118</v>
      </c>
      <c r="B139" s="13" t="s">
        <v>15</v>
      </c>
      <c r="C139" s="13" t="s">
        <v>25</v>
      </c>
      <c r="D139" s="14" t="s">
        <v>16</v>
      </c>
      <c r="E139" s="58">
        <v>5.0999999999999996</v>
      </c>
      <c r="F139" s="15">
        <f t="shared" si="57"/>
        <v>0</v>
      </c>
      <c r="G139" s="15"/>
      <c r="H139" s="15"/>
      <c r="I139" s="15">
        <f t="shared" si="58"/>
        <v>0</v>
      </c>
      <c r="J139" s="15">
        <f t="shared" si="59"/>
        <v>0</v>
      </c>
      <c r="K139" s="15">
        <f t="shared" si="60"/>
        <v>0</v>
      </c>
    </row>
    <row r="140" spans="1:11" s="16" customFormat="1" ht="25.5" x14ac:dyDescent="0.25">
      <c r="A140" s="12">
        <v>119</v>
      </c>
      <c r="B140" s="13" t="s">
        <v>15</v>
      </c>
      <c r="C140" s="13" t="s">
        <v>248</v>
      </c>
      <c r="D140" s="14" t="s">
        <v>16</v>
      </c>
      <c r="E140" s="58">
        <v>5.0999999999999996</v>
      </c>
      <c r="F140" s="15">
        <f t="shared" si="57"/>
        <v>0</v>
      </c>
      <c r="G140" s="15"/>
      <c r="H140" s="15"/>
      <c r="I140" s="15">
        <f t="shared" si="58"/>
        <v>0</v>
      </c>
      <c r="J140" s="15">
        <f t="shared" si="59"/>
        <v>0</v>
      </c>
      <c r="K140" s="15">
        <f t="shared" si="60"/>
        <v>0</v>
      </c>
    </row>
    <row r="141" spans="1:11" s="16" customFormat="1" ht="25.5" x14ac:dyDescent="0.25">
      <c r="A141" s="12">
        <v>120</v>
      </c>
      <c r="B141" s="13" t="s">
        <v>15</v>
      </c>
      <c r="C141" s="13" t="s">
        <v>120</v>
      </c>
      <c r="D141" s="14" t="s">
        <v>32</v>
      </c>
      <c r="E141" s="58">
        <v>3</v>
      </c>
      <c r="F141" s="15">
        <f t="shared" si="57"/>
        <v>0</v>
      </c>
      <c r="G141" s="15"/>
      <c r="H141" s="15"/>
      <c r="I141" s="15">
        <f t="shared" si="58"/>
        <v>0</v>
      </c>
      <c r="J141" s="15">
        <f t="shared" si="59"/>
        <v>0</v>
      </c>
      <c r="K141" s="15">
        <f t="shared" si="60"/>
        <v>0</v>
      </c>
    </row>
    <row r="142" spans="1:11" s="16" customFormat="1" ht="25.5" x14ac:dyDescent="0.25">
      <c r="A142" s="12">
        <v>121</v>
      </c>
      <c r="B142" s="13" t="s">
        <v>15</v>
      </c>
      <c r="C142" s="13" t="s">
        <v>121</v>
      </c>
      <c r="D142" s="14" t="s">
        <v>16</v>
      </c>
      <c r="E142" s="58">
        <v>4</v>
      </c>
      <c r="F142" s="15">
        <f t="shared" si="57"/>
        <v>0</v>
      </c>
      <c r="G142" s="15"/>
      <c r="H142" s="15"/>
      <c r="I142" s="15">
        <f t="shared" si="58"/>
        <v>0</v>
      </c>
      <c r="J142" s="15">
        <f t="shared" si="59"/>
        <v>0</v>
      </c>
      <c r="K142" s="15">
        <f t="shared" si="60"/>
        <v>0</v>
      </c>
    </row>
    <row r="143" spans="1:11" s="16" customFormat="1" x14ac:dyDescent="0.25">
      <c r="A143" s="12">
        <v>122</v>
      </c>
      <c r="B143" s="13"/>
      <c r="C143" s="24" t="s">
        <v>181</v>
      </c>
      <c r="D143" s="14"/>
      <c r="E143" s="58"/>
      <c r="F143" s="15"/>
      <c r="G143" s="15"/>
      <c r="H143" s="15"/>
      <c r="I143" s="15"/>
      <c r="J143" s="15"/>
      <c r="K143" s="15"/>
    </row>
    <row r="144" spans="1:11" s="16" customFormat="1" ht="25.5" x14ac:dyDescent="0.25">
      <c r="A144" s="12">
        <v>123</v>
      </c>
      <c r="B144" s="13" t="s">
        <v>15</v>
      </c>
      <c r="C144" s="13" t="s">
        <v>182</v>
      </c>
      <c r="D144" s="14" t="s">
        <v>16</v>
      </c>
      <c r="E144" s="58">
        <f>0.3*0.895*20</f>
        <v>5.37</v>
      </c>
      <c r="F144" s="15">
        <f t="shared" ref="F144:F151" si="61">G144+H144</f>
        <v>0</v>
      </c>
      <c r="G144" s="15"/>
      <c r="H144" s="15"/>
      <c r="I144" s="15">
        <f t="shared" ref="I144:I151" si="62">E144*F144</f>
        <v>0</v>
      </c>
      <c r="J144" s="15">
        <f t="shared" ref="J144:J151" si="63">E144*G144</f>
        <v>0</v>
      </c>
      <c r="K144" s="15">
        <f t="shared" ref="K144:K151" si="64">H144*E144</f>
        <v>0</v>
      </c>
    </row>
    <row r="145" spans="1:11" s="16" customFormat="1" ht="25.5" x14ac:dyDescent="0.25">
      <c r="A145" s="12">
        <v>124</v>
      </c>
      <c r="B145" s="13" t="s">
        <v>15</v>
      </c>
      <c r="C145" s="13" t="s">
        <v>25</v>
      </c>
      <c r="D145" s="14" t="s">
        <v>16</v>
      </c>
      <c r="E145" s="58">
        <v>12</v>
      </c>
      <c r="F145" s="15">
        <f t="shared" si="61"/>
        <v>0</v>
      </c>
      <c r="G145" s="15"/>
      <c r="H145" s="15"/>
      <c r="I145" s="15">
        <f t="shared" si="62"/>
        <v>0</v>
      </c>
      <c r="J145" s="15">
        <f t="shared" si="63"/>
        <v>0</v>
      </c>
      <c r="K145" s="15">
        <f t="shared" si="64"/>
        <v>0</v>
      </c>
    </row>
    <row r="146" spans="1:11" s="16" customFormat="1" ht="25.5" x14ac:dyDescent="0.25">
      <c r="A146" s="12">
        <v>125</v>
      </c>
      <c r="B146" s="13" t="s">
        <v>15</v>
      </c>
      <c r="C146" s="13" t="s">
        <v>248</v>
      </c>
      <c r="D146" s="14" t="s">
        <v>16</v>
      </c>
      <c r="E146" s="58">
        <v>12</v>
      </c>
      <c r="F146" s="15">
        <f t="shared" si="61"/>
        <v>0</v>
      </c>
      <c r="G146" s="15"/>
      <c r="H146" s="15"/>
      <c r="I146" s="15">
        <f t="shared" si="62"/>
        <v>0</v>
      </c>
      <c r="J146" s="15">
        <f t="shared" si="63"/>
        <v>0</v>
      </c>
      <c r="K146" s="15">
        <f t="shared" si="64"/>
        <v>0</v>
      </c>
    </row>
    <row r="147" spans="1:11" s="16" customFormat="1" ht="25.5" x14ac:dyDescent="0.25">
      <c r="A147" s="12">
        <v>126</v>
      </c>
      <c r="B147" s="13" t="s">
        <v>15</v>
      </c>
      <c r="C147" s="13" t="s">
        <v>120</v>
      </c>
      <c r="D147" s="14" t="s">
        <v>32</v>
      </c>
      <c r="E147" s="58">
        <v>10</v>
      </c>
      <c r="F147" s="15">
        <f t="shared" si="61"/>
        <v>0</v>
      </c>
      <c r="G147" s="15"/>
      <c r="H147" s="15"/>
      <c r="I147" s="15">
        <f t="shared" si="62"/>
        <v>0</v>
      </c>
      <c r="J147" s="15">
        <f t="shared" si="63"/>
        <v>0</v>
      </c>
      <c r="K147" s="15">
        <f t="shared" si="64"/>
        <v>0</v>
      </c>
    </row>
    <row r="148" spans="1:11" s="16" customFormat="1" ht="25.5" x14ac:dyDescent="0.25">
      <c r="A148" s="12">
        <v>127</v>
      </c>
      <c r="B148" s="13" t="s">
        <v>15</v>
      </c>
      <c r="C148" s="13" t="s">
        <v>183</v>
      </c>
      <c r="D148" s="14" t="s">
        <v>16</v>
      </c>
      <c r="E148" s="58">
        <f>0.2*1.2*3</f>
        <v>0.72</v>
      </c>
      <c r="F148" s="15">
        <f t="shared" si="61"/>
        <v>0</v>
      </c>
      <c r="G148" s="15"/>
      <c r="H148" s="15"/>
      <c r="I148" s="15">
        <f t="shared" si="62"/>
        <v>0</v>
      </c>
      <c r="J148" s="15">
        <f t="shared" si="63"/>
        <v>0</v>
      </c>
      <c r="K148" s="15">
        <f t="shared" si="64"/>
        <v>0</v>
      </c>
    </row>
    <row r="149" spans="1:11" s="16" customFormat="1" ht="27.75" customHeight="1" x14ac:dyDescent="0.25">
      <c r="A149" s="12">
        <v>128</v>
      </c>
      <c r="B149" s="13" t="s">
        <v>15</v>
      </c>
      <c r="C149" s="13" t="s">
        <v>184</v>
      </c>
      <c r="D149" s="14" t="s">
        <v>16</v>
      </c>
      <c r="E149" s="58">
        <f>0.145*0.895*16</f>
        <v>2.0764</v>
      </c>
      <c r="F149" s="15">
        <f t="shared" si="61"/>
        <v>0</v>
      </c>
      <c r="G149" s="15"/>
      <c r="H149" s="15"/>
      <c r="I149" s="15">
        <f t="shared" si="62"/>
        <v>0</v>
      </c>
      <c r="J149" s="15">
        <f t="shared" si="63"/>
        <v>0</v>
      </c>
      <c r="K149" s="15">
        <f t="shared" si="64"/>
        <v>0</v>
      </c>
    </row>
    <row r="150" spans="1:11" s="16" customFormat="1" ht="25.5" x14ac:dyDescent="0.25">
      <c r="A150" s="12">
        <v>129</v>
      </c>
      <c r="B150" s="13" t="s">
        <v>15</v>
      </c>
      <c r="C150" s="13" t="s">
        <v>25</v>
      </c>
      <c r="D150" s="14" t="s">
        <v>16</v>
      </c>
      <c r="E150" s="58">
        <v>1.5</v>
      </c>
      <c r="F150" s="15">
        <f t="shared" si="61"/>
        <v>0</v>
      </c>
      <c r="G150" s="15"/>
      <c r="H150" s="15"/>
      <c r="I150" s="15">
        <f t="shared" si="62"/>
        <v>0</v>
      </c>
      <c r="J150" s="15">
        <f t="shared" si="63"/>
        <v>0</v>
      </c>
      <c r="K150" s="15">
        <f t="shared" si="64"/>
        <v>0</v>
      </c>
    </row>
    <row r="151" spans="1:11" s="16" customFormat="1" ht="25.5" x14ac:dyDescent="0.25">
      <c r="A151" s="12">
        <v>130</v>
      </c>
      <c r="B151" s="13" t="s">
        <v>15</v>
      </c>
      <c r="C151" s="13" t="s">
        <v>248</v>
      </c>
      <c r="D151" s="14" t="s">
        <v>16</v>
      </c>
      <c r="E151" s="58">
        <v>1.5</v>
      </c>
      <c r="F151" s="15">
        <f t="shared" si="61"/>
        <v>0</v>
      </c>
      <c r="G151" s="15"/>
      <c r="H151" s="15"/>
      <c r="I151" s="15">
        <f t="shared" si="62"/>
        <v>0</v>
      </c>
      <c r="J151" s="15">
        <f t="shared" si="63"/>
        <v>0</v>
      </c>
      <c r="K151" s="15">
        <f t="shared" si="64"/>
        <v>0</v>
      </c>
    </row>
    <row r="152" spans="1:11" s="16" customFormat="1" x14ac:dyDescent="0.25">
      <c r="A152" s="12">
        <v>131</v>
      </c>
      <c r="B152" s="13"/>
      <c r="C152" s="24" t="s">
        <v>185</v>
      </c>
      <c r="D152" s="14"/>
      <c r="E152" s="58"/>
      <c r="F152" s="15"/>
      <c r="G152" s="15"/>
      <c r="H152" s="15"/>
      <c r="I152" s="15"/>
      <c r="J152" s="15"/>
      <c r="K152" s="15"/>
    </row>
    <row r="153" spans="1:11" s="16" customFormat="1" ht="25.5" x14ac:dyDescent="0.25">
      <c r="A153" s="12">
        <v>132</v>
      </c>
      <c r="B153" s="13" t="s">
        <v>15</v>
      </c>
      <c r="C153" s="13" t="s">
        <v>137</v>
      </c>
      <c r="D153" s="14" t="s">
        <v>16</v>
      </c>
      <c r="E153" s="58">
        <f>0.3*0.895*12</f>
        <v>3.2220000000000004</v>
      </c>
      <c r="F153" s="15">
        <f t="shared" ref="F153:F158" si="65">G153+H153</f>
        <v>0</v>
      </c>
      <c r="G153" s="15"/>
      <c r="H153" s="15"/>
      <c r="I153" s="15">
        <f t="shared" ref="I153:I158" si="66">E153*F153</f>
        <v>0</v>
      </c>
      <c r="J153" s="15">
        <f t="shared" ref="J153:J158" si="67">E153*G153</f>
        <v>0</v>
      </c>
      <c r="K153" s="15">
        <f t="shared" ref="K153:K158" si="68">H153*E153</f>
        <v>0</v>
      </c>
    </row>
    <row r="154" spans="1:11" s="16" customFormat="1" ht="25.5" x14ac:dyDescent="0.25">
      <c r="A154" s="12">
        <v>133</v>
      </c>
      <c r="B154" s="13" t="s">
        <v>15</v>
      </c>
      <c r="C154" s="13" t="s">
        <v>25</v>
      </c>
      <c r="D154" s="14" t="s">
        <v>16</v>
      </c>
      <c r="E154" s="58">
        <v>20</v>
      </c>
      <c r="F154" s="15">
        <f t="shared" si="65"/>
        <v>0</v>
      </c>
      <c r="G154" s="15"/>
      <c r="H154" s="15"/>
      <c r="I154" s="15">
        <f t="shared" si="66"/>
        <v>0</v>
      </c>
      <c r="J154" s="15">
        <f t="shared" si="67"/>
        <v>0</v>
      </c>
      <c r="K154" s="15">
        <f t="shared" si="68"/>
        <v>0</v>
      </c>
    </row>
    <row r="155" spans="1:11" s="16" customFormat="1" ht="25.5" x14ac:dyDescent="0.25">
      <c r="A155" s="12">
        <v>134</v>
      </c>
      <c r="B155" s="13" t="s">
        <v>15</v>
      </c>
      <c r="C155" s="13" t="s">
        <v>248</v>
      </c>
      <c r="D155" s="14" t="s">
        <v>16</v>
      </c>
      <c r="E155" s="58">
        <v>20</v>
      </c>
      <c r="F155" s="15">
        <f t="shared" si="65"/>
        <v>0</v>
      </c>
      <c r="G155" s="15"/>
      <c r="H155" s="15"/>
      <c r="I155" s="15">
        <f t="shared" si="66"/>
        <v>0</v>
      </c>
      <c r="J155" s="15">
        <f t="shared" si="67"/>
        <v>0</v>
      </c>
      <c r="K155" s="15">
        <f t="shared" si="68"/>
        <v>0</v>
      </c>
    </row>
    <row r="156" spans="1:11" s="16" customFormat="1" ht="25.5" x14ac:dyDescent="0.25">
      <c r="A156" s="12">
        <v>135</v>
      </c>
      <c r="B156" s="13" t="s">
        <v>15</v>
      </c>
      <c r="C156" s="13" t="s">
        <v>120</v>
      </c>
      <c r="D156" s="14" t="s">
        <v>32</v>
      </c>
      <c r="E156" s="58">
        <v>4</v>
      </c>
      <c r="F156" s="15">
        <f t="shared" si="65"/>
        <v>0</v>
      </c>
      <c r="G156" s="15"/>
      <c r="H156" s="15"/>
      <c r="I156" s="15">
        <f t="shared" si="66"/>
        <v>0</v>
      </c>
      <c r="J156" s="15">
        <f t="shared" si="67"/>
        <v>0</v>
      </c>
      <c r="K156" s="15">
        <f t="shared" si="68"/>
        <v>0</v>
      </c>
    </row>
    <row r="157" spans="1:11" s="16" customFormat="1" ht="25.5" customHeight="1" x14ac:dyDescent="0.25">
      <c r="A157" s="12">
        <v>136</v>
      </c>
      <c r="B157" s="13" t="s">
        <v>15</v>
      </c>
      <c r="C157" s="13" t="s">
        <v>136</v>
      </c>
      <c r="D157" s="14" t="s">
        <v>16</v>
      </c>
      <c r="E157" s="58">
        <f>0.145*0.895*8</f>
        <v>1.0382</v>
      </c>
      <c r="F157" s="15">
        <f t="shared" si="65"/>
        <v>0</v>
      </c>
      <c r="G157" s="15"/>
      <c r="H157" s="15"/>
      <c r="I157" s="15">
        <f t="shared" si="66"/>
        <v>0</v>
      </c>
      <c r="J157" s="15">
        <f t="shared" si="67"/>
        <v>0</v>
      </c>
      <c r="K157" s="15">
        <f t="shared" si="68"/>
        <v>0</v>
      </c>
    </row>
    <row r="158" spans="1:11" s="16" customFormat="1" ht="25.5" x14ac:dyDescent="0.25">
      <c r="A158" s="12">
        <v>137</v>
      </c>
      <c r="B158" s="13" t="s">
        <v>15</v>
      </c>
      <c r="C158" s="13" t="s">
        <v>186</v>
      </c>
      <c r="D158" s="14" t="s">
        <v>32</v>
      </c>
      <c r="E158" s="58">
        <v>1</v>
      </c>
      <c r="F158" s="15">
        <f t="shared" si="65"/>
        <v>0</v>
      </c>
      <c r="G158" s="15"/>
      <c r="H158" s="15"/>
      <c r="I158" s="15">
        <f t="shared" si="66"/>
        <v>0</v>
      </c>
      <c r="J158" s="15">
        <f t="shared" si="67"/>
        <v>0</v>
      </c>
      <c r="K158" s="15">
        <f t="shared" si="68"/>
        <v>0</v>
      </c>
    </row>
    <row r="159" spans="1:11" s="16" customFormat="1" x14ac:dyDescent="0.25">
      <c r="A159" s="12">
        <v>138</v>
      </c>
      <c r="B159" s="13"/>
      <c r="C159" s="24" t="s">
        <v>187</v>
      </c>
      <c r="D159" s="14"/>
      <c r="E159" s="58"/>
      <c r="F159" s="15"/>
      <c r="G159" s="15"/>
      <c r="H159" s="15"/>
      <c r="I159" s="15"/>
      <c r="J159" s="15"/>
      <c r="K159" s="15"/>
    </row>
    <row r="160" spans="1:11" s="16" customFormat="1" ht="25.5" x14ac:dyDescent="0.25">
      <c r="A160" s="12">
        <v>139</v>
      </c>
      <c r="B160" s="13" t="s">
        <v>15</v>
      </c>
      <c r="C160" s="13" t="s">
        <v>188</v>
      </c>
      <c r="D160" s="14" t="s">
        <v>16</v>
      </c>
      <c r="E160" s="58">
        <f>0.6*1.2*4</f>
        <v>2.88</v>
      </c>
      <c r="F160" s="15">
        <f>G160+H160</f>
        <v>0</v>
      </c>
      <c r="G160" s="15"/>
      <c r="H160" s="15"/>
      <c r="I160" s="15">
        <f t="shared" ref="I160:I171" si="69">E160*F160</f>
        <v>0</v>
      </c>
      <c r="J160" s="15">
        <f t="shared" ref="J160:J170" si="70">E160*G160</f>
        <v>0</v>
      </c>
      <c r="K160" s="15">
        <f t="shared" ref="K160:K171" si="71">H160*E160</f>
        <v>0</v>
      </c>
    </row>
    <row r="161" spans="1:11" s="16" customFormat="1" ht="25.5" x14ac:dyDescent="0.25">
      <c r="A161" s="12">
        <v>140</v>
      </c>
      <c r="B161" s="13" t="s">
        <v>15</v>
      </c>
      <c r="C161" s="13" t="s">
        <v>25</v>
      </c>
      <c r="D161" s="14" t="s">
        <v>16</v>
      </c>
      <c r="E161" s="58">
        <v>3.5</v>
      </c>
      <c r="F161" s="15">
        <f t="shared" ref="F161:F171" si="72">G161+H161</f>
        <v>0</v>
      </c>
      <c r="G161" s="15"/>
      <c r="H161" s="15"/>
      <c r="I161" s="15">
        <f t="shared" si="69"/>
        <v>0</v>
      </c>
      <c r="J161" s="15">
        <f t="shared" si="70"/>
        <v>0</v>
      </c>
      <c r="K161" s="15">
        <f t="shared" si="71"/>
        <v>0</v>
      </c>
    </row>
    <row r="162" spans="1:11" s="16" customFormat="1" ht="25.5" x14ac:dyDescent="0.25">
      <c r="A162" s="12">
        <v>141</v>
      </c>
      <c r="B162" s="13" t="s">
        <v>15</v>
      </c>
      <c r="C162" s="13" t="s">
        <v>248</v>
      </c>
      <c r="D162" s="14" t="s">
        <v>16</v>
      </c>
      <c r="E162" s="58">
        <v>3.5</v>
      </c>
      <c r="F162" s="15">
        <f t="shared" si="72"/>
        <v>0</v>
      </c>
      <c r="G162" s="15"/>
      <c r="H162" s="15"/>
      <c r="I162" s="15">
        <f t="shared" si="69"/>
        <v>0</v>
      </c>
      <c r="J162" s="15">
        <f t="shared" si="70"/>
        <v>0</v>
      </c>
      <c r="K162" s="15">
        <f t="shared" si="71"/>
        <v>0</v>
      </c>
    </row>
    <row r="163" spans="1:11" s="16" customFormat="1" ht="25.5" x14ac:dyDescent="0.25">
      <c r="A163" s="12">
        <v>142</v>
      </c>
      <c r="B163" s="13" t="s">
        <v>15</v>
      </c>
      <c r="C163" s="13" t="s">
        <v>120</v>
      </c>
      <c r="D163" s="14" t="s">
        <v>32</v>
      </c>
      <c r="E163" s="58">
        <v>8</v>
      </c>
      <c r="F163" s="15">
        <f t="shared" si="72"/>
        <v>0</v>
      </c>
      <c r="G163" s="15"/>
      <c r="H163" s="15"/>
      <c r="I163" s="15">
        <f t="shared" si="69"/>
        <v>0</v>
      </c>
      <c r="J163" s="15">
        <f t="shared" si="70"/>
        <v>0</v>
      </c>
      <c r="K163" s="15">
        <f t="shared" si="71"/>
        <v>0</v>
      </c>
    </row>
    <row r="164" spans="1:11" s="16" customFormat="1" ht="25.5" x14ac:dyDescent="0.25">
      <c r="A164" s="12">
        <v>143</v>
      </c>
      <c r="B164" s="13" t="s">
        <v>15</v>
      </c>
      <c r="C164" s="13" t="s">
        <v>141</v>
      </c>
      <c r="D164" s="14" t="s">
        <v>16</v>
      </c>
      <c r="E164" s="58">
        <f>0.2*1.2*6</f>
        <v>1.44</v>
      </c>
      <c r="F164" s="15">
        <f t="shared" si="72"/>
        <v>0</v>
      </c>
      <c r="G164" s="15"/>
      <c r="H164" s="15"/>
      <c r="I164" s="15">
        <f t="shared" si="69"/>
        <v>0</v>
      </c>
      <c r="J164" s="15">
        <f t="shared" si="70"/>
        <v>0</v>
      </c>
      <c r="K164" s="15">
        <f t="shared" si="71"/>
        <v>0</v>
      </c>
    </row>
    <row r="165" spans="1:11" s="16" customFormat="1" ht="25.5" customHeight="1" x14ac:dyDescent="0.25">
      <c r="A165" s="12">
        <v>144</v>
      </c>
      <c r="B165" s="13" t="s">
        <v>15</v>
      </c>
      <c r="C165" s="13" t="s">
        <v>132</v>
      </c>
      <c r="D165" s="14" t="s">
        <v>16</v>
      </c>
      <c r="E165" s="58">
        <f>0.145*0.895*12</f>
        <v>1.5573000000000001</v>
      </c>
      <c r="F165" s="15">
        <f t="shared" si="72"/>
        <v>0</v>
      </c>
      <c r="G165" s="15"/>
      <c r="H165" s="15"/>
      <c r="I165" s="15">
        <f t="shared" si="69"/>
        <v>0</v>
      </c>
      <c r="J165" s="15">
        <f t="shared" si="70"/>
        <v>0</v>
      </c>
      <c r="K165" s="15">
        <f t="shared" si="71"/>
        <v>0</v>
      </c>
    </row>
    <row r="166" spans="1:11" s="16" customFormat="1" ht="25.5" x14ac:dyDescent="0.25">
      <c r="A166" s="12">
        <v>145</v>
      </c>
      <c r="B166" s="13" t="s">
        <v>15</v>
      </c>
      <c r="C166" s="13" t="s">
        <v>25</v>
      </c>
      <c r="D166" s="14" t="s">
        <v>16</v>
      </c>
      <c r="E166" s="58">
        <v>11</v>
      </c>
      <c r="F166" s="15">
        <f t="shared" si="72"/>
        <v>0</v>
      </c>
      <c r="G166" s="15"/>
      <c r="H166" s="15"/>
      <c r="I166" s="15">
        <f t="shared" si="69"/>
        <v>0</v>
      </c>
      <c r="J166" s="15">
        <f t="shared" si="70"/>
        <v>0</v>
      </c>
      <c r="K166" s="15">
        <f t="shared" si="71"/>
        <v>0</v>
      </c>
    </row>
    <row r="167" spans="1:11" s="16" customFormat="1" ht="25.5" x14ac:dyDescent="0.25">
      <c r="A167" s="12">
        <v>146</v>
      </c>
      <c r="B167" s="13" t="s">
        <v>15</v>
      </c>
      <c r="C167" s="13" t="s">
        <v>251</v>
      </c>
      <c r="D167" s="14" t="s">
        <v>16</v>
      </c>
      <c r="E167" s="58">
        <v>11</v>
      </c>
      <c r="F167" s="15">
        <f t="shared" si="72"/>
        <v>0</v>
      </c>
      <c r="G167" s="15"/>
      <c r="H167" s="15"/>
      <c r="I167" s="15">
        <f t="shared" si="69"/>
        <v>0</v>
      </c>
      <c r="J167" s="15">
        <f t="shared" si="70"/>
        <v>0</v>
      </c>
      <c r="K167" s="15">
        <f t="shared" si="71"/>
        <v>0</v>
      </c>
    </row>
    <row r="168" spans="1:11" s="16" customFormat="1" ht="25.5" x14ac:dyDescent="0.25">
      <c r="A168" s="12">
        <v>147</v>
      </c>
      <c r="B168" s="13" t="s">
        <v>15</v>
      </c>
      <c r="C168" s="13" t="s">
        <v>137</v>
      </c>
      <c r="D168" s="14" t="s">
        <v>16</v>
      </c>
      <c r="E168" s="58">
        <f>0.3*0.895*12</f>
        <v>3.2220000000000004</v>
      </c>
      <c r="F168" s="15">
        <f t="shared" si="72"/>
        <v>0</v>
      </c>
      <c r="G168" s="15"/>
      <c r="H168" s="15"/>
      <c r="I168" s="15">
        <f t="shared" si="69"/>
        <v>0</v>
      </c>
      <c r="J168" s="15">
        <f t="shared" si="70"/>
        <v>0</v>
      </c>
      <c r="K168" s="15">
        <f t="shared" si="71"/>
        <v>0</v>
      </c>
    </row>
    <row r="169" spans="1:11" s="16" customFormat="1" ht="25.5" x14ac:dyDescent="0.25">
      <c r="A169" s="12">
        <v>148</v>
      </c>
      <c r="B169" s="13" t="s">
        <v>15</v>
      </c>
      <c r="C169" s="13" t="s">
        <v>25</v>
      </c>
      <c r="D169" s="14" t="s">
        <v>16</v>
      </c>
      <c r="E169" s="58">
        <v>6.9</v>
      </c>
      <c r="F169" s="15">
        <f t="shared" si="72"/>
        <v>0</v>
      </c>
      <c r="G169" s="15"/>
      <c r="H169" s="15"/>
      <c r="I169" s="15">
        <f t="shared" si="69"/>
        <v>0</v>
      </c>
      <c r="J169" s="15">
        <f t="shared" si="70"/>
        <v>0</v>
      </c>
      <c r="K169" s="15">
        <f t="shared" si="71"/>
        <v>0</v>
      </c>
    </row>
    <row r="170" spans="1:11" s="16" customFormat="1" ht="25.5" x14ac:dyDescent="0.25">
      <c r="A170" s="12">
        <v>149</v>
      </c>
      <c r="B170" s="13" t="s">
        <v>15</v>
      </c>
      <c r="C170" s="13" t="s">
        <v>252</v>
      </c>
      <c r="D170" s="14" t="s">
        <v>16</v>
      </c>
      <c r="E170" s="58">
        <v>6.9</v>
      </c>
      <c r="F170" s="15">
        <f t="shared" si="72"/>
        <v>0</v>
      </c>
      <c r="G170" s="15"/>
      <c r="H170" s="15"/>
      <c r="I170" s="15">
        <f t="shared" si="69"/>
        <v>0</v>
      </c>
      <c r="J170" s="15">
        <f t="shared" si="70"/>
        <v>0</v>
      </c>
      <c r="K170" s="15">
        <f t="shared" si="71"/>
        <v>0</v>
      </c>
    </row>
    <row r="171" spans="1:11" s="16" customFormat="1" ht="25.5" x14ac:dyDescent="0.25">
      <c r="A171" s="12">
        <v>150</v>
      </c>
      <c r="B171" s="13" t="s">
        <v>15</v>
      </c>
      <c r="C171" s="13" t="s">
        <v>189</v>
      </c>
      <c r="D171" s="14" t="s">
        <v>16</v>
      </c>
      <c r="E171" s="58">
        <v>6.9</v>
      </c>
      <c r="F171" s="15">
        <f t="shared" si="72"/>
        <v>0</v>
      </c>
      <c r="G171" s="15"/>
      <c r="H171" s="15"/>
      <c r="I171" s="15">
        <f t="shared" si="69"/>
        <v>0</v>
      </c>
      <c r="J171" s="15"/>
      <c r="K171" s="15">
        <f t="shared" si="71"/>
        <v>0</v>
      </c>
    </row>
    <row r="172" spans="1:11" s="16" customFormat="1" x14ac:dyDescent="0.25">
      <c r="A172" s="12">
        <v>151</v>
      </c>
      <c r="B172" s="13"/>
      <c r="C172" s="24" t="s">
        <v>190</v>
      </c>
      <c r="D172" s="14"/>
      <c r="E172" s="58"/>
      <c r="F172" s="15"/>
      <c r="G172" s="15"/>
      <c r="H172" s="15"/>
      <c r="I172" s="15"/>
      <c r="J172" s="15"/>
      <c r="K172" s="15"/>
    </row>
    <row r="173" spans="1:11" s="16" customFormat="1" ht="25.5" x14ac:dyDescent="0.25">
      <c r="A173" s="12">
        <v>152</v>
      </c>
      <c r="B173" s="13" t="s">
        <v>15</v>
      </c>
      <c r="C173" s="13" t="s">
        <v>25</v>
      </c>
      <c r="D173" s="14" t="s">
        <v>16</v>
      </c>
      <c r="E173" s="58">
        <v>4.0999999999999996</v>
      </c>
      <c r="F173" s="15">
        <f t="shared" ref="F173:F174" si="73">G173+H173</f>
        <v>0</v>
      </c>
      <c r="G173" s="15"/>
      <c r="H173" s="15"/>
      <c r="I173" s="15">
        <f t="shared" ref="I173:I174" si="74">E173*F173</f>
        <v>0</v>
      </c>
      <c r="J173" s="15">
        <f t="shared" ref="J173:J174" si="75">E173*G173</f>
        <v>0</v>
      </c>
      <c r="K173" s="15">
        <f t="shared" ref="K173:K174" si="76">H173*E173</f>
        <v>0</v>
      </c>
    </row>
    <row r="174" spans="1:11" s="16" customFormat="1" ht="25.5" x14ac:dyDescent="0.25">
      <c r="A174" s="12">
        <v>153</v>
      </c>
      <c r="B174" s="13" t="s">
        <v>15</v>
      </c>
      <c r="C174" s="13" t="s">
        <v>248</v>
      </c>
      <c r="D174" s="14" t="s">
        <v>16</v>
      </c>
      <c r="E174" s="58">
        <v>4.0999999999999996</v>
      </c>
      <c r="F174" s="15">
        <f t="shared" si="73"/>
        <v>0</v>
      </c>
      <c r="G174" s="15"/>
      <c r="H174" s="15"/>
      <c r="I174" s="15">
        <f t="shared" si="74"/>
        <v>0</v>
      </c>
      <c r="J174" s="15">
        <f t="shared" si="75"/>
        <v>0</v>
      </c>
      <c r="K174" s="15">
        <f t="shared" si="76"/>
        <v>0</v>
      </c>
    </row>
    <row r="175" spans="1:11" s="16" customFormat="1" x14ac:dyDescent="0.25">
      <c r="A175" s="12">
        <v>154</v>
      </c>
      <c r="B175" s="13"/>
      <c r="C175" s="24" t="s">
        <v>191</v>
      </c>
      <c r="D175" s="14"/>
      <c r="E175" s="58"/>
      <c r="F175" s="15"/>
      <c r="G175" s="15"/>
      <c r="H175" s="15"/>
      <c r="I175" s="15"/>
      <c r="J175" s="15"/>
      <c r="K175" s="15"/>
    </row>
    <row r="176" spans="1:11" s="16" customFormat="1" ht="25.5" x14ac:dyDescent="0.25">
      <c r="A176" s="12">
        <v>155</v>
      </c>
      <c r="B176" s="13" t="s">
        <v>15</v>
      </c>
      <c r="C176" s="13" t="s">
        <v>192</v>
      </c>
      <c r="D176" s="14" t="s">
        <v>16</v>
      </c>
      <c r="E176" s="58">
        <f>0.6*1.2*7</f>
        <v>5.04</v>
      </c>
      <c r="F176" s="15">
        <f>G176+H176</f>
        <v>0</v>
      </c>
      <c r="G176" s="15"/>
      <c r="H176" s="15"/>
      <c r="I176" s="15">
        <f>E176*F176</f>
        <v>0</v>
      </c>
      <c r="J176" s="15">
        <f>E176*G176</f>
        <v>0</v>
      </c>
      <c r="K176" s="15">
        <f>H176*E176</f>
        <v>0</v>
      </c>
    </row>
    <row r="177" spans="1:11" s="16" customFormat="1" ht="25.5" x14ac:dyDescent="0.25">
      <c r="A177" s="12">
        <v>156</v>
      </c>
      <c r="B177" s="13" t="s">
        <v>15</v>
      </c>
      <c r="C177" s="13" t="s">
        <v>25</v>
      </c>
      <c r="D177" s="14" t="s">
        <v>16</v>
      </c>
      <c r="E177" s="58">
        <v>5</v>
      </c>
      <c r="F177" s="15">
        <f t="shared" ref="F177:F185" si="77">G177+H177</f>
        <v>0</v>
      </c>
      <c r="G177" s="15"/>
      <c r="H177" s="15"/>
      <c r="I177" s="15">
        <f t="shared" ref="I177:I185" si="78">E177*F177</f>
        <v>0</v>
      </c>
      <c r="J177" s="15">
        <f t="shared" ref="J177:J185" si="79">E177*G177</f>
        <v>0</v>
      </c>
      <c r="K177" s="15">
        <f t="shared" ref="K177:K185" si="80">H177*E177</f>
        <v>0</v>
      </c>
    </row>
    <row r="178" spans="1:11" s="16" customFormat="1" ht="25.5" x14ac:dyDescent="0.25">
      <c r="A178" s="12">
        <v>157</v>
      </c>
      <c r="B178" s="13" t="s">
        <v>15</v>
      </c>
      <c r="C178" s="13" t="s">
        <v>248</v>
      </c>
      <c r="D178" s="14" t="s">
        <v>16</v>
      </c>
      <c r="E178" s="58">
        <v>5</v>
      </c>
      <c r="F178" s="15">
        <f t="shared" si="77"/>
        <v>0</v>
      </c>
      <c r="G178" s="15"/>
      <c r="H178" s="15"/>
      <c r="I178" s="15">
        <f t="shared" si="78"/>
        <v>0</v>
      </c>
      <c r="J178" s="15">
        <f t="shared" si="79"/>
        <v>0</v>
      </c>
      <c r="K178" s="15">
        <f t="shared" si="80"/>
        <v>0</v>
      </c>
    </row>
    <row r="179" spans="1:11" s="16" customFormat="1" ht="25.5" x14ac:dyDescent="0.25">
      <c r="A179" s="12">
        <v>158</v>
      </c>
      <c r="B179" s="13" t="s">
        <v>15</v>
      </c>
      <c r="C179" s="13" t="s">
        <v>120</v>
      </c>
      <c r="D179" s="14" t="s">
        <v>32</v>
      </c>
      <c r="E179" s="58">
        <v>6</v>
      </c>
      <c r="F179" s="15">
        <f t="shared" si="77"/>
        <v>0</v>
      </c>
      <c r="G179" s="15"/>
      <c r="H179" s="15"/>
      <c r="I179" s="15">
        <f t="shared" si="78"/>
        <v>0</v>
      </c>
      <c r="J179" s="15">
        <f t="shared" si="79"/>
        <v>0</v>
      </c>
      <c r="K179" s="15">
        <f t="shared" si="80"/>
        <v>0</v>
      </c>
    </row>
    <row r="180" spans="1:11" s="16" customFormat="1" ht="28.5" customHeight="1" x14ac:dyDescent="0.25">
      <c r="A180" s="12">
        <v>159</v>
      </c>
      <c r="B180" s="13" t="s">
        <v>15</v>
      </c>
      <c r="C180" s="13" t="s">
        <v>193</v>
      </c>
      <c r="D180" s="14" t="s">
        <v>16</v>
      </c>
      <c r="E180" s="58">
        <f>0.145*0.895*4</f>
        <v>0.51910000000000001</v>
      </c>
      <c r="F180" s="15">
        <f t="shared" si="77"/>
        <v>0</v>
      </c>
      <c r="G180" s="15"/>
      <c r="H180" s="15"/>
      <c r="I180" s="15">
        <f t="shared" si="78"/>
        <v>0</v>
      </c>
      <c r="J180" s="15">
        <f t="shared" si="79"/>
        <v>0</v>
      </c>
      <c r="K180" s="15">
        <f t="shared" si="80"/>
        <v>0</v>
      </c>
    </row>
    <row r="181" spans="1:11" s="16" customFormat="1" ht="25.5" x14ac:dyDescent="0.25">
      <c r="A181" s="12">
        <v>160</v>
      </c>
      <c r="B181" s="13" t="s">
        <v>15</v>
      </c>
      <c r="C181" s="13" t="s">
        <v>25</v>
      </c>
      <c r="D181" s="14" t="s">
        <v>16</v>
      </c>
      <c r="E181" s="58">
        <v>11</v>
      </c>
      <c r="F181" s="15">
        <f t="shared" si="77"/>
        <v>0</v>
      </c>
      <c r="G181" s="15"/>
      <c r="H181" s="15"/>
      <c r="I181" s="15">
        <f t="shared" si="78"/>
        <v>0</v>
      </c>
      <c r="J181" s="15">
        <f t="shared" si="79"/>
        <v>0</v>
      </c>
      <c r="K181" s="15">
        <f t="shared" si="80"/>
        <v>0</v>
      </c>
    </row>
    <row r="182" spans="1:11" s="16" customFormat="1" ht="25.5" x14ac:dyDescent="0.25">
      <c r="A182" s="12">
        <v>161</v>
      </c>
      <c r="B182" s="13" t="s">
        <v>15</v>
      </c>
      <c r="C182" s="13" t="s">
        <v>253</v>
      </c>
      <c r="D182" s="14" t="s">
        <v>16</v>
      </c>
      <c r="E182" s="58">
        <v>11</v>
      </c>
      <c r="F182" s="15">
        <f t="shared" si="77"/>
        <v>0</v>
      </c>
      <c r="G182" s="15"/>
      <c r="H182" s="15"/>
      <c r="I182" s="15">
        <f t="shared" si="78"/>
        <v>0</v>
      </c>
      <c r="J182" s="15">
        <f t="shared" si="79"/>
        <v>0</v>
      </c>
      <c r="K182" s="15">
        <f t="shared" si="80"/>
        <v>0</v>
      </c>
    </row>
    <row r="183" spans="1:11" s="16" customFormat="1" ht="25.5" x14ac:dyDescent="0.25">
      <c r="A183" s="12">
        <v>162</v>
      </c>
      <c r="B183" s="13" t="s">
        <v>15</v>
      </c>
      <c r="C183" s="13" t="s">
        <v>133</v>
      </c>
      <c r="D183" s="14" t="s">
        <v>16</v>
      </c>
      <c r="E183" s="58">
        <f>0.3*0.895*8</f>
        <v>2.1480000000000001</v>
      </c>
      <c r="F183" s="15">
        <f t="shared" si="77"/>
        <v>0</v>
      </c>
      <c r="G183" s="15"/>
      <c r="H183" s="15"/>
      <c r="I183" s="15">
        <f t="shared" si="78"/>
        <v>0</v>
      </c>
      <c r="J183" s="15">
        <f t="shared" si="79"/>
        <v>0</v>
      </c>
      <c r="K183" s="15">
        <f t="shared" si="80"/>
        <v>0</v>
      </c>
    </row>
    <row r="184" spans="1:11" s="16" customFormat="1" ht="25.5" x14ac:dyDescent="0.25">
      <c r="A184" s="12">
        <v>163</v>
      </c>
      <c r="B184" s="13" t="s">
        <v>15</v>
      </c>
      <c r="C184" s="13" t="s">
        <v>25</v>
      </c>
      <c r="D184" s="14" t="s">
        <v>16</v>
      </c>
      <c r="E184" s="58">
        <v>6.9</v>
      </c>
      <c r="F184" s="15">
        <f t="shared" si="77"/>
        <v>0</v>
      </c>
      <c r="G184" s="15"/>
      <c r="H184" s="15"/>
      <c r="I184" s="15">
        <f t="shared" si="78"/>
        <v>0</v>
      </c>
      <c r="J184" s="15">
        <f t="shared" si="79"/>
        <v>0</v>
      </c>
      <c r="K184" s="15">
        <f t="shared" si="80"/>
        <v>0</v>
      </c>
    </row>
    <row r="185" spans="1:11" s="16" customFormat="1" ht="25.5" x14ac:dyDescent="0.25">
      <c r="A185" s="12">
        <v>164</v>
      </c>
      <c r="B185" s="13" t="s">
        <v>15</v>
      </c>
      <c r="C185" s="13" t="s">
        <v>254</v>
      </c>
      <c r="D185" s="14" t="s">
        <v>16</v>
      </c>
      <c r="E185" s="58">
        <v>6.9</v>
      </c>
      <c r="F185" s="15">
        <f t="shared" si="77"/>
        <v>0</v>
      </c>
      <c r="G185" s="15"/>
      <c r="H185" s="15"/>
      <c r="I185" s="15">
        <f t="shared" si="78"/>
        <v>0</v>
      </c>
      <c r="J185" s="15">
        <f t="shared" si="79"/>
        <v>0</v>
      </c>
      <c r="K185" s="15">
        <f t="shared" si="80"/>
        <v>0</v>
      </c>
    </row>
    <row r="186" spans="1:11" s="16" customFormat="1" x14ac:dyDescent="0.25">
      <c r="A186" s="12">
        <v>165</v>
      </c>
      <c r="B186" s="13"/>
      <c r="C186" s="24" t="s">
        <v>194</v>
      </c>
      <c r="D186" s="14"/>
      <c r="E186" s="58"/>
      <c r="F186" s="15"/>
      <c r="G186" s="15"/>
      <c r="H186" s="15"/>
      <c r="I186" s="15"/>
      <c r="J186" s="15"/>
      <c r="K186" s="15"/>
    </row>
    <row r="187" spans="1:11" s="16" customFormat="1" ht="25.5" x14ac:dyDescent="0.25">
      <c r="A187" s="12">
        <v>166</v>
      </c>
      <c r="B187" s="13" t="s">
        <v>15</v>
      </c>
      <c r="C187" s="13" t="s">
        <v>195</v>
      </c>
      <c r="D187" s="14" t="s">
        <v>16</v>
      </c>
      <c r="E187" s="58">
        <f>0.6*1.2*5</f>
        <v>3.5999999999999996</v>
      </c>
      <c r="F187" s="15">
        <f>G187+H187</f>
        <v>0</v>
      </c>
      <c r="G187" s="15"/>
      <c r="H187" s="15"/>
      <c r="I187" s="15">
        <f t="shared" ref="I187:I193" si="81">E187*F187</f>
        <v>0</v>
      </c>
      <c r="J187" s="15">
        <f t="shared" ref="J187:J193" si="82">E187*G187</f>
        <v>0</v>
      </c>
      <c r="K187" s="15">
        <f t="shared" ref="K187:K193" si="83">H187*E187</f>
        <v>0</v>
      </c>
    </row>
    <row r="188" spans="1:11" s="16" customFormat="1" ht="25.5" x14ac:dyDescent="0.25">
      <c r="A188" s="12">
        <v>167</v>
      </c>
      <c r="B188" s="13" t="s">
        <v>15</v>
      </c>
      <c r="C188" s="13" t="s">
        <v>25</v>
      </c>
      <c r="D188" s="14" t="s">
        <v>16</v>
      </c>
      <c r="E188" s="58">
        <v>1</v>
      </c>
      <c r="F188" s="15">
        <f t="shared" ref="F188:F193" si="84">G188+H188</f>
        <v>0</v>
      </c>
      <c r="G188" s="15"/>
      <c r="H188" s="15"/>
      <c r="I188" s="15">
        <f t="shared" si="81"/>
        <v>0</v>
      </c>
      <c r="J188" s="15">
        <f t="shared" si="82"/>
        <v>0</v>
      </c>
      <c r="K188" s="15">
        <f t="shared" si="83"/>
        <v>0</v>
      </c>
    </row>
    <row r="189" spans="1:11" s="16" customFormat="1" ht="25.5" x14ac:dyDescent="0.25">
      <c r="A189" s="12">
        <v>168</v>
      </c>
      <c r="B189" s="13" t="s">
        <v>15</v>
      </c>
      <c r="C189" s="13" t="s">
        <v>248</v>
      </c>
      <c r="D189" s="14" t="s">
        <v>16</v>
      </c>
      <c r="E189" s="58">
        <v>1</v>
      </c>
      <c r="F189" s="15">
        <f t="shared" si="84"/>
        <v>0</v>
      </c>
      <c r="G189" s="15"/>
      <c r="H189" s="15"/>
      <c r="I189" s="15">
        <f t="shared" si="81"/>
        <v>0</v>
      </c>
      <c r="J189" s="15">
        <f t="shared" si="82"/>
        <v>0</v>
      </c>
      <c r="K189" s="15">
        <f t="shared" si="83"/>
        <v>0</v>
      </c>
    </row>
    <row r="190" spans="1:11" s="16" customFormat="1" ht="25.5" x14ac:dyDescent="0.25">
      <c r="A190" s="12">
        <v>169</v>
      </c>
      <c r="B190" s="13" t="s">
        <v>15</v>
      </c>
      <c r="C190" s="13" t="s">
        <v>196</v>
      </c>
      <c r="D190" s="14" t="s">
        <v>16</v>
      </c>
      <c r="E190" s="58">
        <f>1.195*2.385</f>
        <v>2.8500749999999999</v>
      </c>
      <c r="F190" s="15">
        <f t="shared" si="84"/>
        <v>0</v>
      </c>
      <c r="G190" s="15"/>
      <c r="H190" s="15"/>
      <c r="I190" s="15">
        <f t="shared" si="81"/>
        <v>0</v>
      </c>
      <c r="J190" s="15">
        <f t="shared" si="82"/>
        <v>0</v>
      </c>
      <c r="K190" s="15">
        <f t="shared" si="83"/>
        <v>0</v>
      </c>
    </row>
    <row r="191" spans="1:11" s="16" customFormat="1" ht="25.5" x14ac:dyDescent="0.25">
      <c r="A191" s="12">
        <v>170</v>
      </c>
      <c r="B191" s="13" t="s">
        <v>15</v>
      </c>
      <c r="C191" s="13" t="s">
        <v>197</v>
      </c>
      <c r="D191" s="14" t="s">
        <v>16</v>
      </c>
      <c r="E191" s="58">
        <f>0.6*1.195</f>
        <v>0.71699999999999997</v>
      </c>
      <c r="F191" s="15">
        <f t="shared" si="84"/>
        <v>0</v>
      </c>
      <c r="G191" s="15"/>
      <c r="H191" s="15"/>
      <c r="I191" s="15">
        <f t="shared" si="81"/>
        <v>0</v>
      </c>
      <c r="J191" s="15">
        <f t="shared" si="82"/>
        <v>0</v>
      </c>
      <c r="K191" s="15">
        <f t="shared" si="83"/>
        <v>0</v>
      </c>
    </row>
    <row r="192" spans="1:11" s="16" customFormat="1" ht="25.5" x14ac:dyDescent="0.25">
      <c r="A192" s="12">
        <v>171</v>
      </c>
      <c r="B192" s="13" t="s">
        <v>15</v>
      </c>
      <c r="C192" s="13" t="s">
        <v>25</v>
      </c>
      <c r="D192" s="14" t="s">
        <v>16</v>
      </c>
      <c r="E192" s="58">
        <v>5.5</v>
      </c>
      <c r="F192" s="15">
        <f t="shared" si="84"/>
        <v>0</v>
      </c>
      <c r="G192" s="15"/>
      <c r="H192" s="15"/>
      <c r="I192" s="15">
        <f t="shared" si="81"/>
        <v>0</v>
      </c>
      <c r="J192" s="15">
        <f t="shared" si="82"/>
        <v>0</v>
      </c>
      <c r="K192" s="15">
        <f t="shared" si="83"/>
        <v>0</v>
      </c>
    </row>
    <row r="193" spans="1:11" s="16" customFormat="1" ht="25.5" x14ac:dyDescent="0.25">
      <c r="A193" s="12">
        <v>172</v>
      </c>
      <c r="B193" s="13" t="s">
        <v>15</v>
      </c>
      <c r="C193" s="13" t="s">
        <v>253</v>
      </c>
      <c r="D193" s="14" t="s">
        <v>16</v>
      </c>
      <c r="E193" s="58">
        <v>5.5</v>
      </c>
      <c r="F193" s="15">
        <f t="shared" si="84"/>
        <v>0</v>
      </c>
      <c r="G193" s="15"/>
      <c r="H193" s="15"/>
      <c r="I193" s="15">
        <f t="shared" si="81"/>
        <v>0</v>
      </c>
      <c r="J193" s="15">
        <f t="shared" si="82"/>
        <v>0</v>
      </c>
      <c r="K193" s="15">
        <f t="shared" si="83"/>
        <v>0</v>
      </c>
    </row>
    <row r="194" spans="1:11" s="16" customFormat="1" x14ac:dyDescent="0.25">
      <c r="A194" s="12">
        <v>173</v>
      </c>
      <c r="B194" s="13"/>
      <c r="C194" s="24" t="s">
        <v>198</v>
      </c>
      <c r="D194" s="14"/>
      <c r="E194" s="58"/>
      <c r="F194" s="15"/>
      <c r="G194" s="15"/>
      <c r="H194" s="15"/>
      <c r="I194" s="15"/>
      <c r="J194" s="15"/>
      <c r="K194" s="15"/>
    </row>
    <row r="195" spans="1:11" s="16" customFormat="1" ht="25.5" x14ac:dyDescent="0.25">
      <c r="A195" s="12">
        <v>174</v>
      </c>
      <c r="B195" s="13" t="s">
        <v>15</v>
      </c>
      <c r="C195" s="13" t="s">
        <v>199</v>
      </c>
      <c r="D195" s="14" t="s">
        <v>16</v>
      </c>
      <c r="E195" s="58">
        <f>0.3*0.895*4</f>
        <v>1.0740000000000001</v>
      </c>
      <c r="F195" s="15">
        <f>G195+H195</f>
        <v>0</v>
      </c>
      <c r="G195" s="15"/>
      <c r="H195" s="15"/>
      <c r="I195" s="15">
        <f>E195*F195</f>
        <v>0</v>
      </c>
      <c r="J195" s="15">
        <f>E195*G195</f>
        <v>0</v>
      </c>
      <c r="K195" s="15">
        <f>H195*E195</f>
        <v>0</v>
      </c>
    </row>
    <row r="196" spans="1:11" s="16" customFormat="1" ht="25.5" x14ac:dyDescent="0.25">
      <c r="A196" s="12">
        <v>175</v>
      </c>
      <c r="B196" s="13" t="s">
        <v>15</v>
      </c>
      <c r="C196" s="13" t="s">
        <v>200</v>
      </c>
      <c r="D196" s="14" t="s">
        <v>16</v>
      </c>
      <c r="E196" s="58">
        <f>4+35</f>
        <v>39</v>
      </c>
      <c r="F196" s="15">
        <f>G196+H196</f>
        <v>0</v>
      </c>
      <c r="G196" s="15"/>
      <c r="H196" s="15"/>
      <c r="I196" s="15">
        <f>E196*F196</f>
        <v>0</v>
      </c>
      <c r="J196" s="15">
        <f>E196*G196</f>
        <v>0</v>
      </c>
      <c r="K196" s="15">
        <f>H196*E196</f>
        <v>0</v>
      </c>
    </row>
    <row r="197" spans="1:11" s="16" customFormat="1" ht="25.5" x14ac:dyDescent="0.25">
      <c r="A197" s="12">
        <v>176</v>
      </c>
      <c r="B197" s="13" t="s">
        <v>15</v>
      </c>
      <c r="C197" s="13" t="s">
        <v>248</v>
      </c>
      <c r="D197" s="14" t="s">
        <v>16</v>
      </c>
      <c r="E197" s="58">
        <f>4+35</f>
        <v>39</v>
      </c>
      <c r="F197" s="15">
        <f>G197+H197</f>
        <v>0</v>
      </c>
      <c r="G197" s="15"/>
      <c r="H197" s="15"/>
      <c r="I197" s="15">
        <f>E197*F197</f>
        <v>0</v>
      </c>
      <c r="J197" s="15">
        <f>E197*G197</f>
        <v>0</v>
      </c>
      <c r="K197" s="15">
        <f>H197*E197</f>
        <v>0</v>
      </c>
    </row>
    <row r="198" spans="1:11" s="16" customFormat="1" ht="25.5" x14ac:dyDescent="0.25">
      <c r="A198" s="12">
        <v>177</v>
      </c>
      <c r="B198" s="13" t="s">
        <v>15</v>
      </c>
      <c r="C198" s="13" t="s">
        <v>120</v>
      </c>
      <c r="D198" s="14" t="s">
        <v>32</v>
      </c>
      <c r="E198" s="58">
        <v>8</v>
      </c>
      <c r="F198" s="15">
        <f>G198+H198</f>
        <v>0</v>
      </c>
      <c r="G198" s="15"/>
      <c r="H198" s="15"/>
      <c r="I198" s="15">
        <f>E198*F198</f>
        <v>0</v>
      </c>
      <c r="J198" s="15">
        <f>E198*G198</f>
        <v>0</v>
      </c>
      <c r="K198" s="15">
        <f>H198*E198</f>
        <v>0</v>
      </c>
    </row>
    <row r="199" spans="1:11" s="16" customFormat="1" ht="25.5" x14ac:dyDescent="0.25">
      <c r="A199" s="12">
        <v>178</v>
      </c>
      <c r="B199" s="13" t="s">
        <v>15</v>
      </c>
      <c r="C199" s="13" t="s">
        <v>128</v>
      </c>
      <c r="D199" s="14" t="s">
        <v>16</v>
      </c>
      <c r="E199" s="58">
        <v>8.4</v>
      </c>
      <c r="F199" s="15">
        <f t="shared" ref="F199" si="85">G199+H199</f>
        <v>0</v>
      </c>
      <c r="G199" s="15"/>
      <c r="H199" s="15"/>
      <c r="I199" s="15">
        <f t="shared" ref="I199" si="86">E199*F199</f>
        <v>0</v>
      </c>
      <c r="J199" s="15">
        <f t="shared" ref="J199" si="87">E199*G199</f>
        <v>0</v>
      </c>
      <c r="K199" s="15">
        <f t="shared" ref="K199" si="88">H199*E199</f>
        <v>0</v>
      </c>
    </row>
    <row r="200" spans="1:11" s="16" customFormat="1" ht="26.25" customHeight="1" x14ac:dyDescent="0.25">
      <c r="A200" s="12">
        <v>179</v>
      </c>
      <c r="B200" s="13" t="s">
        <v>15</v>
      </c>
      <c r="C200" s="13" t="s">
        <v>193</v>
      </c>
      <c r="D200" s="14" t="s">
        <v>16</v>
      </c>
      <c r="E200" s="58">
        <f>0.145*0.895*4</f>
        <v>0.51910000000000001</v>
      </c>
      <c r="F200" s="15">
        <f>G200+H200</f>
        <v>0</v>
      </c>
      <c r="G200" s="15"/>
      <c r="H200" s="15"/>
      <c r="I200" s="15">
        <f>E200*F200</f>
        <v>0</v>
      </c>
      <c r="J200" s="15">
        <f>E200*G200</f>
        <v>0</v>
      </c>
      <c r="K200" s="15">
        <f>H200*E200</f>
        <v>0</v>
      </c>
    </row>
    <row r="201" spans="1:11" s="16" customFormat="1" ht="25.5" x14ac:dyDescent="0.25">
      <c r="A201" s="12">
        <v>180</v>
      </c>
      <c r="B201" s="13" t="s">
        <v>15</v>
      </c>
      <c r="C201" s="13" t="s">
        <v>142</v>
      </c>
      <c r="D201" s="14" t="s">
        <v>32</v>
      </c>
      <c r="E201" s="58">
        <v>1</v>
      </c>
      <c r="F201" s="15">
        <f>G201+H201</f>
        <v>0</v>
      </c>
      <c r="G201" s="15"/>
      <c r="H201" s="15"/>
      <c r="I201" s="15">
        <f>E201*F201</f>
        <v>0</v>
      </c>
      <c r="J201" s="15">
        <f>E201*G201</f>
        <v>0</v>
      </c>
      <c r="K201" s="15">
        <f>H201*E201</f>
        <v>0</v>
      </c>
    </row>
    <row r="202" spans="1:11" s="16" customFormat="1" x14ac:dyDescent="0.25">
      <c r="A202" s="12">
        <v>181</v>
      </c>
      <c r="B202" s="13"/>
      <c r="C202" s="24" t="s">
        <v>201</v>
      </c>
      <c r="D202" s="14"/>
      <c r="E202" s="58"/>
      <c r="F202" s="15"/>
      <c r="G202" s="15"/>
      <c r="H202" s="15"/>
      <c r="I202" s="15"/>
      <c r="J202" s="15"/>
      <c r="K202" s="15"/>
    </row>
    <row r="203" spans="1:11" s="16" customFormat="1" ht="25.5" x14ac:dyDescent="0.25">
      <c r="A203" s="12">
        <v>182</v>
      </c>
      <c r="B203" s="13" t="s">
        <v>15</v>
      </c>
      <c r="C203" s="13" t="s">
        <v>131</v>
      </c>
      <c r="D203" s="14" t="s">
        <v>16</v>
      </c>
      <c r="E203" s="58">
        <v>9.1999999999999993</v>
      </c>
      <c r="F203" s="15">
        <f>G203+H203</f>
        <v>0</v>
      </c>
      <c r="G203" s="15"/>
      <c r="H203" s="15"/>
      <c r="I203" s="15">
        <f>E203*F203</f>
        <v>0</v>
      </c>
      <c r="J203" s="15">
        <f>E203*G203</f>
        <v>0</v>
      </c>
      <c r="K203" s="15">
        <f>H203*E203</f>
        <v>0</v>
      </c>
    </row>
    <row r="204" spans="1:11" s="16" customFormat="1" ht="25.5" x14ac:dyDescent="0.25">
      <c r="A204" s="12">
        <v>183</v>
      </c>
      <c r="B204" s="13" t="s">
        <v>15</v>
      </c>
      <c r="C204" s="13" t="s">
        <v>128</v>
      </c>
      <c r="D204" s="14" t="s">
        <v>16</v>
      </c>
      <c r="E204" s="58">
        <v>15</v>
      </c>
      <c r="F204" s="15">
        <f t="shared" ref="F204" si="89">G204+H204</f>
        <v>0</v>
      </c>
      <c r="G204" s="15"/>
      <c r="H204" s="15"/>
      <c r="I204" s="15">
        <f t="shared" ref="I204" si="90">E204*F204</f>
        <v>0</v>
      </c>
      <c r="J204" s="15">
        <f t="shared" ref="J204" si="91">E204*G204</f>
        <v>0</v>
      </c>
      <c r="K204" s="15">
        <f t="shared" ref="K204" si="92">H204*E204</f>
        <v>0</v>
      </c>
    </row>
    <row r="205" spans="1:11" s="16" customFormat="1" x14ac:dyDescent="0.25">
      <c r="A205" s="12">
        <v>184</v>
      </c>
      <c r="B205" s="13"/>
      <c r="C205" s="24" t="s">
        <v>202</v>
      </c>
      <c r="D205" s="14"/>
      <c r="E205" s="58"/>
      <c r="F205" s="15"/>
      <c r="G205" s="15"/>
      <c r="H205" s="15"/>
      <c r="I205" s="15"/>
      <c r="J205" s="15"/>
      <c r="K205" s="15"/>
    </row>
    <row r="206" spans="1:11" s="16" customFormat="1" ht="25.5" x14ac:dyDescent="0.25">
      <c r="A206" s="12">
        <v>185</v>
      </c>
      <c r="B206" s="13" t="s">
        <v>15</v>
      </c>
      <c r="C206" s="13" t="s">
        <v>128</v>
      </c>
      <c r="D206" s="14" t="s">
        <v>16</v>
      </c>
      <c r="E206" s="58">
        <v>21</v>
      </c>
      <c r="F206" s="15">
        <f>G206+H206</f>
        <v>0</v>
      </c>
      <c r="G206" s="15"/>
      <c r="H206" s="15"/>
      <c r="I206" s="15">
        <f t="shared" ref="I206:I209" si="93">E206*F206</f>
        <v>0</v>
      </c>
      <c r="J206" s="15">
        <f t="shared" ref="J206:J209" si="94">E206*G206</f>
        <v>0</v>
      </c>
      <c r="K206" s="15">
        <f t="shared" ref="K206:K209" si="95">H206*E206</f>
        <v>0</v>
      </c>
    </row>
    <row r="207" spans="1:11" s="16" customFormat="1" ht="25.5" x14ac:dyDescent="0.25">
      <c r="A207" s="12">
        <v>186</v>
      </c>
      <c r="B207" s="13" t="s">
        <v>15</v>
      </c>
      <c r="C207" s="13" t="s">
        <v>131</v>
      </c>
      <c r="D207" s="14" t="s">
        <v>16</v>
      </c>
      <c r="E207" s="58">
        <v>14</v>
      </c>
      <c r="F207" s="15">
        <f>G207+H207</f>
        <v>0</v>
      </c>
      <c r="G207" s="15"/>
      <c r="H207" s="15"/>
      <c r="I207" s="15">
        <f t="shared" si="93"/>
        <v>0</v>
      </c>
      <c r="J207" s="15">
        <f t="shared" si="94"/>
        <v>0</v>
      </c>
      <c r="K207" s="15">
        <f t="shared" si="95"/>
        <v>0</v>
      </c>
    </row>
    <row r="208" spans="1:11" s="16" customFormat="1" ht="25.5" x14ac:dyDescent="0.25">
      <c r="A208" s="12">
        <v>187</v>
      </c>
      <c r="B208" s="13" t="s">
        <v>15</v>
      </c>
      <c r="C208" s="13" t="s">
        <v>25</v>
      </c>
      <c r="D208" s="14" t="s">
        <v>16</v>
      </c>
      <c r="E208" s="58">
        <v>4.5</v>
      </c>
      <c r="F208" s="15">
        <f t="shared" ref="F208:F209" si="96">G208+H208</f>
        <v>0</v>
      </c>
      <c r="G208" s="15"/>
      <c r="H208" s="15"/>
      <c r="I208" s="15">
        <f t="shared" si="93"/>
        <v>0</v>
      </c>
      <c r="J208" s="15">
        <f t="shared" si="94"/>
        <v>0</v>
      </c>
      <c r="K208" s="15">
        <f t="shared" si="95"/>
        <v>0</v>
      </c>
    </row>
    <row r="209" spans="1:11" s="16" customFormat="1" ht="25.5" x14ac:dyDescent="0.25">
      <c r="A209" s="12">
        <v>188</v>
      </c>
      <c r="B209" s="13" t="s">
        <v>15</v>
      </c>
      <c r="C209" s="13" t="s">
        <v>253</v>
      </c>
      <c r="D209" s="14" t="s">
        <v>16</v>
      </c>
      <c r="E209" s="58">
        <v>4.5</v>
      </c>
      <c r="F209" s="15">
        <f t="shared" si="96"/>
        <v>0</v>
      </c>
      <c r="G209" s="15"/>
      <c r="H209" s="15"/>
      <c r="I209" s="15">
        <f t="shared" si="93"/>
        <v>0</v>
      </c>
      <c r="J209" s="15">
        <f t="shared" si="94"/>
        <v>0</v>
      </c>
      <c r="K209" s="15">
        <f t="shared" si="95"/>
        <v>0</v>
      </c>
    </row>
    <row r="210" spans="1:11" s="64" customFormat="1" x14ac:dyDescent="0.25">
      <c r="A210" s="12">
        <v>189</v>
      </c>
      <c r="B210" s="60"/>
      <c r="C210" s="61" t="s">
        <v>145</v>
      </c>
      <c r="D210" s="61"/>
      <c r="E210" s="62"/>
      <c r="F210" s="63"/>
      <c r="G210" s="63"/>
      <c r="H210" s="63"/>
      <c r="I210" s="63">
        <f>SUM(I111:I209)</f>
        <v>0</v>
      </c>
      <c r="J210" s="63">
        <f>SUM(J111:J209)</f>
        <v>0</v>
      </c>
      <c r="K210" s="63">
        <f>SUM(K111:K209)</f>
        <v>0</v>
      </c>
    </row>
    <row r="211" spans="1:11" s="18" customFormat="1" x14ac:dyDescent="0.25">
      <c r="A211" s="12">
        <v>190</v>
      </c>
      <c r="B211" s="59"/>
      <c r="C211" s="24"/>
      <c r="D211" s="24"/>
      <c r="E211" s="65"/>
      <c r="F211" s="17"/>
      <c r="G211" s="17"/>
      <c r="H211" s="17"/>
      <c r="I211" s="17"/>
      <c r="J211" s="17"/>
      <c r="K211" s="17"/>
    </row>
    <row r="212" spans="1:11" s="71" customFormat="1" x14ac:dyDescent="0.25">
      <c r="A212" s="12">
        <v>191</v>
      </c>
      <c r="B212" s="66"/>
      <c r="C212" s="67" t="s">
        <v>203</v>
      </c>
      <c r="D212" s="68"/>
      <c r="E212" s="69"/>
      <c r="F212" s="70"/>
      <c r="G212" s="70"/>
      <c r="H212" s="70"/>
      <c r="I212" s="70"/>
      <c r="J212" s="70"/>
      <c r="K212" s="70"/>
    </row>
    <row r="213" spans="1:11" s="16" customFormat="1" x14ac:dyDescent="0.25">
      <c r="A213" s="12">
        <v>192</v>
      </c>
      <c r="B213" s="13"/>
      <c r="C213" s="24" t="s">
        <v>204</v>
      </c>
      <c r="D213" s="14"/>
      <c r="E213" s="58"/>
      <c r="F213" s="15"/>
      <c r="G213" s="15"/>
      <c r="H213" s="15"/>
      <c r="I213" s="15"/>
      <c r="J213" s="15"/>
      <c r="K213" s="15"/>
    </row>
    <row r="214" spans="1:11" s="16" customFormat="1" ht="25.5" x14ac:dyDescent="0.25">
      <c r="A214" s="12">
        <v>193</v>
      </c>
      <c r="B214" s="13" t="s">
        <v>15</v>
      </c>
      <c r="C214" s="13" t="s">
        <v>131</v>
      </c>
      <c r="D214" s="14" t="s">
        <v>16</v>
      </c>
      <c r="E214" s="58">
        <v>77</v>
      </c>
      <c r="F214" s="15">
        <f>G214+H214</f>
        <v>0</v>
      </c>
      <c r="G214" s="15"/>
      <c r="H214" s="15"/>
      <c r="I214" s="15">
        <f t="shared" ref="I214" si="97">E214*F214</f>
        <v>0</v>
      </c>
      <c r="J214" s="15">
        <f t="shared" ref="J214" si="98">E214*G214</f>
        <v>0</v>
      </c>
      <c r="K214" s="15">
        <f t="shared" ref="K214" si="99">H214*E214</f>
        <v>0</v>
      </c>
    </row>
    <row r="215" spans="1:11" s="16" customFormat="1" x14ac:dyDescent="0.25">
      <c r="A215" s="12">
        <v>194</v>
      </c>
      <c r="B215" s="13"/>
      <c r="C215" s="24" t="s">
        <v>205</v>
      </c>
      <c r="D215" s="14"/>
      <c r="E215" s="58"/>
      <c r="F215" s="15"/>
      <c r="G215" s="15"/>
      <c r="H215" s="15"/>
      <c r="I215" s="15"/>
      <c r="J215" s="15"/>
      <c r="K215" s="15"/>
    </row>
    <row r="216" spans="1:11" s="16" customFormat="1" ht="25.5" x14ac:dyDescent="0.25">
      <c r="A216" s="12">
        <v>195</v>
      </c>
      <c r="B216" s="13" t="s">
        <v>15</v>
      </c>
      <c r="C216" s="13" t="s">
        <v>111</v>
      </c>
      <c r="D216" s="14" t="s">
        <v>16</v>
      </c>
      <c r="E216" s="58">
        <f>(0.67+0.9+1.6+0.8+1.68+0.36+0.9+0.9+1.76)*3.2+3</f>
        <v>33.624000000000002</v>
      </c>
      <c r="F216" s="15">
        <f t="shared" ref="F216" si="100">G216+H216</f>
        <v>0</v>
      </c>
      <c r="G216" s="15"/>
      <c r="H216" s="15"/>
      <c r="I216" s="15">
        <f t="shared" ref="I216" si="101">E216*F216</f>
        <v>0</v>
      </c>
      <c r="J216" s="15">
        <f t="shared" ref="J216" si="102">E216*G216</f>
        <v>0</v>
      </c>
      <c r="K216" s="15">
        <f t="shared" ref="K216" si="103">H216*E216</f>
        <v>0</v>
      </c>
    </row>
    <row r="217" spans="1:11" s="16" customFormat="1" x14ac:dyDescent="0.25">
      <c r="A217" s="12">
        <v>196</v>
      </c>
      <c r="B217" s="13"/>
      <c r="C217" s="24" t="s">
        <v>206</v>
      </c>
      <c r="D217" s="14"/>
      <c r="E217" s="58"/>
      <c r="F217" s="15"/>
      <c r="G217" s="15"/>
      <c r="H217" s="15"/>
      <c r="I217" s="15"/>
      <c r="J217" s="15"/>
      <c r="K217" s="15"/>
    </row>
    <row r="218" spans="1:11" s="16" customFormat="1" ht="25.5" x14ac:dyDescent="0.25">
      <c r="A218" s="12">
        <v>197</v>
      </c>
      <c r="B218" s="13" t="s">
        <v>15</v>
      </c>
      <c r="C218" s="13" t="s">
        <v>111</v>
      </c>
      <c r="D218" s="14" t="s">
        <v>16</v>
      </c>
      <c r="E218" s="58">
        <v>54</v>
      </c>
      <c r="F218" s="15">
        <f t="shared" ref="F218:F222" si="104">G218+H218</f>
        <v>0</v>
      </c>
      <c r="G218" s="15"/>
      <c r="H218" s="15"/>
      <c r="I218" s="15">
        <f t="shared" ref="I218:I222" si="105">E218*F218</f>
        <v>0</v>
      </c>
      <c r="J218" s="15">
        <f t="shared" ref="J218:J222" si="106">E218*G218</f>
        <v>0</v>
      </c>
      <c r="K218" s="15">
        <f t="shared" ref="K218:K222" si="107">H218*E218</f>
        <v>0</v>
      </c>
    </row>
    <row r="219" spans="1:11" s="16" customFormat="1" ht="25.5" x14ac:dyDescent="0.25">
      <c r="A219" s="12">
        <v>198</v>
      </c>
      <c r="B219" s="13" t="s">
        <v>15</v>
      </c>
      <c r="C219" s="13" t="s">
        <v>116</v>
      </c>
      <c r="D219" s="14" t="s">
        <v>16</v>
      </c>
      <c r="E219" s="58">
        <f>51+22+4.5</f>
        <v>77.5</v>
      </c>
      <c r="F219" s="15">
        <f t="shared" si="104"/>
        <v>0</v>
      </c>
      <c r="G219" s="15"/>
      <c r="H219" s="15"/>
      <c r="I219" s="15">
        <f t="shared" si="105"/>
        <v>0</v>
      </c>
      <c r="J219" s="15">
        <f t="shared" si="106"/>
        <v>0</v>
      </c>
      <c r="K219" s="15">
        <f t="shared" si="107"/>
        <v>0</v>
      </c>
    </row>
    <row r="220" spans="1:11" s="16" customFormat="1" ht="25.5" x14ac:dyDescent="0.25">
      <c r="A220" s="12">
        <v>199</v>
      </c>
      <c r="B220" s="13" t="s">
        <v>15</v>
      </c>
      <c r="C220" s="13" t="s">
        <v>255</v>
      </c>
      <c r="D220" s="14" t="s">
        <v>16</v>
      </c>
      <c r="E220" s="58">
        <v>51</v>
      </c>
      <c r="F220" s="15">
        <f t="shared" si="104"/>
        <v>0</v>
      </c>
      <c r="G220" s="15"/>
      <c r="H220" s="15"/>
      <c r="I220" s="15">
        <f t="shared" si="105"/>
        <v>0</v>
      </c>
      <c r="J220" s="15">
        <f t="shared" si="106"/>
        <v>0</v>
      </c>
      <c r="K220" s="15">
        <f t="shared" si="107"/>
        <v>0</v>
      </c>
    </row>
    <row r="221" spans="1:11" s="16" customFormat="1" ht="25.5" x14ac:dyDescent="0.25">
      <c r="A221" s="12">
        <v>200</v>
      </c>
      <c r="B221" s="13" t="s">
        <v>15</v>
      </c>
      <c r="C221" s="13" t="s">
        <v>256</v>
      </c>
      <c r="D221" s="14" t="s">
        <v>16</v>
      </c>
      <c r="E221" s="58">
        <v>4.5</v>
      </c>
      <c r="F221" s="15">
        <f t="shared" si="104"/>
        <v>0</v>
      </c>
      <c r="G221" s="15"/>
      <c r="H221" s="15"/>
      <c r="I221" s="15">
        <f t="shared" si="105"/>
        <v>0</v>
      </c>
      <c r="J221" s="15">
        <f t="shared" si="106"/>
        <v>0</v>
      </c>
      <c r="K221" s="15">
        <f t="shared" si="107"/>
        <v>0</v>
      </c>
    </row>
    <row r="222" spans="1:11" s="16" customFormat="1" ht="25.5" x14ac:dyDescent="0.25">
      <c r="A222" s="12">
        <v>201</v>
      </c>
      <c r="B222" s="13" t="s">
        <v>15</v>
      </c>
      <c r="C222" s="13" t="s">
        <v>257</v>
      </c>
      <c r="D222" s="14" t="s">
        <v>16</v>
      </c>
      <c r="E222" s="58">
        <v>22</v>
      </c>
      <c r="F222" s="15">
        <f t="shared" si="104"/>
        <v>0</v>
      </c>
      <c r="G222" s="15"/>
      <c r="H222" s="15"/>
      <c r="I222" s="15">
        <f t="shared" si="105"/>
        <v>0</v>
      </c>
      <c r="J222" s="15">
        <f t="shared" si="106"/>
        <v>0</v>
      </c>
      <c r="K222" s="15">
        <f t="shared" si="107"/>
        <v>0</v>
      </c>
    </row>
    <row r="223" spans="1:11" s="16" customFormat="1" x14ac:dyDescent="0.25">
      <c r="A223" s="12">
        <v>202</v>
      </c>
      <c r="B223" s="13"/>
      <c r="C223" s="24" t="s">
        <v>207</v>
      </c>
      <c r="D223" s="14"/>
      <c r="E223" s="58"/>
      <c r="F223" s="15"/>
      <c r="G223" s="15"/>
      <c r="H223" s="15"/>
      <c r="I223" s="15"/>
      <c r="J223" s="15"/>
      <c r="K223" s="15"/>
    </row>
    <row r="224" spans="1:11" s="16" customFormat="1" ht="25.5" x14ac:dyDescent="0.25">
      <c r="A224" s="12">
        <v>203</v>
      </c>
      <c r="B224" s="13" t="s">
        <v>15</v>
      </c>
      <c r="C224" s="13" t="s">
        <v>25</v>
      </c>
      <c r="D224" s="14" t="s">
        <v>16</v>
      </c>
      <c r="E224" s="58">
        <f>10.5+15.2</f>
        <v>25.7</v>
      </c>
      <c r="F224" s="15">
        <f t="shared" ref="F224:F226" si="108">G224+H224</f>
        <v>0</v>
      </c>
      <c r="G224" s="15"/>
      <c r="H224" s="15"/>
      <c r="I224" s="15">
        <f t="shared" ref="I224:I226" si="109">E224*F224</f>
        <v>0</v>
      </c>
      <c r="J224" s="15">
        <f t="shared" ref="J224:J226" si="110">E224*G224</f>
        <v>0</v>
      </c>
      <c r="K224" s="15">
        <f t="shared" ref="K224:K226" si="111">H224*E224</f>
        <v>0</v>
      </c>
    </row>
    <row r="225" spans="1:11" s="16" customFormat="1" ht="25.5" x14ac:dyDescent="0.25">
      <c r="A225" s="12">
        <v>204</v>
      </c>
      <c r="B225" s="13" t="s">
        <v>15</v>
      </c>
      <c r="C225" s="13" t="s">
        <v>246</v>
      </c>
      <c r="D225" s="14" t="s">
        <v>16</v>
      </c>
      <c r="E225" s="58">
        <v>10.5</v>
      </c>
      <c r="F225" s="15">
        <f t="shared" si="108"/>
        <v>0</v>
      </c>
      <c r="G225" s="15"/>
      <c r="H225" s="15"/>
      <c r="I225" s="15">
        <f t="shared" si="109"/>
        <v>0</v>
      </c>
      <c r="J225" s="15">
        <f t="shared" si="110"/>
        <v>0</v>
      </c>
      <c r="K225" s="15">
        <f t="shared" si="111"/>
        <v>0</v>
      </c>
    </row>
    <row r="226" spans="1:11" s="16" customFormat="1" ht="25.5" x14ac:dyDescent="0.25">
      <c r="A226" s="12">
        <v>205</v>
      </c>
      <c r="B226" s="13" t="s">
        <v>15</v>
      </c>
      <c r="C226" s="13" t="s">
        <v>254</v>
      </c>
      <c r="D226" s="14" t="s">
        <v>16</v>
      </c>
      <c r="E226" s="58">
        <v>15.2</v>
      </c>
      <c r="F226" s="15">
        <f t="shared" si="108"/>
        <v>0</v>
      </c>
      <c r="G226" s="15"/>
      <c r="H226" s="15"/>
      <c r="I226" s="15">
        <f t="shared" si="109"/>
        <v>0</v>
      </c>
      <c r="J226" s="15">
        <f t="shared" si="110"/>
        <v>0</v>
      </c>
      <c r="K226" s="15">
        <f t="shared" si="111"/>
        <v>0</v>
      </c>
    </row>
    <row r="227" spans="1:11" s="16" customFormat="1" x14ac:dyDescent="0.25">
      <c r="A227" s="12">
        <v>206</v>
      </c>
      <c r="B227" s="13"/>
      <c r="C227" s="24" t="s">
        <v>208</v>
      </c>
      <c r="D227" s="14"/>
      <c r="E227" s="58"/>
      <c r="F227" s="15"/>
      <c r="G227" s="15"/>
      <c r="H227" s="15"/>
      <c r="I227" s="15"/>
      <c r="J227" s="15"/>
      <c r="K227" s="15"/>
    </row>
    <row r="228" spans="1:11" s="16" customFormat="1" ht="25.5" x14ac:dyDescent="0.25">
      <c r="A228" s="12">
        <v>207</v>
      </c>
      <c r="B228" s="13" t="s">
        <v>15</v>
      </c>
      <c r="C228" s="13" t="s">
        <v>25</v>
      </c>
      <c r="D228" s="14" t="s">
        <v>16</v>
      </c>
      <c r="E228" s="58">
        <v>21</v>
      </c>
      <c r="F228" s="15">
        <f t="shared" ref="F228:F235" si="112">G228+H228</f>
        <v>0</v>
      </c>
      <c r="G228" s="15"/>
      <c r="H228" s="15"/>
      <c r="I228" s="15">
        <f t="shared" ref="I228:I235" si="113">E228*F228</f>
        <v>0</v>
      </c>
      <c r="J228" s="15">
        <f t="shared" ref="J228:J235" si="114">E228*G228</f>
        <v>0</v>
      </c>
      <c r="K228" s="15">
        <f t="shared" ref="K228:K235" si="115">H228*E228</f>
        <v>0</v>
      </c>
    </row>
    <row r="229" spans="1:11" s="16" customFormat="1" ht="25.5" x14ac:dyDescent="0.25">
      <c r="A229" s="12">
        <v>208</v>
      </c>
      <c r="B229" s="13" t="s">
        <v>15</v>
      </c>
      <c r="C229" s="13" t="s">
        <v>246</v>
      </c>
      <c r="D229" s="14" t="s">
        <v>16</v>
      </c>
      <c r="E229" s="58">
        <v>21</v>
      </c>
      <c r="F229" s="15">
        <f t="shared" si="112"/>
        <v>0</v>
      </c>
      <c r="G229" s="15"/>
      <c r="H229" s="15"/>
      <c r="I229" s="15">
        <f t="shared" si="113"/>
        <v>0</v>
      </c>
      <c r="J229" s="15">
        <f t="shared" si="114"/>
        <v>0</v>
      </c>
      <c r="K229" s="15">
        <f t="shared" si="115"/>
        <v>0</v>
      </c>
    </row>
    <row r="230" spans="1:11" s="16" customFormat="1" ht="25.5" x14ac:dyDescent="0.25">
      <c r="A230" s="12">
        <v>209</v>
      </c>
      <c r="B230" s="13" t="s">
        <v>15</v>
      </c>
      <c r="C230" s="13" t="s">
        <v>120</v>
      </c>
      <c r="D230" s="14" t="s">
        <v>32</v>
      </c>
      <c r="E230" s="58">
        <v>9</v>
      </c>
      <c r="F230" s="15">
        <f t="shared" si="112"/>
        <v>0</v>
      </c>
      <c r="G230" s="15"/>
      <c r="H230" s="15"/>
      <c r="I230" s="15">
        <f t="shared" si="113"/>
        <v>0</v>
      </c>
      <c r="J230" s="15">
        <f t="shared" si="114"/>
        <v>0</v>
      </c>
      <c r="K230" s="15">
        <f t="shared" si="115"/>
        <v>0</v>
      </c>
    </row>
    <row r="231" spans="1:11" s="16" customFormat="1" ht="25.5" x14ac:dyDescent="0.25">
      <c r="A231" s="12">
        <v>210</v>
      </c>
      <c r="B231" s="13" t="s">
        <v>15</v>
      </c>
      <c r="C231" s="13" t="s">
        <v>209</v>
      </c>
      <c r="D231" s="14" t="s">
        <v>16</v>
      </c>
      <c r="E231" s="58">
        <f>0.2*1.2*9</f>
        <v>2.16</v>
      </c>
      <c r="F231" s="15">
        <f t="shared" si="112"/>
        <v>0</v>
      </c>
      <c r="G231" s="15"/>
      <c r="H231" s="15"/>
      <c r="I231" s="15">
        <f t="shared" si="113"/>
        <v>0</v>
      </c>
      <c r="J231" s="15">
        <f t="shared" si="114"/>
        <v>0</v>
      </c>
      <c r="K231" s="15">
        <f t="shared" si="115"/>
        <v>0</v>
      </c>
    </row>
    <row r="232" spans="1:11" s="16" customFormat="1" ht="25.5" x14ac:dyDescent="0.25">
      <c r="A232" s="12">
        <v>211</v>
      </c>
      <c r="B232" s="13" t="s">
        <v>15</v>
      </c>
      <c r="C232" s="13" t="s">
        <v>109</v>
      </c>
      <c r="D232" s="14" t="s">
        <v>19</v>
      </c>
      <c r="E232" s="58">
        <v>8.4</v>
      </c>
      <c r="F232" s="15">
        <f t="shared" si="112"/>
        <v>0</v>
      </c>
      <c r="G232" s="15"/>
      <c r="H232" s="15"/>
      <c r="I232" s="15">
        <f t="shared" si="113"/>
        <v>0</v>
      </c>
      <c r="J232" s="15">
        <f t="shared" si="114"/>
        <v>0</v>
      </c>
      <c r="K232" s="15">
        <f t="shared" si="115"/>
        <v>0</v>
      </c>
    </row>
    <row r="233" spans="1:11" s="16" customFormat="1" ht="25.5" x14ac:dyDescent="0.25">
      <c r="A233" s="12">
        <v>212</v>
      </c>
      <c r="B233" s="13" t="s">
        <v>15</v>
      </c>
      <c r="C233" s="13" t="s">
        <v>25</v>
      </c>
      <c r="D233" s="14" t="s">
        <v>16</v>
      </c>
      <c r="E233" s="58">
        <v>5.0999999999999996</v>
      </c>
      <c r="F233" s="15">
        <f t="shared" si="112"/>
        <v>0</v>
      </c>
      <c r="G233" s="15"/>
      <c r="H233" s="15"/>
      <c r="I233" s="15">
        <f t="shared" si="113"/>
        <v>0</v>
      </c>
      <c r="J233" s="15">
        <f t="shared" si="114"/>
        <v>0</v>
      </c>
      <c r="K233" s="15">
        <f t="shared" si="115"/>
        <v>0</v>
      </c>
    </row>
    <row r="234" spans="1:11" s="16" customFormat="1" ht="25.5" x14ac:dyDescent="0.25">
      <c r="A234" s="12">
        <v>213</v>
      </c>
      <c r="B234" s="13" t="s">
        <v>15</v>
      </c>
      <c r="C234" s="13" t="s">
        <v>248</v>
      </c>
      <c r="D234" s="14" t="s">
        <v>16</v>
      </c>
      <c r="E234" s="58">
        <v>5.0999999999999996</v>
      </c>
      <c r="F234" s="15">
        <f t="shared" si="112"/>
        <v>0</v>
      </c>
      <c r="G234" s="15"/>
      <c r="H234" s="15"/>
      <c r="I234" s="15">
        <f t="shared" si="113"/>
        <v>0</v>
      </c>
      <c r="J234" s="15">
        <f t="shared" si="114"/>
        <v>0</v>
      </c>
      <c r="K234" s="15">
        <f t="shared" si="115"/>
        <v>0</v>
      </c>
    </row>
    <row r="235" spans="1:11" s="16" customFormat="1" ht="25.5" x14ac:dyDescent="0.25">
      <c r="A235" s="12">
        <v>214</v>
      </c>
      <c r="B235" s="13" t="s">
        <v>15</v>
      </c>
      <c r="C235" s="13" t="s">
        <v>157</v>
      </c>
      <c r="D235" s="14" t="s">
        <v>32</v>
      </c>
      <c r="E235" s="58">
        <v>1</v>
      </c>
      <c r="F235" s="15">
        <f t="shared" si="112"/>
        <v>0</v>
      </c>
      <c r="G235" s="15"/>
      <c r="H235" s="15"/>
      <c r="I235" s="15">
        <f t="shared" si="113"/>
        <v>0</v>
      </c>
      <c r="J235" s="15">
        <f t="shared" si="114"/>
        <v>0</v>
      </c>
      <c r="K235" s="15">
        <f t="shared" si="115"/>
        <v>0</v>
      </c>
    </row>
    <row r="236" spans="1:11" s="16" customFormat="1" x14ac:dyDescent="0.25">
      <c r="A236" s="12">
        <v>215</v>
      </c>
      <c r="B236" s="13"/>
      <c r="C236" s="24" t="s">
        <v>210</v>
      </c>
      <c r="D236" s="14"/>
      <c r="E236" s="58"/>
      <c r="F236" s="15"/>
      <c r="G236" s="15"/>
      <c r="H236" s="15"/>
      <c r="I236" s="15"/>
      <c r="J236" s="15"/>
      <c r="K236" s="15"/>
    </row>
    <row r="237" spans="1:11" s="16" customFormat="1" ht="25.5" x14ac:dyDescent="0.25">
      <c r="A237" s="12">
        <v>216</v>
      </c>
      <c r="B237" s="13" t="s">
        <v>15</v>
      </c>
      <c r="C237" s="13" t="s">
        <v>25</v>
      </c>
      <c r="D237" s="14" t="s">
        <v>16</v>
      </c>
      <c r="E237" s="58">
        <v>10</v>
      </c>
      <c r="F237" s="15">
        <f t="shared" ref="F237:F244" si="116">G237+H237</f>
        <v>0</v>
      </c>
      <c r="G237" s="15"/>
      <c r="H237" s="15"/>
      <c r="I237" s="15">
        <f t="shared" ref="I237:I244" si="117">E237*F237</f>
        <v>0</v>
      </c>
      <c r="J237" s="15">
        <f t="shared" ref="J237:J244" si="118">E237*G237</f>
        <v>0</v>
      </c>
      <c r="K237" s="15">
        <f t="shared" ref="K237:K244" si="119">H237*E237</f>
        <v>0</v>
      </c>
    </row>
    <row r="238" spans="1:11" s="16" customFormat="1" ht="25.5" x14ac:dyDescent="0.25">
      <c r="A238" s="12">
        <v>217</v>
      </c>
      <c r="B238" s="13" t="s">
        <v>15</v>
      </c>
      <c r="C238" s="13" t="s">
        <v>246</v>
      </c>
      <c r="D238" s="14" t="s">
        <v>16</v>
      </c>
      <c r="E238" s="58">
        <v>10</v>
      </c>
      <c r="F238" s="15">
        <f t="shared" si="116"/>
        <v>0</v>
      </c>
      <c r="G238" s="15"/>
      <c r="H238" s="15"/>
      <c r="I238" s="15">
        <f t="shared" si="117"/>
        <v>0</v>
      </c>
      <c r="J238" s="15">
        <f t="shared" si="118"/>
        <v>0</v>
      </c>
      <c r="K238" s="15">
        <f t="shared" si="119"/>
        <v>0</v>
      </c>
    </row>
    <row r="239" spans="1:11" s="16" customFormat="1" ht="25.5" x14ac:dyDescent="0.25">
      <c r="A239" s="12">
        <v>218</v>
      </c>
      <c r="B239" s="13" t="s">
        <v>15</v>
      </c>
      <c r="C239" s="13" t="s">
        <v>120</v>
      </c>
      <c r="D239" s="14" t="s">
        <v>32</v>
      </c>
      <c r="E239" s="58">
        <v>5</v>
      </c>
      <c r="F239" s="15">
        <f t="shared" si="116"/>
        <v>0</v>
      </c>
      <c r="G239" s="15"/>
      <c r="H239" s="15"/>
      <c r="I239" s="15">
        <f t="shared" si="117"/>
        <v>0</v>
      </c>
      <c r="J239" s="15">
        <f t="shared" si="118"/>
        <v>0</v>
      </c>
      <c r="K239" s="15">
        <f t="shared" si="119"/>
        <v>0</v>
      </c>
    </row>
    <row r="240" spans="1:11" s="16" customFormat="1" ht="25.5" x14ac:dyDescent="0.25">
      <c r="A240" s="12">
        <v>219</v>
      </c>
      <c r="B240" s="13" t="s">
        <v>15</v>
      </c>
      <c r="C240" s="13" t="s">
        <v>211</v>
      </c>
      <c r="D240" s="14" t="s">
        <v>16</v>
      </c>
      <c r="E240" s="58">
        <f>0.2*1.2*6</f>
        <v>1.44</v>
      </c>
      <c r="F240" s="15">
        <f t="shared" si="116"/>
        <v>0</v>
      </c>
      <c r="G240" s="15"/>
      <c r="H240" s="15"/>
      <c r="I240" s="15">
        <f t="shared" si="117"/>
        <v>0</v>
      </c>
      <c r="J240" s="15">
        <f t="shared" si="118"/>
        <v>0</v>
      </c>
      <c r="K240" s="15">
        <f t="shared" si="119"/>
        <v>0</v>
      </c>
    </row>
    <row r="241" spans="1:11" s="16" customFormat="1" ht="25.5" x14ac:dyDescent="0.25">
      <c r="A241" s="12">
        <v>220</v>
      </c>
      <c r="B241" s="13" t="s">
        <v>15</v>
      </c>
      <c r="C241" s="13" t="s">
        <v>109</v>
      </c>
      <c r="D241" s="14" t="s">
        <v>19</v>
      </c>
      <c r="E241" s="58">
        <v>9.1</v>
      </c>
      <c r="F241" s="15">
        <f t="shared" si="116"/>
        <v>0</v>
      </c>
      <c r="G241" s="15"/>
      <c r="H241" s="15"/>
      <c r="I241" s="15">
        <f t="shared" si="117"/>
        <v>0</v>
      </c>
      <c r="J241" s="15">
        <f t="shared" si="118"/>
        <v>0</v>
      </c>
      <c r="K241" s="15">
        <f t="shared" si="119"/>
        <v>0</v>
      </c>
    </row>
    <row r="242" spans="1:11" s="16" customFormat="1" ht="25.5" x14ac:dyDescent="0.25">
      <c r="A242" s="12">
        <v>221</v>
      </c>
      <c r="B242" s="13" t="s">
        <v>15</v>
      </c>
      <c r="C242" s="13" t="s">
        <v>25</v>
      </c>
      <c r="D242" s="14" t="s">
        <v>16</v>
      </c>
      <c r="E242" s="58">
        <v>15</v>
      </c>
      <c r="F242" s="15">
        <f t="shared" si="116"/>
        <v>0</v>
      </c>
      <c r="G242" s="15"/>
      <c r="H242" s="15"/>
      <c r="I242" s="15">
        <f t="shared" si="117"/>
        <v>0</v>
      </c>
      <c r="J242" s="15">
        <f t="shared" si="118"/>
        <v>0</v>
      </c>
      <c r="K242" s="15">
        <f t="shared" si="119"/>
        <v>0</v>
      </c>
    </row>
    <row r="243" spans="1:11" s="16" customFormat="1" ht="25.5" x14ac:dyDescent="0.25">
      <c r="A243" s="12">
        <v>222</v>
      </c>
      <c r="B243" s="13" t="s">
        <v>15</v>
      </c>
      <c r="C243" s="13" t="s">
        <v>248</v>
      </c>
      <c r="D243" s="14" t="s">
        <v>16</v>
      </c>
      <c r="E243" s="58">
        <v>15</v>
      </c>
      <c r="F243" s="15">
        <f t="shared" si="116"/>
        <v>0</v>
      </c>
      <c r="G243" s="15"/>
      <c r="H243" s="15"/>
      <c r="I243" s="15">
        <f t="shared" si="117"/>
        <v>0</v>
      </c>
      <c r="J243" s="15">
        <f t="shared" si="118"/>
        <v>0</v>
      </c>
      <c r="K243" s="15">
        <f t="shared" si="119"/>
        <v>0</v>
      </c>
    </row>
    <row r="244" spans="1:11" s="16" customFormat="1" ht="25.5" x14ac:dyDescent="0.25">
      <c r="A244" s="12">
        <v>223</v>
      </c>
      <c r="B244" s="13" t="s">
        <v>15</v>
      </c>
      <c r="C244" s="13" t="s">
        <v>157</v>
      </c>
      <c r="D244" s="14" t="s">
        <v>32</v>
      </c>
      <c r="E244" s="58">
        <v>1</v>
      </c>
      <c r="F244" s="15">
        <f t="shared" si="116"/>
        <v>0</v>
      </c>
      <c r="G244" s="15"/>
      <c r="H244" s="15"/>
      <c r="I244" s="15">
        <f t="shared" si="117"/>
        <v>0</v>
      </c>
      <c r="J244" s="15">
        <f t="shared" si="118"/>
        <v>0</v>
      </c>
      <c r="K244" s="15">
        <f t="shared" si="119"/>
        <v>0</v>
      </c>
    </row>
    <row r="245" spans="1:11" s="16" customFormat="1" x14ac:dyDescent="0.25">
      <c r="A245" s="12">
        <v>224</v>
      </c>
      <c r="B245" s="13"/>
      <c r="C245" s="24" t="s">
        <v>212</v>
      </c>
      <c r="D245" s="14"/>
      <c r="E245" s="58"/>
      <c r="F245" s="15"/>
      <c r="G245" s="15"/>
      <c r="H245" s="15"/>
      <c r="I245" s="15"/>
      <c r="J245" s="15"/>
      <c r="K245" s="15"/>
    </row>
    <row r="246" spans="1:11" s="16" customFormat="1" ht="25.5" x14ac:dyDescent="0.25">
      <c r="A246" s="12">
        <v>225</v>
      </c>
      <c r="B246" s="13" t="s">
        <v>15</v>
      </c>
      <c r="C246" s="13" t="s">
        <v>25</v>
      </c>
      <c r="D246" s="14" t="s">
        <v>16</v>
      </c>
      <c r="E246" s="58">
        <v>6.5</v>
      </c>
      <c r="F246" s="15">
        <f t="shared" ref="F246:F253" si="120">G246+H246</f>
        <v>0</v>
      </c>
      <c r="G246" s="15"/>
      <c r="H246" s="15"/>
      <c r="I246" s="15">
        <f t="shared" ref="I246:I253" si="121">E246*F246</f>
        <v>0</v>
      </c>
      <c r="J246" s="15">
        <f t="shared" ref="J246:J253" si="122">E246*G246</f>
        <v>0</v>
      </c>
      <c r="K246" s="15">
        <f t="shared" ref="K246:K253" si="123">H246*E246</f>
        <v>0</v>
      </c>
    </row>
    <row r="247" spans="1:11" s="16" customFormat="1" ht="25.5" x14ac:dyDescent="0.25">
      <c r="A247" s="12">
        <v>226</v>
      </c>
      <c r="B247" s="13" t="s">
        <v>15</v>
      </c>
      <c r="C247" s="13" t="s">
        <v>246</v>
      </c>
      <c r="D247" s="14" t="s">
        <v>16</v>
      </c>
      <c r="E247" s="58">
        <v>6.5</v>
      </c>
      <c r="F247" s="15">
        <f t="shared" si="120"/>
        <v>0</v>
      </c>
      <c r="G247" s="15"/>
      <c r="H247" s="15"/>
      <c r="I247" s="15">
        <f t="shared" si="121"/>
        <v>0</v>
      </c>
      <c r="J247" s="15">
        <f t="shared" si="122"/>
        <v>0</v>
      </c>
      <c r="K247" s="15">
        <f t="shared" si="123"/>
        <v>0</v>
      </c>
    </row>
    <row r="248" spans="1:11" s="16" customFormat="1" ht="25.5" x14ac:dyDescent="0.25">
      <c r="A248" s="12">
        <v>227</v>
      </c>
      <c r="B248" s="13" t="s">
        <v>15</v>
      </c>
      <c r="C248" s="13" t="s">
        <v>120</v>
      </c>
      <c r="D248" s="14" t="s">
        <v>32</v>
      </c>
      <c r="E248" s="58">
        <v>6</v>
      </c>
      <c r="F248" s="15">
        <f t="shared" si="120"/>
        <v>0</v>
      </c>
      <c r="G248" s="15"/>
      <c r="H248" s="15"/>
      <c r="I248" s="15">
        <f t="shared" si="121"/>
        <v>0</v>
      </c>
      <c r="J248" s="15">
        <f t="shared" si="122"/>
        <v>0</v>
      </c>
      <c r="K248" s="15">
        <f t="shared" si="123"/>
        <v>0</v>
      </c>
    </row>
    <row r="249" spans="1:11" s="16" customFormat="1" ht="25.5" x14ac:dyDescent="0.25">
      <c r="A249" s="12">
        <v>228</v>
      </c>
      <c r="B249" s="13" t="s">
        <v>15</v>
      </c>
      <c r="C249" s="13" t="s">
        <v>213</v>
      </c>
      <c r="D249" s="14" t="s">
        <v>16</v>
      </c>
      <c r="E249" s="58">
        <f>0.2*1.2*18</f>
        <v>4.32</v>
      </c>
      <c r="F249" s="15">
        <f t="shared" si="120"/>
        <v>0</v>
      </c>
      <c r="G249" s="15"/>
      <c r="H249" s="15"/>
      <c r="I249" s="15">
        <f t="shared" si="121"/>
        <v>0</v>
      </c>
      <c r="J249" s="15">
        <f t="shared" si="122"/>
        <v>0</v>
      </c>
      <c r="K249" s="15">
        <f t="shared" si="123"/>
        <v>0</v>
      </c>
    </row>
    <row r="250" spans="1:11" s="16" customFormat="1" ht="25.5" x14ac:dyDescent="0.25">
      <c r="A250" s="12">
        <v>229</v>
      </c>
      <c r="B250" s="13" t="s">
        <v>15</v>
      </c>
      <c r="C250" s="13" t="s">
        <v>109</v>
      </c>
      <c r="D250" s="14" t="s">
        <v>19</v>
      </c>
      <c r="E250" s="58">
        <v>8</v>
      </c>
      <c r="F250" s="15">
        <f t="shared" si="120"/>
        <v>0</v>
      </c>
      <c r="G250" s="15"/>
      <c r="H250" s="15"/>
      <c r="I250" s="15">
        <f t="shared" si="121"/>
        <v>0</v>
      </c>
      <c r="J250" s="15">
        <f t="shared" si="122"/>
        <v>0</v>
      </c>
      <c r="K250" s="15">
        <f t="shared" si="123"/>
        <v>0</v>
      </c>
    </row>
    <row r="251" spans="1:11" s="16" customFormat="1" ht="25.5" x14ac:dyDescent="0.25">
      <c r="A251" s="12">
        <v>230</v>
      </c>
      <c r="B251" s="13" t="s">
        <v>15</v>
      </c>
      <c r="C251" s="13" t="s">
        <v>25</v>
      </c>
      <c r="D251" s="14" t="s">
        <v>16</v>
      </c>
      <c r="E251" s="58">
        <v>9.5</v>
      </c>
      <c r="F251" s="15">
        <f t="shared" si="120"/>
        <v>0</v>
      </c>
      <c r="G251" s="15"/>
      <c r="H251" s="15"/>
      <c r="I251" s="15">
        <f t="shared" si="121"/>
        <v>0</v>
      </c>
      <c r="J251" s="15">
        <f t="shared" si="122"/>
        <v>0</v>
      </c>
      <c r="K251" s="15">
        <f t="shared" si="123"/>
        <v>0</v>
      </c>
    </row>
    <row r="252" spans="1:11" s="16" customFormat="1" ht="25.5" x14ac:dyDescent="0.25">
      <c r="A252" s="12">
        <v>231</v>
      </c>
      <c r="B252" s="13" t="s">
        <v>15</v>
      </c>
      <c r="C252" s="13" t="s">
        <v>248</v>
      </c>
      <c r="D252" s="14" t="s">
        <v>16</v>
      </c>
      <c r="E252" s="58">
        <v>9.5</v>
      </c>
      <c r="F252" s="15">
        <f t="shared" si="120"/>
        <v>0</v>
      </c>
      <c r="G252" s="15"/>
      <c r="H252" s="15"/>
      <c r="I252" s="15">
        <f t="shared" si="121"/>
        <v>0</v>
      </c>
      <c r="J252" s="15">
        <f t="shared" si="122"/>
        <v>0</v>
      </c>
      <c r="K252" s="15">
        <f t="shared" si="123"/>
        <v>0</v>
      </c>
    </row>
    <row r="253" spans="1:11" s="16" customFormat="1" ht="25.5" x14ac:dyDescent="0.25">
      <c r="A253" s="12">
        <v>232</v>
      </c>
      <c r="B253" s="13" t="s">
        <v>15</v>
      </c>
      <c r="C253" s="13" t="s">
        <v>154</v>
      </c>
      <c r="D253" s="14" t="s">
        <v>32</v>
      </c>
      <c r="E253" s="58">
        <v>1</v>
      </c>
      <c r="F253" s="15">
        <f t="shared" si="120"/>
        <v>0</v>
      </c>
      <c r="G253" s="15"/>
      <c r="H253" s="15"/>
      <c r="I253" s="15">
        <f t="shared" si="121"/>
        <v>0</v>
      </c>
      <c r="J253" s="15">
        <f t="shared" si="122"/>
        <v>0</v>
      </c>
      <c r="K253" s="15">
        <f t="shared" si="123"/>
        <v>0</v>
      </c>
    </row>
    <row r="254" spans="1:11" s="16" customFormat="1" x14ac:dyDescent="0.25">
      <c r="A254" s="12">
        <v>233</v>
      </c>
      <c r="B254" s="13"/>
      <c r="C254" s="24" t="s">
        <v>214</v>
      </c>
      <c r="D254" s="14"/>
      <c r="E254" s="58"/>
      <c r="F254" s="15"/>
      <c r="G254" s="15"/>
      <c r="H254" s="15"/>
      <c r="I254" s="15"/>
      <c r="J254" s="15"/>
      <c r="K254" s="15"/>
    </row>
    <row r="255" spans="1:11" s="16" customFormat="1" ht="25.5" x14ac:dyDescent="0.25">
      <c r="A255" s="12">
        <v>234</v>
      </c>
      <c r="B255" s="13" t="s">
        <v>15</v>
      </c>
      <c r="C255" s="13" t="s">
        <v>25</v>
      </c>
      <c r="D255" s="14" t="s">
        <v>16</v>
      </c>
      <c r="E255" s="58">
        <v>7.1</v>
      </c>
      <c r="F255" s="15">
        <f t="shared" ref="F255:F262" si="124">G255+H255</f>
        <v>0</v>
      </c>
      <c r="G255" s="15"/>
      <c r="H255" s="15"/>
      <c r="I255" s="15">
        <f t="shared" ref="I255:I262" si="125">E255*F255</f>
        <v>0</v>
      </c>
      <c r="J255" s="15">
        <f t="shared" ref="J255:J262" si="126">E255*G255</f>
        <v>0</v>
      </c>
      <c r="K255" s="15">
        <f t="shared" ref="K255:K262" si="127">H255*E255</f>
        <v>0</v>
      </c>
    </row>
    <row r="256" spans="1:11" s="16" customFormat="1" ht="25.5" x14ac:dyDescent="0.25">
      <c r="A256" s="12">
        <v>235</v>
      </c>
      <c r="B256" s="13" t="s">
        <v>15</v>
      </c>
      <c r="C256" s="13" t="s">
        <v>246</v>
      </c>
      <c r="D256" s="14" t="s">
        <v>16</v>
      </c>
      <c r="E256" s="58">
        <v>7.1</v>
      </c>
      <c r="F256" s="15">
        <f t="shared" si="124"/>
        <v>0</v>
      </c>
      <c r="G256" s="15"/>
      <c r="H256" s="15"/>
      <c r="I256" s="15">
        <f t="shared" si="125"/>
        <v>0</v>
      </c>
      <c r="J256" s="15">
        <f t="shared" si="126"/>
        <v>0</v>
      </c>
      <c r="K256" s="15">
        <f t="shared" si="127"/>
        <v>0</v>
      </c>
    </row>
    <row r="257" spans="1:11" s="16" customFormat="1" ht="25.5" x14ac:dyDescent="0.25">
      <c r="A257" s="12">
        <v>236</v>
      </c>
      <c r="B257" s="13" t="s">
        <v>15</v>
      </c>
      <c r="C257" s="13" t="s">
        <v>120</v>
      </c>
      <c r="D257" s="14" t="s">
        <v>32</v>
      </c>
      <c r="E257" s="58">
        <v>5</v>
      </c>
      <c r="F257" s="15">
        <f t="shared" si="124"/>
        <v>0</v>
      </c>
      <c r="G257" s="15"/>
      <c r="H257" s="15"/>
      <c r="I257" s="15">
        <f t="shared" si="125"/>
        <v>0</v>
      </c>
      <c r="J257" s="15">
        <f t="shared" si="126"/>
        <v>0</v>
      </c>
      <c r="K257" s="15">
        <f t="shared" si="127"/>
        <v>0</v>
      </c>
    </row>
    <row r="258" spans="1:11" s="16" customFormat="1" ht="25.5" x14ac:dyDescent="0.25">
      <c r="A258" s="12">
        <v>237</v>
      </c>
      <c r="B258" s="13" t="s">
        <v>15</v>
      </c>
      <c r="C258" s="13" t="s">
        <v>109</v>
      </c>
      <c r="D258" s="14" t="s">
        <v>19</v>
      </c>
      <c r="E258" s="58">
        <v>6</v>
      </c>
      <c r="F258" s="15">
        <f t="shared" si="124"/>
        <v>0</v>
      </c>
      <c r="G258" s="15"/>
      <c r="H258" s="15"/>
      <c r="I258" s="15">
        <f t="shared" si="125"/>
        <v>0</v>
      </c>
      <c r="J258" s="15">
        <f t="shared" si="126"/>
        <v>0</v>
      </c>
      <c r="K258" s="15">
        <f t="shared" si="127"/>
        <v>0</v>
      </c>
    </row>
    <row r="259" spans="1:11" s="16" customFormat="1" ht="25.5" x14ac:dyDescent="0.25">
      <c r="A259" s="12">
        <v>238</v>
      </c>
      <c r="B259" s="13" t="s">
        <v>15</v>
      </c>
      <c r="C259" s="13" t="s">
        <v>25</v>
      </c>
      <c r="D259" s="14" t="s">
        <v>16</v>
      </c>
      <c r="E259" s="58">
        <v>32</v>
      </c>
      <c r="F259" s="15">
        <f t="shared" si="124"/>
        <v>0</v>
      </c>
      <c r="G259" s="15"/>
      <c r="H259" s="15"/>
      <c r="I259" s="15">
        <f t="shared" si="125"/>
        <v>0</v>
      </c>
      <c r="J259" s="15">
        <f t="shared" si="126"/>
        <v>0</v>
      </c>
      <c r="K259" s="15">
        <f t="shared" si="127"/>
        <v>0</v>
      </c>
    </row>
    <row r="260" spans="1:11" s="16" customFormat="1" ht="25.5" x14ac:dyDescent="0.25">
      <c r="A260" s="12">
        <v>239</v>
      </c>
      <c r="B260" s="13" t="s">
        <v>15</v>
      </c>
      <c r="C260" s="13" t="s">
        <v>248</v>
      </c>
      <c r="D260" s="14" t="s">
        <v>16</v>
      </c>
      <c r="E260" s="58">
        <v>32</v>
      </c>
      <c r="F260" s="15">
        <f t="shared" si="124"/>
        <v>0</v>
      </c>
      <c r="G260" s="15"/>
      <c r="H260" s="15"/>
      <c r="I260" s="15">
        <f t="shared" si="125"/>
        <v>0</v>
      </c>
      <c r="J260" s="15">
        <f t="shared" si="126"/>
        <v>0</v>
      </c>
      <c r="K260" s="15">
        <f t="shared" si="127"/>
        <v>0</v>
      </c>
    </row>
    <row r="261" spans="1:11" s="16" customFormat="1" ht="25.5" x14ac:dyDescent="0.25">
      <c r="A261" s="12">
        <v>240</v>
      </c>
      <c r="B261" s="13" t="s">
        <v>15</v>
      </c>
      <c r="C261" s="13" t="s">
        <v>154</v>
      </c>
      <c r="D261" s="14" t="s">
        <v>32</v>
      </c>
      <c r="E261" s="58">
        <v>1</v>
      </c>
      <c r="F261" s="15">
        <f t="shared" si="124"/>
        <v>0</v>
      </c>
      <c r="G261" s="15"/>
      <c r="H261" s="15"/>
      <c r="I261" s="15">
        <f t="shared" si="125"/>
        <v>0</v>
      </c>
      <c r="J261" s="15">
        <f t="shared" si="126"/>
        <v>0</v>
      </c>
      <c r="K261" s="15">
        <f t="shared" si="127"/>
        <v>0</v>
      </c>
    </row>
    <row r="262" spans="1:11" s="16" customFormat="1" ht="25.5" x14ac:dyDescent="0.25">
      <c r="A262" s="12">
        <v>241</v>
      </c>
      <c r="B262" s="13" t="s">
        <v>15</v>
      </c>
      <c r="C262" s="13" t="s">
        <v>215</v>
      </c>
      <c r="D262" s="14" t="s">
        <v>16</v>
      </c>
      <c r="E262" s="58">
        <f>0.3*0.895*24</f>
        <v>6.4440000000000008</v>
      </c>
      <c r="F262" s="15">
        <f t="shared" si="124"/>
        <v>0</v>
      </c>
      <c r="G262" s="15"/>
      <c r="H262" s="15"/>
      <c r="I262" s="15">
        <f t="shared" si="125"/>
        <v>0</v>
      </c>
      <c r="J262" s="15">
        <f t="shared" si="126"/>
        <v>0</v>
      </c>
      <c r="K262" s="15">
        <f t="shared" si="127"/>
        <v>0</v>
      </c>
    </row>
    <row r="263" spans="1:11" s="16" customFormat="1" x14ac:dyDescent="0.25">
      <c r="A263" s="12">
        <v>242</v>
      </c>
      <c r="B263" s="13"/>
      <c r="C263" s="24" t="s">
        <v>216</v>
      </c>
      <c r="D263" s="14"/>
      <c r="E263" s="58"/>
      <c r="F263" s="15"/>
      <c r="G263" s="15"/>
      <c r="H263" s="15"/>
      <c r="I263" s="15"/>
      <c r="J263" s="15"/>
      <c r="K263" s="15"/>
    </row>
    <row r="264" spans="1:11" s="16" customFormat="1" ht="25.5" x14ac:dyDescent="0.25">
      <c r="A264" s="12">
        <v>243</v>
      </c>
      <c r="B264" s="13" t="s">
        <v>15</v>
      </c>
      <c r="C264" s="13" t="s">
        <v>25</v>
      </c>
      <c r="D264" s="14" t="s">
        <v>16</v>
      </c>
      <c r="E264" s="58">
        <v>4.5</v>
      </c>
      <c r="F264" s="15">
        <f t="shared" ref="F264:F269" si="128">G264+H264</f>
        <v>0</v>
      </c>
      <c r="G264" s="15"/>
      <c r="H264" s="15"/>
      <c r="I264" s="15">
        <f t="shared" ref="I264:I269" si="129">E264*F264</f>
        <v>0</v>
      </c>
      <c r="J264" s="15">
        <f t="shared" ref="J264:J269" si="130">E264*G264</f>
        <v>0</v>
      </c>
      <c r="K264" s="15">
        <f t="shared" ref="K264:K269" si="131">H264*E264</f>
        <v>0</v>
      </c>
    </row>
    <row r="265" spans="1:11" s="16" customFormat="1" ht="25.5" x14ac:dyDescent="0.25">
      <c r="A265" s="12">
        <v>244</v>
      </c>
      <c r="B265" s="13" t="s">
        <v>15</v>
      </c>
      <c r="C265" s="13" t="s">
        <v>254</v>
      </c>
      <c r="D265" s="14" t="s">
        <v>16</v>
      </c>
      <c r="E265" s="58">
        <v>4.5</v>
      </c>
      <c r="F265" s="15">
        <f t="shared" si="128"/>
        <v>0</v>
      </c>
      <c r="G265" s="15"/>
      <c r="H265" s="15"/>
      <c r="I265" s="15">
        <f t="shared" si="129"/>
        <v>0</v>
      </c>
      <c r="J265" s="15">
        <f t="shared" si="130"/>
        <v>0</v>
      </c>
      <c r="K265" s="15">
        <f t="shared" si="131"/>
        <v>0</v>
      </c>
    </row>
    <row r="266" spans="1:11" s="16" customFormat="1" ht="25.5" x14ac:dyDescent="0.25">
      <c r="A266" s="12">
        <v>245</v>
      </c>
      <c r="B266" s="13" t="s">
        <v>15</v>
      </c>
      <c r="C266" s="13" t="s">
        <v>120</v>
      </c>
      <c r="D266" s="14" t="s">
        <v>32</v>
      </c>
      <c r="E266" s="58">
        <v>6</v>
      </c>
      <c r="F266" s="15">
        <f t="shared" si="128"/>
        <v>0</v>
      </c>
      <c r="G266" s="15"/>
      <c r="H266" s="15"/>
      <c r="I266" s="15">
        <f t="shared" si="129"/>
        <v>0</v>
      </c>
      <c r="J266" s="15">
        <f t="shared" si="130"/>
        <v>0</v>
      </c>
      <c r="K266" s="15">
        <f t="shared" si="131"/>
        <v>0</v>
      </c>
    </row>
    <row r="267" spans="1:11" s="16" customFormat="1" ht="25.5" x14ac:dyDescent="0.25">
      <c r="A267" s="12">
        <v>246</v>
      </c>
      <c r="B267" s="13" t="s">
        <v>15</v>
      </c>
      <c r="C267" s="13" t="s">
        <v>217</v>
      </c>
      <c r="D267" s="14" t="s">
        <v>16</v>
      </c>
      <c r="E267" s="58">
        <f>0.2*1.2*18</f>
        <v>4.32</v>
      </c>
      <c r="F267" s="15">
        <f t="shared" si="128"/>
        <v>0</v>
      </c>
      <c r="G267" s="15"/>
      <c r="H267" s="15"/>
      <c r="I267" s="15">
        <f t="shared" si="129"/>
        <v>0</v>
      </c>
      <c r="J267" s="15">
        <f t="shared" si="130"/>
        <v>0</v>
      </c>
      <c r="K267" s="15">
        <f t="shared" si="131"/>
        <v>0</v>
      </c>
    </row>
    <row r="268" spans="1:11" s="16" customFormat="1" ht="25.5" x14ac:dyDescent="0.25">
      <c r="A268" s="12">
        <v>247</v>
      </c>
      <c r="B268" s="13" t="s">
        <v>15</v>
      </c>
      <c r="C268" s="13" t="s">
        <v>218</v>
      </c>
      <c r="D268" s="14" t="s">
        <v>16</v>
      </c>
      <c r="E268" s="58">
        <f>0.3*0.895*26</f>
        <v>6.9810000000000008</v>
      </c>
      <c r="F268" s="15">
        <f>G268+H268</f>
        <v>0</v>
      </c>
      <c r="G268" s="15"/>
      <c r="H268" s="15"/>
      <c r="I268" s="15">
        <f>E268*F268</f>
        <v>0</v>
      </c>
      <c r="J268" s="15">
        <f>E268*G268</f>
        <v>0</v>
      </c>
      <c r="K268" s="15">
        <f>H268*E268</f>
        <v>0</v>
      </c>
    </row>
    <row r="269" spans="1:11" s="16" customFormat="1" ht="25.5" x14ac:dyDescent="0.25">
      <c r="A269" s="12">
        <v>248</v>
      </c>
      <c r="B269" s="13" t="s">
        <v>15</v>
      </c>
      <c r="C269" s="13" t="s">
        <v>109</v>
      </c>
      <c r="D269" s="14" t="s">
        <v>19</v>
      </c>
      <c r="E269" s="58">
        <v>1</v>
      </c>
      <c r="F269" s="15">
        <f t="shared" si="128"/>
        <v>0</v>
      </c>
      <c r="G269" s="15"/>
      <c r="H269" s="15"/>
      <c r="I269" s="15">
        <f t="shared" si="129"/>
        <v>0</v>
      </c>
      <c r="J269" s="15">
        <f t="shared" si="130"/>
        <v>0</v>
      </c>
      <c r="K269" s="15">
        <f t="shared" si="131"/>
        <v>0</v>
      </c>
    </row>
    <row r="270" spans="1:11" s="16" customFormat="1" x14ac:dyDescent="0.25">
      <c r="A270" s="12">
        <v>249</v>
      </c>
      <c r="B270" s="13"/>
      <c r="C270" s="24" t="s">
        <v>219</v>
      </c>
      <c r="D270" s="14"/>
      <c r="E270" s="58"/>
      <c r="F270" s="15"/>
      <c r="G270" s="15"/>
      <c r="H270" s="15"/>
      <c r="I270" s="15"/>
      <c r="J270" s="15"/>
      <c r="K270" s="15"/>
    </row>
    <row r="271" spans="1:11" s="16" customFormat="1" ht="25.5" x14ac:dyDescent="0.25">
      <c r="A271" s="12">
        <v>250</v>
      </c>
      <c r="B271" s="13" t="s">
        <v>15</v>
      </c>
      <c r="C271" s="13" t="s">
        <v>25</v>
      </c>
      <c r="D271" s="14" t="s">
        <v>16</v>
      </c>
      <c r="E271" s="58">
        <f>1.5+21+2</f>
        <v>24.5</v>
      </c>
      <c r="F271" s="15">
        <f t="shared" ref="F271:F275" si="132">G271+H271</f>
        <v>0</v>
      </c>
      <c r="G271" s="15"/>
      <c r="H271" s="15"/>
      <c r="I271" s="15">
        <f t="shared" ref="I271:I275" si="133">E271*F271</f>
        <v>0</v>
      </c>
      <c r="J271" s="15">
        <f t="shared" ref="J271:J275" si="134">E271*G271</f>
        <v>0</v>
      </c>
      <c r="K271" s="15">
        <f t="shared" ref="K271:K275" si="135">H271*E271</f>
        <v>0</v>
      </c>
    </row>
    <row r="272" spans="1:11" s="16" customFormat="1" ht="25.5" x14ac:dyDescent="0.25">
      <c r="A272" s="12">
        <v>251</v>
      </c>
      <c r="B272" s="13" t="s">
        <v>15</v>
      </c>
      <c r="C272" s="13" t="s">
        <v>254</v>
      </c>
      <c r="D272" s="14" t="s">
        <v>16</v>
      </c>
      <c r="E272" s="58">
        <v>1.5</v>
      </c>
      <c r="F272" s="15">
        <f t="shared" si="132"/>
        <v>0</v>
      </c>
      <c r="G272" s="15"/>
      <c r="H272" s="15"/>
      <c r="I272" s="15">
        <f t="shared" si="133"/>
        <v>0</v>
      </c>
      <c r="J272" s="15">
        <f t="shared" si="134"/>
        <v>0</v>
      </c>
      <c r="K272" s="15">
        <f t="shared" si="135"/>
        <v>0</v>
      </c>
    </row>
    <row r="273" spans="1:11" s="16" customFormat="1" ht="25.5" x14ac:dyDescent="0.25">
      <c r="A273" s="12">
        <v>252</v>
      </c>
      <c r="B273" s="13" t="s">
        <v>15</v>
      </c>
      <c r="C273" s="13" t="s">
        <v>246</v>
      </c>
      <c r="D273" s="14" t="s">
        <v>16</v>
      </c>
      <c r="E273" s="58">
        <v>21</v>
      </c>
      <c r="F273" s="15">
        <f t="shared" si="132"/>
        <v>0</v>
      </c>
      <c r="G273" s="15"/>
      <c r="H273" s="15"/>
      <c r="I273" s="15">
        <f t="shared" si="133"/>
        <v>0</v>
      </c>
      <c r="J273" s="15">
        <f t="shared" si="134"/>
        <v>0</v>
      </c>
      <c r="K273" s="15">
        <f t="shared" si="135"/>
        <v>0</v>
      </c>
    </row>
    <row r="274" spans="1:11" s="16" customFormat="1" ht="25.5" x14ac:dyDescent="0.25">
      <c r="A274" s="12">
        <v>253</v>
      </c>
      <c r="B274" s="13" t="s">
        <v>15</v>
      </c>
      <c r="C274" s="13" t="s">
        <v>248</v>
      </c>
      <c r="D274" s="14" t="s">
        <v>16</v>
      </c>
      <c r="E274" s="58">
        <v>2</v>
      </c>
      <c r="F274" s="15">
        <f t="shared" si="132"/>
        <v>0</v>
      </c>
      <c r="G274" s="15"/>
      <c r="H274" s="15"/>
      <c r="I274" s="15">
        <f t="shared" si="133"/>
        <v>0</v>
      </c>
      <c r="J274" s="15">
        <f t="shared" si="134"/>
        <v>0</v>
      </c>
      <c r="K274" s="15">
        <f t="shared" si="135"/>
        <v>0</v>
      </c>
    </row>
    <row r="275" spans="1:11" s="16" customFormat="1" ht="25.5" x14ac:dyDescent="0.25">
      <c r="A275" s="12">
        <v>254</v>
      </c>
      <c r="B275" s="13" t="s">
        <v>15</v>
      </c>
      <c r="C275" s="13" t="s">
        <v>109</v>
      </c>
      <c r="D275" s="14" t="s">
        <v>19</v>
      </c>
      <c r="E275" s="58">
        <v>8</v>
      </c>
      <c r="F275" s="15">
        <f t="shared" si="132"/>
        <v>0</v>
      </c>
      <c r="G275" s="15"/>
      <c r="H275" s="15"/>
      <c r="I275" s="15">
        <f t="shared" si="133"/>
        <v>0</v>
      </c>
      <c r="J275" s="15">
        <f t="shared" si="134"/>
        <v>0</v>
      </c>
      <c r="K275" s="15">
        <f t="shared" si="135"/>
        <v>0</v>
      </c>
    </row>
    <row r="276" spans="1:11" s="75" customFormat="1" x14ac:dyDescent="0.25">
      <c r="A276" s="12">
        <v>255</v>
      </c>
      <c r="B276" s="72"/>
      <c r="C276" s="67" t="s">
        <v>169</v>
      </c>
      <c r="D276" s="67"/>
      <c r="E276" s="73"/>
      <c r="F276" s="74"/>
      <c r="G276" s="74"/>
      <c r="H276" s="74"/>
      <c r="I276" s="74">
        <f>SUM(I213:I275)</f>
        <v>0</v>
      </c>
      <c r="J276" s="74">
        <f>SUM(J213:J275)</f>
        <v>0</v>
      </c>
      <c r="K276" s="74">
        <f>SUM(K213:K275)</f>
        <v>0</v>
      </c>
    </row>
    <row r="277" spans="1:11" s="75" customFormat="1" x14ac:dyDescent="0.25">
      <c r="A277" s="12">
        <v>256</v>
      </c>
      <c r="B277" s="72"/>
      <c r="C277" s="67" t="s">
        <v>221</v>
      </c>
      <c r="D277" s="67"/>
      <c r="E277" s="73">
        <v>9</v>
      </c>
      <c r="F277" s="74"/>
      <c r="G277" s="74"/>
      <c r="H277" s="74"/>
      <c r="I277" s="74">
        <v>9</v>
      </c>
      <c r="J277" s="74">
        <v>9</v>
      </c>
      <c r="K277" s="74">
        <v>9</v>
      </c>
    </row>
    <row r="278" spans="1:11" s="64" customFormat="1" x14ac:dyDescent="0.25">
      <c r="A278" s="12">
        <v>257</v>
      </c>
      <c r="B278" s="60"/>
      <c r="C278" s="61" t="s">
        <v>222</v>
      </c>
      <c r="D278" s="61"/>
      <c r="E278" s="62"/>
      <c r="F278" s="63"/>
      <c r="G278" s="63"/>
      <c r="H278" s="63"/>
      <c r="I278" s="63">
        <f>I276*I277</f>
        <v>0</v>
      </c>
      <c r="J278" s="63">
        <f t="shared" ref="J278:K278" si="136">J276*J277</f>
        <v>0</v>
      </c>
      <c r="K278" s="63">
        <f t="shared" si="136"/>
        <v>0</v>
      </c>
    </row>
    <row r="279" spans="1:11" s="16" customFormat="1" x14ac:dyDescent="0.25">
      <c r="A279" s="12">
        <v>258</v>
      </c>
      <c r="B279" s="13"/>
      <c r="C279" s="13"/>
      <c r="D279" s="14"/>
      <c r="E279" s="58"/>
      <c r="F279" s="15"/>
      <c r="G279" s="15"/>
      <c r="H279" s="15"/>
      <c r="I279" s="15"/>
      <c r="J279" s="15"/>
      <c r="K279" s="15"/>
    </row>
    <row r="280" spans="1:11" s="87" customFormat="1" x14ac:dyDescent="0.25">
      <c r="A280" s="12">
        <v>259</v>
      </c>
      <c r="B280" s="88"/>
      <c r="C280" s="89" t="s">
        <v>223</v>
      </c>
      <c r="D280" s="88"/>
      <c r="E280" s="88"/>
      <c r="F280" s="88"/>
      <c r="G280" s="86"/>
      <c r="H280" s="86"/>
      <c r="I280" s="86">
        <f>I278+I210</f>
        <v>0</v>
      </c>
      <c r="J280" s="86">
        <f>J278+J210</f>
        <v>0</v>
      </c>
      <c r="K280" s="86">
        <f>K278+K210</f>
        <v>0</v>
      </c>
    </row>
    <row r="281" spans="1:11" s="18" customFormat="1" x14ac:dyDescent="0.25">
      <c r="A281" s="76"/>
      <c r="B281" s="21"/>
      <c r="C281" s="77"/>
      <c r="D281" s="21"/>
      <c r="E281" s="21"/>
      <c r="F281" s="21"/>
      <c r="G281" s="78"/>
      <c r="H281" s="23"/>
      <c r="I281" s="17"/>
      <c r="J281" s="17"/>
      <c r="K281" s="17"/>
    </row>
    <row r="282" spans="1:11" s="18" customFormat="1" x14ac:dyDescent="0.25">
      <c r="A282" s="19"/>
      <c r="B282" s="20"/>
      <c r="C282" s="21"/>
      <c r="D282" s="22"/>
      <c r="E282" s="36"/>
      <c r="F282" s="20"/>
      <c r="G282" s="22"/>
      <c r="H282" s="23" t="s">
        <v>173</v>
      </c>
      <c r="I282" s="17">
        <f>I280+I107</f>
        <v>0</v>
      </c>
      <c r="J282" s="17">
        <f t="shared" ref="J282:K282" si="137">J280+J107</f>
        <v>0</v>
      </c>
      <c r="K282" s="17">
        <f t="shared" si="137"/>
        <v>0</v>
      </c>
    </row>
    <row r="283" spans="1:11" s="18" customFormat="1" x14ac:dyDescent="0.25">
      <c r="A283" s="19"/>
      <c r="B283" s="20"/>
      <c r="C283" s="21"/>
      <c r="D283" s="22"/>
      <c r="E283" s="36"/>
      <c r="F283" s="20"/>
      <c r="G283" s="22"/>
      <c r="H283" s="23" t="s">
        <v>40</v>
      </c>
      <c r="I283" s="17">
        <f>SUM(I282:I282)</f>
        <v>0</v>
      </c>
      <c r="J283" s="24"/>
      <c r="K283" s="24"/>
    </row>
  </sheetData>
  <mergeCells count="20">
    <mergeCell ref="I5:J5"/>
    <mergeCell ref="I7:J7"/>
    <mergeCell ref="C9:H9"/>
    <mergeCell ref="C11:I11"/>
    <mergeCell ref="C12:I12"/>
    <mergeCell ref="C13:K13"/>
    <mergeCell ref="C14:I14"/>
    <mergeCell ref="A17:K17"/>
    <mergeCell ref="A18:A20"/>
    <mergeCell ref="B18:B20"/>
    <mergeCell ref="C18:C20"/>
    <mergeCell ref="D18:D20"/>
    <mergeCell ref="F18:H18"/>
    <mergeCell ref="I18:K18"/>
    <mergeCell ref="C70:K70"/>
    <mergeCell ref="E18:E20"/>
    <mergeCell ref="F19:F20"/>
    <mergeCell ref="G19:H19"/>
    <mergeCell ref="I19:I20"/>
    <mergeCell ref="J19:K19"/>
  </mergeCells>
  <pageMargins left="0.39370078740157483" right="0.39370078740157483" top="0.59055118110236227" bottom="0.39370078740157483" header="0.15748031496062992" footer="0.15748031496062992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4C4C-8658-40BF-B9E3-233D21A7884C}">
  <sheetPr>
    <tabColor rgb="FFFF0000"/>
    <outlinePr summaryBelow="0" summaryRight="0"/>
    <pageSetUpPr autoPageBreaks="0"/>
  </sheetPr>
  <dimension ref="A1:K132"/>
  <sheetViews>
    <sheetView view="pageBreakPreview" topLeftCell="A9" zoomScaleNormal="100" zoomScaleSheetLayoutView="100" workbookViewId="0">
      <selection activeCell="M23" sqref="M23"/>
    </sheetView>
  </sheetViews>
  <sheetFormatPr defaultColWidth="9.140625" defaultRowHeight="12.75" x14ac:dyDescent="0.2"/>
  <cols>
    <col min="1" max="1" width="5.42578125" style="51" customWidth="1"/>
    <col min="2" max="2" width="12.85546875" style="51" customWidth="1"/>
    <col min="3" max="3" width="57" style="51" customWidth="1"/>
    <col min="4" max="4" width="10.42578125" style="51" customWidth="1"/>
    <col min="5" max="5" width="10.28515625" style="32" customWidth="1"/>
    <col min="6" max="6" width="12.5703125" style="51" customWidth="1"/>
    <col min="7" max="7" width="11.85546875" style="2" customWidth="1"/>
    <col min="8" max="8" width="10.42578125" style="2" customWidth="1"/>
    <col min="9" max="9" width="14.140625" style="51" customWidth="1"/>
    <col min="10" max="10" width="12.85546875" style="51" customWidth="1"/>
    <col min="11" max="11" width="13.140625" style="2" customWidth="1"/>
    <col min="12" max="252" width="9.140625" style="51"/>
    <col min="253" max="253" width="1.7109375" style="51" customWidth="1"/>
    <col min="254" max="254" width="9" style="51" customWidth="1"/>
    <col min="255" max="255" width="20.7109375" style="51" customWidth="1"/>
    <col min="256" max="256" width="50.85546875" style="51" customWidth="1"/>
    <col min="257" max="259" width="9" style="51" customWidth="1"/>
    <col min="260" max="260" width="8.42578125" style="51" customWidth="1"/>
    <col min="261" max="261" width="7.85546875" style="51" customWidth="1"/>
    <col min="262" max="262" width="7.42578125" style="51" customWidth="1"/>
    <col min="263" max="263" width="11.42578125" style="51" customWidth="1"/>
    <col min="264" max="264" width="8.7109375" style="51" customWidth="1"/>
    <col min="265" max="265" width="7.7109375" style="51" customWidth="1"/>
    <col min="266" max="266" width="7.28515625" style="51" customWidth="1"/>
    <col min="267" max="267" width="10" style="51" bestFit="1" customWidth="1"/>
    <col min="268" max="508" width="9.140625" style="51"/>
    <col min="509" max="509" width="1.7109375" style="51" customWidth="1"/>
    <col min="510" max="510" width="9" style="51" customWidth="1"/>
    <col min="511" max="511" width="20.7109375" style="51" customWidth="1"/>
    <col min="512" max="512" width="50.85546875" style="51" customWidth="1"/>
    <col min="513" max="515" width="9" style="51" customWidth="1"/>
    <col min="516" max="516" width="8.42578125" style="51" customWidth="1"/>
    <col min="517" max="517" width="7.85546875" style="51" customWidth="1"/>
    <col min="518" max="518" width="7.42578125" style="51" customWidth="1"/>
    <col min="519" max="519" width="11.42578125" style="51" customWidth="1"/>
    <col min="520" max="520" width="8.7109375" style="51" customWidth="1"/>
    <col min="521" max="521" width="7.7109375" style="51" customWidth="1"/>
    <col min="522" max="522" width="7.28515625" style="51" customWidth="1"/>
    <col min="523" max="523" width="10" style="51" bestFit="1" customWidth="1"/>
    <col min="524" max="764" width="9.140625" style="51"/>
    <col min="765" max="765" width="1.7109375" style="51" customWidth="1"/>
    <col min="766" max="766" width="9" style="51" customWidth="1"/>
    <col min="767" max="767" width="20.7109375" style="51" customWidth="1"/>
    <col min="768" max="768" width="50.85546875" style="51" customWidth="1"/>
    <col min="769" max="771" width="9" style="51" customWidth="1"/>
    <col min="772" max="772" width="8.42578125" style="51" customWidth="1"/>
    <col min="773" max="773" width="7.85546875" style="51" customWidth="1"/>
    <col min="774" max="774" width="7.42578125" style="51" customWidth="1"/>
    <col min="775" max="775" width="11.42578125" style="51" customWidth="1"/>
    <col min="776" max="776" width="8.7109375" style="51" customWidth="1"/>
    <col min="777" max="777" width="7.7109375" style="51" customWidth="1"/>
    <col min="778" max="778" width="7.28515625" style="51" customWidth="1"/>
    <col min="779" max="779" width="10" style="51" bestFit="1" customWidth="1"/>
    <col min="780" max="1020" width="9.140625" style="51"/>
    <col min="1021" max="1021" width="1.7109375" style="51" customWidth="1"/>
    <col min="1022" max="1022" width="9" style="51" customWidth="1"/>
    <col min="1023" max="1023" width="20.7109375" style="51" customWidth="1"/>
    <col min="1024" max="1024" width="50.85546875" style="51" customWidth="1"/>
    <col min="1025" max="1027" width="9" style="51" customWidth="1"/>
    <col min="1028" max="1028" width="8.42578125" style="51" customWidth="1"/>
    <col min="1029" max="1029" width="7.85546875" style="51" customWidth="1"/>
    <col min="1030" max="1030" width="7.42578125" style="51" customWidth="1"/>
    <col min="1031" max="1031" width="11.42578125" style="51" customWidth="1"/>
    <col min="1032" max="1032" width="8.7109375" style="51" customWidth="1"/>
    <col min="1033" max="1033" width="7.7109375" style="51" customWidth="1"/>
    <col min="1034" max="1034" width="7.28515625" style="51" customWidth="1"/>
    <col min="1035" max="1035" width="10" style="51" bestFit="1" customWidth="1"/>
    <col min="1036" max="1276" width="9.140625" style="51"/>
    <col min="1277" max="1277" width="1.7109375" style="51" customWidth="1"/>
    <col min="1278" max="1278" width="9" style="51" customWidth="1"/>
    <col min="1279" max="1279" width="20.7109375" style="51" customWidth="1"/>
    <col min="1280" max="1280" width="50.85546875" style="51" customWidth="1"/>
    <col min="1281" max="1283" width="9" style="51" customWidth="1"/>
    <col min="1284" max="1284" width="8.42578125" style="51" customWidth="1"/>
    <col min="1285" max="1285" width="7.85546875" style="51" customWidth="1"/>
    <col min="1286" max="1286" width="7.42578125" style="51" customWidth="1"/>
    <col min="1287" max="1287" width="11.42578125" style="51" customWidth="1"/>
    <col min="1288" max="1288" width="8.7109375" style="51" customWidth="1"/>
    <col min="1289" max="1289" width="7.7109375" style="51" customWidth="1"/>
    <col min="1290" max="1290" width="7.28515625" style="51" customWidth="1"/>
    <col min="1291" max="1291" width="10" style="51" bestFit="1" customWidth="1"/>
    <col min="1292" max="1532" width="9.140625" style="51"/>
    <col min="1533" max="1533" width="1.7109375" style="51" customWidth="1"/>
    <col min="1534" max="1534" width="9" style="51" customWidth="1"/>
    <col min="1535" max="1535" width="20.7109375" style="51" customWidth="1"/>
    <col min="1536" max="1536" width="50.85546875" style="51" customWidth="1"/>
    <col min="1537" max="1539" width="9" style="51" customWidth="1"/>
    <col min="1540" max="1540" width="8.42578125" style="51" customWidth="1"/>
    <col min="1541" max="1541" width="7.85546875" style="51" customWidth="1"/>
    <col min="1542" max="1542" width="7.42578125" style="51" customWidth="1"/>
    <col min="1543" max="1543" width="11.42578125" style="51" customWidth="1"/>
    <col min="1544" max="1544" width="8.7109375" style="51" customWidth="1"/>
    <col min="1545" max="1545" width="7.7109375" style="51" customWidth="1"/>
    <col min="1546" max="1546" width="7.28515625" style="51" customWidth="1"/>
    <col min="1547" max="1547" width="10" style="51" bestFit="1" customWidth="1"/>
    <col min="1548" max="1788" width="9.140625" style="51"/>
    <col min="1789" max="1789" width="1.7109375" style="51" customWidth="1"/>
    <col min="1790" max="1790" width="9" style="51" customWidth="1"/>
    <col min="1791" max="1791" width="20.7109375" style="51" customWidth="1"/>
    <col min="1792" max="1792" width="50.85546875" style="51" customWidth="1"/>
    <col min="1793" max="1795" width="9" style="51" customWidth="1"/>
    <col min="1796" max="1796" width="8.42578125" style="51" customWidth="1"/>
    <col min="1797" max="1797" width="7.85546875" style="51" customWidth="1"/>
    <col min="1798" max="1798" width="7.42578125" style="51" customWidth="1"/>
    <col min="1799" max="1799" width="11.42578125" style="51" customWidth="1"/>
    <col min="1800" max="1800" width="8.7109375" style="51" customWidth="1"/>
    <col min="1801" max="1801" width="7.7109375" style="51" customWidth="1"/>
    <col min="1802" max="1802" width="7.28515625" style="51" customWidth="1"/>
    <col min="1803" max="1803" width="10" style="51" bestFit="1" customWidth="1"/>
    <col min="1804" max="2044" width="9.140625" style="51"/>
    <col min="2045" max="2045" width="1.7109375" style="51" customWidth="1"/>
    <col min="2046" max="2046" width="9" style="51" customWidth="1"/>
    <col min="2047" max="2047" width="20.7109375" style="51" customWidth="1"/>
    <col min="2048" max="2048" width="50.85546875" style="51" customWidth="1"/>
    <col min="2049" max="2051" width="9" style="51" customWidth="1"/>
    <col min="2052" max="2052" width="8.42578125" style="51" customWidth="1"/>
    <col min="2053" max="2053" width="7.85546875" style="51" customWidth="1"/>
    <col min="2054" max="2054" width="7.42578125" style="51" customWidth="1"/>
    <col min="2055" max="2055" width="11.42578125" style="51" customWidth="1"/>
    <col min="2056" max="2056" width="8.7109375" style="51" customWidth="1"/>
    <col min="2057" max="2057" width="7.7109375" style="51" customWidth="1"/>
    <col min="2058" max="2058" width="7.28515625" style="51" customWidth="1"/>
    <col min="2059" max="2059" width="10" style="51" bestFit="1" customWidth="1"/>
    <col min="2060" max="2300" width="9.140625" style="51"/>
    <col min="2301" max="2301" width="1.7109375" style="51" customWidth="1"/>
    <col min="2302" max="2302" width="9" style="51" customWidth="1"/>
    <col min="2303" max="2303" width="20.7109375" style="51" customWidth="1"/>
    <col min="2304" max="2304" width="50.85546875" style="51" customWidth="1"/>
    <col min="2305" max="2307" width="9" style="51" customWidth="1"/>
    <col min="2308" max="2308" width="8.42578125" style="51" customWidth="1"/>
    <col min="2309" max="2309" width="7.85546875" style="51" customWidth="1"/>
    <col min="2310" max="2310" width="7.42578125" style="51" customWidth="1"/>
    <col min="2311" max="2311" width="11.42578125" style="51" customWidth="1"/>
    <col min="2312" max="2312" width="8.7109375" style="51" customWidth="1"/>
    <col min="2313" max="2313" width="7.7109375" style="51" customWidth="1"/>
    <col min="2314" max="2314" width="7.28515625" style="51" customWidth="1"/>
    <col min="2315" max="2315" width="10" style="51" bestFit="1" customWidth="1"/>
    <col min="2316" max="2556" width="9.140625" style="51"/>
    <col min="2557" max="2557" width="1.7109375" style="51" customWidth="1"/>
    <col min="2558" max="2558" width="9" style="51" customWidth="1"/>
    <col min="2559" max="2559" width="20.7109375" style="51" customWidth="1"/>
    <col min="2560" max="2560" width="50.85546875" style="51" customWidth="1"/>
    <col min="2561" max="2563" width="9" style="51" customWidth="1"/>
    <col min="2564" max="2564" width="8.42578125" style="51" customWidth="1"/>
    <col min="2565" max="2565" width="7.85546875" style="51" customWidth="1"/>
    <col min="2566" max="2566" width="7.42578125" style="51" customWidth="1"/>
    <col min="2567" max="2567" width="11.42578125" style="51" customWidth="1"/>
    <col min="2568" max="2568" width="8.7109375" style="51" customWidth="1"/>
    <col min="2569" max="2569" width="7.7109375" style="51" customWidth="1"/>
    <col min="2570" max="2570" width="7.28515625" style="51" customWidth="1"/>
    <col min="2571" max="2571" width="10" style="51" bestFit="1" customWidth="1"/>
    <col min="2572" max="2812" width="9.140625" style="51"/>
    <col min="2813" max="2813" width="1.7109375" style="51" customWidth="1"/>
    <col min="2814" max="2814" width="9" style="51" customWidth="1"/>
    <col min="2815" max="2815" width="20.7109375" style="51" customWidth="1"/>
    <col min="2816" max="2816" width="50.85546875" style="51" customWidth="1"/>
    <col min="2817" max="2819" width="9" style="51" customWidth="1"/>
    <col min="2820" max="2820" width="8.42578125" style="51" customWidth="1"/>
    <col min="2821" max="2821" width="7.85546875" style="51" customWidth="1"/>
    <col min="2822" max="2822" width="7.42578125" style="51" customWidth="1"/>
    <col min="2823" max="2823" width="11.42578125" style="51" customWidth="1"/>
    <col min="2824" max="2824" width="8.7109375" style="51" customWidth="1"/>
    <col min="2825" max="2825" width="7.7109375" style="51" customWidth="1"/>
    <col min="2826" max="2826" width="7.28515625" style="51" customWidth="1"/>
    <col min="2827" max="2827" width="10" style="51" bestFit="1" customWidth="1"/>
    <col min="2828" max="3068" width="9.140625" style="51"/>
    <col min="3069" max="3069" width="1.7109375" style="51" customWidth="1"/>
    <col min="3070" max="3070" width="9" style="51" customWidth="1"/>
    <col min="3071" max="3071" width="20.7109375" style="51" customWidth="1"/>
    <col min="3072" max="3072" width="50.85546875" style="51" customWidth="1"/>
    <col min="3073" max="3075" width="9" style="51" customWidth="1"/>
    <col min="3076" max="3076" width="8.42578125" style="51" customWidth="1"/>
    <col min="3077" max="3077" width="7.85546875" style="51" customWidth="1"/>
    <col min="3078" max="3078" width="7.42578125" style="51" customWidth="1"/>
    <col min="3079" max="3079" width="11.42578125" style="51" customWidth="1"/>
    <col min="3080" max="3080" width="8.7109375" style="51" customWidth="1"/>
    <col min="3081" max="3081" width="7.7109375" style="51" customWidth="1"/>
    <col min="3082" max="3082" width="7.28515625" style="51" customWidth="1"/>
    <col min="3083" max="3083" width="10" style="51" bestFit="1" customWidth="1"/>
    <col min="3084" max="3324" width="9.140625" style="51"/>
    <col min="3325" max="3325" width="1.7109375" style="51" customWidth="1"/>
    <col min="3326" max="3326" width="9" style="51" customWidth="1"/>
    <col min="3327" max="3327" width="20.7109375" style="51" customWidth="1"/>
    <col min="3328" max="3328" width="50.85546875" style="51" customWidth="1"/>
    <col min="3329" max="3331" width="9" style="51" customWidth="1"/>
    <col min="3332" max="3332" width="8.42578125" style="51" customWidth="1"/>
    <col min="3333" max="3333" width="7.85546875" style="51" customWidth="1"/>
    <col min="3334" max="3334" width="7.42578125" style="51" customWidth="1"/>
    <col min="3335" max="3335" width="11.42578125" style="51" customWidth="1"/>
    <col min="3336" max="3336" width="8.7109375" style="51" customWidth="1"/>
    <col min="3337" max="3337" width="7.7109375" style="51" customWidth="1"/>
    <col min="3338" max="3338" width="7.28515625" style="51" customWidth="1"/>
    <col min="3339" max="3339" width="10" style="51" bestFit="1" customWidth="1"/>
    <col min="3340" max="3580" width="9.140625" style="51"/>
    <col min="3581" max="3581" width="1.7109375" style="51" customWidth="1"/>
    <col min="3582" max="3582" width="9" style="51" customWidth="1"/>
    <col min="3583" max="3583" width="20.7109375" style="51" customWidth="1"/>
    <col min="3584" max="3584" width="50.85546875" style="51" customWidth="1"/>
    <col min="3585" max="3587" width="9" style="51" customWidth="1"/>
    <col min="3588" max="3588" width="8.42578125" style="51" customWidth="1"/>
    <col min="3589" max="3589" width="7.85546875" style="51" customWidth="1"/>
    <col min="3590" max="3590" width="7.42578125" style="51" customWidth="1"/>
    <col min="3591" max="3591" width="11.42578125" style="51" customWidth="1"/>
    <col min="3592" max="3592" width="8.7109375" style="51" customWidth="1"/>
    <col min="3593" max="3593" width="7.7109375" style="51" customWidth="1"/>
    <col min="3594" max="3594" width="7.28515625" style="51" customWidth="1"/>
    <col min="3595" max="3595" width="10" style="51" bestFit="1" customWidth="1"/>
    <col min="3596" max="3836" width="9.140625" style="51"/>
    <col min="3837" max="3837" width="1.7109375" style="51" customWidth="1"/>
    <col min="3838" max="3838" width="9" style="51" customWidth="1"/>
    <col min="3839" max="3839" width="20.7109375" style="51" customWidth="1"/>
    <col min="3840" max="3840" width="50.85546875" style="51" customWidth="1"/>
    <col min="3841" max="3843" width="9" style="51" customWidth="1"/>
    <col min="3844" max="3844" width="8.42578125" style="51" customWidth="1"/>
    <col min="3845" max="3845" width="7.85546875" style="51" customWidth="1"/>
    <col min="3846" max="3846" width="7.42578125" style="51" customWidth="1"/>
    <col min="3847" max="3847" width="11.42578125" style="51" customWidth="1"/>
    <col min="3848" max="3848" width="8.7109375" style="51" customWidth="1"/>
    <col min="3849" max="3849" width="7.7109375" style="51" customWidth="1"/>
    <col min="3850" max="3850" width="7.28515625" style="51" customWidth="1"/>
    <col min="3851" max="3851" width="10" style="51" bestFit="1" customWidth="1"/>
    <col min="3852" max="4092" width="9.140625" style="51"/>
    <col min="4093" max="4093" width="1.7109375" style="51" customWidth="1"/>
    <col min="4094" max="4094" width="9" style="51" customWidth="1"/>
    <col min="4095" max="4095" width="20.7109375" style="51" customWidth="1"/>
    <col min="4096" max="4096" width="50.85546875" style="51" customWidth="1"/>
    <col min="4097" max="4099" width="9" style="51" customWidth="1"/>
    <col min="4100" max="4100" width="8.42578125" style="51" customWidth="1"/>
    <col min="4101" max="4101" width="7.85546875" style="51" customWidth="1"/>
    <col min="4102" max="4102" width="7.42578125" style="51" customWidth="1"/>
    <col min="4103" max="4103" width="11.42578125" style="51" customWidth="1"/>
    <col min="4104" max="4104" width="8.7109375" style="51" customWidth="1"/>
    <col min="4105" max="4105" width="7.7109375" style="51" customWidth="1"/>
    <col min="4106" max="4106" width="7.28515625" style="51" customWidth="1"/>
    <col min="4107" max="4107" width="10" style="51" bestFit="1" customWidth="1"/>
    <col min="4108" max="4348" width="9.140625" style="51"/>
    <col min="4349" max="4349" width="1.7109375" style="51" customWidth="1"/>
    <col min="4350" max="4350" width="9" style="51" customWidth="1"/>
    <col min="4351" max="4351" width="20.7109375" style="51" customWidth="1"/>
    <col min="4352" max="4352" width="50.85546875" style="51" customWidth="1"/>
    <col min="4353" max="4355" width="9" style="51" customWidth="1"/>
    <col min="4356" max="4356" width="8.42578125" style="51" customWidth="1"/>
    <col min="4357" max="4357" width="7.85546875" style="51" customWidth="1"/>
    <col min="4358" max="4358" width="7.42578125" style="51" customWidth="1"/>
    <col min="4359" max="4359" width="11.42578125" style="51" customWidth="1"/>
    <col min="4360" max="4360" width="8.7109375" style="51" customWidth="1"/>
    <col min="4361" max="4361" width="7.7109375" style="51" customWidth="1"/>
    <col min="4362" max="4362" width="7.28515625" style="51" customWidth="1"/>
    <col min="4363" max="4363" width="10" style="51" bestFit="1" customWidth="1"/>
    <col min="4364" max="4604" width="9.140625" style="51"/>
    <col min="4605" max="4605" width="1.7109375" style="51" customWidth="1"/>
    <col min="4606" max="4606" width="9" style="51" customWidth="1"/>
    <col min="4607" max="4607" width="20.7109375" style="51" customWidth="1"/>
    <col min="4608" max="4608" width="50.85546875" style="51" customWidth="1"/>
    <col min="4609" max="4611" width="9" style="51" customWidth="1"/>
    <col min="4612" max="4612" width="8.42578125" style="51" customWidth="1"/>
    <col min="4613" max="4613" width="7.85546875" style="51" customWidth="1"/>
    <col min="4614" max="4614" width="7.42578125" style="51" customWidth="1"/>
    <col min="4615" max="4615" width="11.42578125" style="51" customWidth="1"/>
    <col min="4616" max="4616" width="8.7109375" style="51" customWidth="1"/>
    <col min="4617" max="4617" width="7.7109375" style="51" customWidth="1"/>
    <col min="4618" max="4618" width="7.28515625" style="51" customWidth="1"/>
    <col min="4619" max="4619" width="10" style="51" bestFit="1" customWidth="1"/>
    <col min="4620" max="4860" width="9.140625" style="51"/>
    <col min="4861" max="4861" width="1.7109375" style="51" customWidth="1"/>
    <col min="4862" max="4862" width="9" style="51" customWidth="1"/>
    <col min="4863" max="4863" width="20.7109375" style="51" customWidth="1"/>
    <col min="4864" max="4864" width="50.85546875" style="51" customWidth="1"/>
    <col min="4865" max="4867" width="9" style="51" customWidth="1"/>
    <col min="4868" max="4868" width="8.42578125" style="51" customWidth="1"/>
    <col min="4869" max="4869" width="7.85546875" style="51" customWidth="1"/>
    <col min="4870" max="4870" width="7.42578125" style="51" customWidth="1"/>
    <col min="4871" max="4871" width="11.42578125" style="51" customWidth="1"/>
    <col min="4872" max="4872" width="8.7109375" style="51" customWidth="1"/>
    <col min="4873" max="4873" width="7.7109375" style="51" customWidth="1"/>
    <col min="4874" max="4874" width="7.28515625" style="51" customWidth="1"/>
    <col min="4875" max="4875" width="10" style="51" bestFit="1" customWidth="1"/>
    <col min="4876" max="5116" width="9.140625" style="51"/>
    <col min="5117" max="5117" width="1.7109375" style="51" customWidth="1"/>
    <col min="5118" max="5118" width="9" style="51" customWidth="1"/>
    <col min="5119" max="5119" width="20.7109375" style="51" customWidth="1"/>
    <col min="5120" max="5120" width="50.85546875" style="51" customWidth="1"/>
    <col min="5121" max="5123" width="9" style="51" customWidth="1"/>
    <col min="5124" max="5124" width="8.42578125" style="51" customWidth="1"/>
    <col min="5125" max="5125" width="7.85546875" style="51" customWidth="1"/>
    <col min="5126" max="5126" width="7.42578125" style="51" customWidth="1"/>
    <col min="5127" max="5127" width="11.42578125" style="51" customWidth="1"/>
    <col min="5128" max="5128" width="8.7109375" style="51" customWidth="1"/>
    <col min="5129" max="5129" width="7.7109375" style="51" customWidth="1"/>
    <col min="5130" max="5130" width="7.28515625" style="51" customWidth="1"/>
    <col min="5131" max="5131" width="10" style="51" bestFit="1" customWidth="1"/>
    <col min="5132" max="5372" width="9.140625" style="51"/>
    <col min="5373" max="5373" width="1.7109375" style="51" customWidth="1"/>
    <col min="5374" max="5374" width="9" style="51" customWidth="1"/>
    <col min="5375" max="5375" width="20.7109375" style="51" customWidth="1"/>
    <col min="5376" max="5376" width="50.85546875" style="51" customWidth="1"/>
    <col min="5377" max="5379" width="9" style="51" customWidth="1"/>
    <col min="5380" max="5380" width="8.42578125" style="51" customWidth="1"/>
    <col min="5381" max="5381" width="7.85546875" style="51" customWidth="1"/>
    <col min="5382" max="5382" width="7.42578125" style="51" customWidth="1"/>
    <col min="5383" max="5383" width="11.42578125" style="51" customWidth="1"/>
    <col min="5384" max="5384" width="8.7109375" style="51" customWidth="1"/>
    <col min="5385" max="5385" width="7.7109375" style="51" customWidth="1"/>
    <col min="5386" max="5386" width="7.28515625" style="51" customWidth="1"/>
    <col min="5387" max="5387" width="10" style="51" bestFit="1" customWidth="1"/>
    <col min="5388" max="5628" width="9.140625" style="51"/>
    <col min="5629" max="5629" width="1.7109375" style="51" customWidth="1"/>
    <col min="5630" max="5630" width="9" style="51" customWidth="1"/>
    <col min="5631" max="5631" width="20.7109375" style="51" customWidth="1"/>
    <col min="5632" max="5632" width="50.85546875" style="51" customWidth="1"/>
    <col min="5633" max="5635" width="9" style="51" customWidth="1"/>
    <col min="5636" max="5636" width="8.42578125" style="51" customWidth="1"/>
    <col min="5637" max="5637" width="7.85546875" style="51" customWidth="1"/>
    <col min="5638" max="5638" width="7.42578125" style="51" customWidth="1"/>
    <col min="5639" max="5639" width="11.42578125" style="51" customWidth="1"/>
    <col min="5640" max="5640" width="8.7109375" style="51" customWidth="1"/>
    <col min="5641" max="5641" width="7.7109375" style="51" customWidth="1"/>
    <col min="5642" max="5642" width="7.28515625" style="51" customWidth="1"/>
    <col min="5643" max="5643" width="10" style="51" bestFit="1" customWidth="1"/>
    <col min="5644" max="5884" width="9.140625" style="51"/>
    <col min="5885" max="5885" width="1.7109375" style="51" customWidth="1"/>
    <col min="5886" max="5886" width="9" style="51" customWidth="1"/>
    <col min="5887" max="5887" width="20.7109375" style="51" customWidth="1"/>
    <col min="5888" max="5888" width="50.85546875" style="51" customWidth="1"/>
    <col min="5889" max="5891" width="9" style="51" customWidth="1"/>
    <col min="5892" max="5892" width="8.42578125" style="51" customWidth="1"/>
    <col min="5893" max="5893" width="7.85546875" style="51" customWidth="1"/>
    <col min="5894" max="5894" width="7.42578125" style="51" customWidth="1"/>
    <col min="5895" max="5895" width="11.42578125" style="51" customWidth="1"/>
    <col min="5896" max="5896" width="8.7109375" style="51" customWidth="1"/>
    <col min="5897" max="5897" width="7.7109375" style="51" customWidth="1"/>
    <col min="5898" max="5898" width="7.28515625" style="51" customWidth="1"/>
    <col min="5899" max="5899" width="10" style="51" bestFit="1" customWidth="1"/>
    <col min="5900" max="6140" width="9.140625" style="51"/>
    <col min="6141" max="6141" width="1.7109375" style="51" customWidth="1"/>
    <col min="6142" max="6142" width="9" style="51" customWidth="1"/>
    <col min="6143" max="6143" width="20.7109375" style="51" customWidth="1"/>
    <col min="6144" max="6144" width="50.85546875" style="51" customWidth="1"/>
    <col min="6145" max="6147" width="9" style="51" customWidth="1"/>
    <col min="6148" max="6148" width="8.42578125" style="51" customWidth="1"/>
    <col min="6149" max="6149" width="7.85546875" style="51" customWidth="1"/>
    <col min="6150" max="6150" width="7.42578125" style="51" customWidth="1"/>
    <col min="6151" max="6151" width="11.42578125" style="51" customWidth="1"/>
    <col min="6152" max="6152" width="8.7109375" style="51" customWidth="1"/>
    <col min="6153" max="6153" width="7.7109375" style="51" customWidth="1"/>
    <col min="6154" max="6154" width="7.28515625" style="51" customWidth="1"/>
    <col min="6155" max="6155" width="10" style="51" bestFit="1" customWidth="1"/>
    <col min="6156" max="6396" width="9.140625" style="51"/>
    <col min="6397" max="6397" width="1.7109375" style="51" customWidth="1"/>
    <col min="6398" max="6398" width="9" style="51" customWidth="1"/>
    <col min="6399" max="6399" width="20.7109375" style="51" customWidth="1"/>
    <col min="6400" max="6400" width="50.85546875" style="51" customWidth="1"/>
    <col min="6401" max="6403" width="9" style="51" customWidth="1"/>
    <col min="6404" max="6404" width="8.42578125" style="51" customWidth="1"/>
    <col min="6405" max="6405" width="7.85546875" style="51" customWidth="1"/>
    <col min="6406" max="6406" width="7.42578125" style="51" customWidth="1"/>
    <col min="6407" max="6407" width="11.42578125" style="51" customWidth="1"/>
    <col min="6408" max="6408" width="8.7109375" style="51" customWidth="1"/>
    <col min="6409" max="6409" width="7.7109375" style="51" customWidth="1"/>
    <col min="6410" max="6410" width="7.28515625" style="51" customWidth="1"/>
    <col min="6411" max="6411" width="10" style="51" bestFit="1" customWidth="1"/>
    <col min="6412" max="6652" width="9.140625" style="51"/>
    <col min="6653" max="6653" width="1.7109375" style="51" customWidth="1"/>
    <col min="6654" max="6654" width="9" style="51" customWidth="1"/>
    <col min="6655" max="6655" width="20.7109375" style="51" customWidth="1"/>
    <col min="6656" max="6656" width="50.85546875" style="51" customWidth="1"/>
    <col min="6657" max="6659" width="9" style="51" customWidth="1"/>
    <col min="6660" max="6660" width="8.42578125" style="51" customWidth="1"/>
    <col min="6661" max="6661" width="7.85546875" style="51" customWidth="1"/>
    <col min="6662" max="6662" width="7.42578125" style="51" customWidth="1"/>
    <col min="6663" max="6663" width="11.42578125" style="51" customWidth="1"/>
    <col min="6664" max="6664" width="8.7109375" style="51" customWidth="1"/>
    <col min="6665" max="6665" width="7.7109375" style="51" customWidth="1"/>
    <col min="6666" max="6666" width="7.28515625" style="51" customWidth="1"/>
    <col min="6667" max="6667" width="10" style="51" bestFit="1" customWidth="1"/>
    <col min="6668" max="6908" width="9.140625" style="51"/>
    <col min="6909" max="6909" width="1.7109375" style="51" customWidth="1"/>
    <col min="6910" max="6910" width="9" style="51" customWidth="1"/>
    <col min="6911" max="6911" width="20.7109375" style="51" customWidth="1"/>
    <col min="6912" max="6912" width="50.85546875" style="51" customWidth="1"/>
    <col min="6913" max="6915" width="9" style="51" customWidth="1"/>
    <col min="6916" max="6916" width="8.42578125" style="51" customWidth="1"/>
    <col min="6917" max="6917" width="7.85546875" style="51" customWidth="1"/>
    <col min="6918" max="6918" width="7.42578125" style="51" customWidth="1"/>
    <col min="6919" max="6919" width="11.42578125" style="51" customWidth="1"/>
    <col min="6920" max="6920" width="8.7109375" style="51" customWidth="1"/>
    <col min="6921" max="6921" width="7.7109375" style="51" customWidth="1"/>
    <col min="6922" max="6922" width="7.28515625" style="51" customWidth="1"/>
    <col min="6923" max="6923" width="10" style="51" bestFit="1" customWidth="1"/>
    <col min="6924" max="7164" width="9.140625" style="51"/>
    <col min="7165" max="7165" width="1.7109375" style="51" customWidth="1"/>
    <col min="7166" max="7166" width="9" style="51" customWidth="1"/>
    <col min="7167" max="7167" width="20.7109375" style="51" customWidth="1"/>
    <col min="7168" max="7168" width="50.85546875" style="51" customWidth="1"/>
    <col min="7169" max="7171" width="9" style="51" customWidth="1"/>
    <col min="7172" max="7172" width="8.42578125" style="51" customWidth="1"/>
    <col min="7173" max="7173" width="7.85546875" style="51" customWidth="1"/>
    <col min="7174" max="7174" width="7.42578125" style="51" customWidth="1"/>
    <col min="7175" max="7175" width="11.42578125" style="51" customWidth="1"/>
    <col min="7176" max="7176" width="8.7109375" style="51" customWidth="1"/>
    <col min="7177" max="7177" width="7.7109375" style="51" customWidth="1"/>
    <col min="7178" max="7178" width="7.28515625" style="51" customWidth="1"/>
    <col min="7179" max="7179" width="10" style="51" bestFit="1" customWidth="1"/>
    <col min="7180" max="7420" width="9.140625" style="51"/>
    <col min="7421" max="7421" width="1.7109375" style="51" customWidth="1"/>
    <col min="7422" max="7422" width="9" style="51" customWidth="1"/>
    <col min="7423" max="7423" width="20.7109375" style="51" customWidth="1"/>
    <col min="7424" max="7424" width="50.85546875" style="51" customWidth="1"/>
    <col min="7425" max="7427" width="9" style="51" customWidth="1"/>
    <col min="7428" max="7428" width="8.42578125" style="51" customWidth="1"/>
    <col min="7429" max="7429" width="7.85546875" style="51" customWidth="1"/>
    <col min="7430" max="7430" width="7.42578125" style="51" customWidth="1"/>
    <col min="7431" max="7431" width="11.42578125" style="51" customWidth="1"/>
    <col min="7432" max="7432" width="8.7109375" style="51" customWidth="1"/>
    <col min="7433" max="7433" width="7.7109375" style="51" customWidth="1"/>
    <col min="7434" max="7434" width="7.28515625" style="51" customWidth="1"/>
    <col min="7435" max="7435" width="10" style="51" bestFit="1" customWidth="1"/>
    <col min="7436" max="7676" width="9.140625" style="51"/>
    <col min="7677" max="7677" width="1.7109375" style="51" customWidth="1"/>
    <col min="7678" max="7678" width="9" style="51" customWidth="1"/>
    <col min="7679" max="7679" width="20.7109375" style="51" customWidth="1"/>
    <col min="7680" max="7680" width="50.85546875" style="51" customWidth="1"/>
    <col min="7681" max="7683" width="9" style="51" customWidth="1"/>
    <col min="7684" max="7684" width="8.42578125" style="51" customWidth="1"/>
    <col min="7685" max="7685" width="7.85546875" style="51" customWidth="1"/>
    <col min="7686" max="7686" width="7.42578125" style="51" customWidth="1"/>
    <col min="7687" max="7687" width="11.42578125" style="51" customWidth="1"/>
    <col min="7688" max="7688" width="8.7109375" style="51" customWidth="1"/>
    <col min="7689" max="7689" width="7.7109375" style="51" customWidth="1"/>
    <col min="7690" max="7690" width="7.28515625" style="51" customWidth="1"/>
    <col min="7691" max="7691" width="10" style="51" bestFit="1" customWidth="1"/>
    <col min="7692" max="7932" width="9.140625" style="51"/>
    <col min="7933" max="7933" width="1.7109375" style="51" customWidth="1"/>
    <col min="7934" max="7934" width="9" style="51" customWidth="1"/>
    <col min="7935" max="7935" width="20.7109375" style="51" customWidth="1"/>
    <col min="7936" max="7936" width="50.85546875" style="51" customWidth="1"/>
    <col min="7937" max="7939" width="9" style="51" customWidth="1"/>
    <col min="7940" max="7940" width="8.42578125" style="51" customWidth="1"/>
    <col min="7941" max="7941" width="7.85546875" style="51" customWidth="1"/>
    <col min="7942" max="7942" width="7.42578125" style="51" customWidth="1"/>
    <col min="7943" max="7943" width="11.42578125" style="51" customWidth="1"/>
    <col min="7944" max="7944" width="8.7109375" style="51" customWidth="1"/>
    <col min="7945" max="7945" width="7.7109375" style="51" customWidth="1"/>
    <col min="7946" max="7946" width="7.28515625" style="51" customWidth="1"/>
    <col min="7947" max="7947" width="10" style="51" bestFit="1" customWidth="1"/>
    <col min="7948" max="8188" width="9.140625" style="51"/>
    <col min="8189" max="8189" width="1.7109375" style="51" customWidth="1"/>
    <col min="8190" max="8190" width="9" style="51" customWidth="1"/>
    <col min="8191" max="8191" width="20.7109375" style="51" customWidth="1"/>
    <col min="8192" max="8192" width="50.85546875" style="51" customWidth="1"/>
    <col min="8193" max="8195" width="9" style="51" customWidth="1"/>
    <col min="8196" max="8196" width="8.42578125" style="51" customWidth="1"/>
    <col min="8197" max="8197" width="7.85546875" style="51" customWidth="1"/>
    <col min="8198" max="8198" width="7.42578125" style="51" customWidth="1"/>
    <col min="8199" max="8199" width="11.42578125" style="51" customWidth="1"/>
    <col min="8200" max="8200" width="8.7109375" style="51" customWidth="1"/>
    <col min="8201" max="8201" width="7.7109375" style="51" customWidth="1"/>
    <col min="8202" max="8202" width="7.28515625" style="51" customWidth="1"/>
    <col min="8203" max="8203" width="10" style="51" bestFit="1" customWidth="1"/>
    <col min="8204" max="8444" width="9.140625" style="51"/>
    <col min="8445" max="8445" width="1.7109375" style="51" customWidth="1"/>
    <col min="8446" max="8446" width="9" style="51" customWidth="1"/>
    <col min="8447" max="8447" width="20.7109375" style="51" customWidth="1"/>
    <col min="8448" max="8448" width="50.85546875" style="51" customWidth="1"/>
    <col min="8449" max="8451" width="9" style="51" customWidth="1"/>
    <col min="8452" max="8452" width="8.42578125" style="51" customWidth="1"/>
    <col min="8453" max="8453" width="7.85546875" style="51" customWidth="1"/>
    <col min="8454" max="8454" width="7.42578125" style="51" customWidth="1"/>
    <col min="8455" max="8455" width="11.42578125" style="51" customWidth="1"/>
    <col min="8456" max="8456" width="8.7109375" style="51" customWidth="1"/>
    <col min="8457" max="8457" width="7.7109375" style="51" customWidth="1"/>
    <col min="8458" max="8458" width="7.28515625" style="51" customWidth="1"/>
    <col min="8459" max="8459" width="10" style="51" bestFit="1" customWidth="1"/>
    <col min="8460" max="8700" width="9.140625" style="51"/>
    <col min="8701" max="8701" width="1.7109375" style="51" customWidth="1"/>
    <col min="8702" max="8702" width="9" style="51" customWidth="1"/>
    <col min="8703" max="8703" width="20.7109375" style="51" customWidth="1"/>
    <col min="8704" max="8704" width="50.85546875" style="51" customWidth="1"/>
    <col min="8705" max="8707" width="9" style="51" customWidth="1"/>
    <col min="8708" max="8708" width="8.42578125" style="51" customWidth="1"/>
    <col min="8709" max="8709" width="7.85546875" style="51" customWidth="1"/>
    <col min="8710" max="8710" width="7.42578125" style="51" customWidth="1"/>
    <col min="8711" max="8711" width="11.42578125" style="51" customWidth="1"/>
    <col min="8712" max="8712" width="8.7109375" style="51" customWidth="1"/>
    <col min="8713" max="8713" width="7.7109375" style="51" customWidth="1"/>
    <col min="8714" max="8714" width="7.28515625" style="51" customWidth="1"/>
    <col min="8715" max="8715" width="10" style="51" bestFit="1" customWidth="1"/>
    <col min="8716" max="8956" width="9.140625" style="51"/>
    <col min="8957" max="8957" width="1.7109375" style="51" customWidth="1"/>
    <col min="8958" max="8958" width="9" style="51" customWidth="1"/>
    <col min="8959" max="8959" width="20.7109375" style="51" customWidth="1"/>
    <col min="8960" max="8960" width="50.85546875" style="51" customWidth="1"/>
    <col min="8961" max="8963" width="9" style="51" customWidth="1"/>
    <col min="8964" max="8964" width="8.42578125" style="51" customWidth="1"/>
    <col min="8965" max="8965" width="7.85546875" style="51" customWidth="1"/>
    <col min="8966" max="8966" width="7.42578125" style="51" customWidth="1"/>
    <col min="8967" max="8967" width="11.42578125" style="51" customWidth="1"/>
    <col min="8968" max="8968" width="8.7109375" style="51" customWidth="1"/>
    <col min="8969" max="8969" width="7.7109375" style="51" customWidth="1"/>
    <col min="8970" max="8970" width="7.28515625" style="51" customWidth="1"/>
    <col min="8971" max="8971" width="10" style="51" bestFit="1" customWidth="1"/>
    <col min="8972" max="9212" width="9.140625" style="51"/>
    <col min="9213" max="9213" width="1.7109375" style="51" customWidth="1"/>
    <col min="9214" max="9214" width="9" style="51" customWidth="1"/>
    <col min="9215" max="9215" width="20.7109375" style="51" customWidth="1"/>
    <col min="9216" max="9216" width="50.85546875" style="51" customWidth="1"/>
    <col min="9217" max="9219" width="9" style="51" customWidth="1"/>
    <col min="9220" max="9220" width="8.42578125" style="51" customWidth="1"/>
    <col min="9221" max="9221" width="7.85546875" style="51" customWidth="1"/>
    <col min="9222" max="9222" width="7.42578125" style="51" customWidth="1"/>
    <col min="9223" max="9223" width="11.42578125" style="51" customWidth="1"/>
    <col min="9224" max="9224" width="8.7109375" style="51" customWidth="1"/>
    <col min="9225" max="9225" width="7.7109375" style="51" customWidth="1"/>
    <col min="9226" max="9226" width="7.28515625" style="51" customWidth="1"/>
    <col min="9227" max="9227" width="10" style="51" bestFit="1" customWidth="1"/>
    <col min="9228" max="9468" width="9.140625" style="51"/>
    <col min="9469" max="9469" width="1.7109375" style="51" customWidth="1"/>
    <col min="9470" max="9470" width="9" style="51" customWidth="1"/>
    <col min="9471" max="9471" width="20.7109375" style="51" customWidth="1"/>
    <col min="9472" max="9472" width="50.85546875" style="51" customWidth="1"/>
    <col min="9473" max="9475" width="9" style="51" customWidth="1"/>
    <col min="9476" max="9476" width="8.42578125" style="51" customWidth="1"/>
    <col min="9477" max="9477" width="7.85546875" style="51" customWidth="1"/>
    <col min="9478" max="9478" width="7.42578125" style="51" customWidth="1"/>
    <col min="9479" max="9479" width="11.42578125" style="51" customWidth="1"/>
    <col min="9480" max="9480" width="8.7109375" style="51" customWidth="1"/>
    <col min="9481" max="9481" width="7.7109375" style="51" customWidth="1"/>
    <col min="9482" max="9482" width="7.28515625" style="51" customWidth="1"/>
    <col min="9483" max="9483" width="10" style="51" bestFit="1" customWidth="1"/>
    <col min="9484" max="9724" width="9.140625" style="51"/>
    <col min="9725" max="9725" width="1.7109375" style="51" customWidth="1"/>
    <col min="9726" max="9726" width="9" style="51" customWidth="1"/>
    <col min="9727" max="9727" width="20.7109375" style="51" customWidth="1"/>
    <col min="9728" max="9728" width="50.85546875" style="51" customWidth="1"/>
    <col min="9729" max="9731" width="9" style="51" customWidth="1"/>
    <col min="9732" max="9732" width="8.42578125" style="51" customWidth="1"/>
    <col min="9733" max="9733" width="7.85546875" style="51" customWidth="1"/>
    <col min="9734" max="9734" width="7.42578125" style="51" customWidth="1"/>
    <col min="9735" max="9735" width="11.42578125" style="51" customWidth="1"/>
    <col min="9736" max="9736" width="8.7109375" style="51" customWidth="1"/>
    <col min="9737" max="9737" width="7.7109375" style="51" customWidth="1"/>
    <col min="9738" max="9738" width="7.28515625" style="51" customWidth="1"/>
    <col min="9739" max="9739" width="10" style="51" bestFit="1" customWidth="1"/>
    <col min="9740" max="9980" width="9.140625" style="51"/>
    <col min="9981" max="9981" width="1.7109375" style="51" customWidth="1"/>
    <col min="9982" max="9982" width="9" style="51" customWidth="1"/>
    <col min="9983" max="9983" width="20.7109375" style="51" customWidth="1"/>
    <col min="9984" max="9984" width="50.85546875" style="51" customWidth="1"/>
    <col min="9985" max="9987" width="9" style="51" customWidth="1"/>
    <col min="9988" max="9988" width="8.42578125" style="51" customWidth="1"/>
    <col min="9989" max="9989" width="7.85546875" style="51" customWidth="1"/>
    <col min="9990" max="9990" width="7.42578125" style="51" customWidth="1"/>
    <col min="9991" max="9991" width="11.42578125" style="51" customWidth="1"/>
    <col min="9992" max="9992" width="8.7109375" style="51" customWidth="1"/>
    <col min="9993" max="9993" width="7.7109375" style="51" customWidth="1"/>
    <col min="9994" max="9994" width="7.28515625" style="51" customWidth="1"/>
    <col min="9995" max="9995" width="10" style="51" bestFit="1" customWidth="1"/>
    <col min="9996" max="10236" width="9.140625" style="51"/>
    <col min="10237" max="10237" width="1.7109375" style="51" customWidth="1"/>
    <col min="10238" max="10238" width="9" style="51" customWidth="1"/>
    <col min="10239" max="10239" width="20.7109375" style="51" customWidth="1"/>
    <col min="10240" max="10240" width="50.85546875" style="51" customWidth="1"/>
    <col min="10241" max="10243" width="9" style="51" customWidth="1"/>
    <col min="10244" max="10244" width="8.42578125" style="51" customWidth="1"/>
    <col min="10245" max="10245" width="7.85546875" style="51" customWidth="1"/>
    <col min="10246" max="10246" width="7.42578125" style="51" customWidth="1"/>
    <col min="10247" max="10247" width="11.42578125" style="51" customWidth="1"/>
    <col min="10248" max="10248" width="8.7109375" style="51" customWidth="1"/>
    <col min="10249" max="10249" width="7.7109375" style="51" customWidth="1"/>
    <col min="10250" max="10250" width="7.28515625" style="51" customWidth="1"/>
    <col min="10251" max="10251" width="10" style="51" bestFit="1" customWidth="1"/>
    <col min="10252" max="10492" width="9.140625" style="51"/>
    <col min="10493" max="10493" width="1.7109375" style="51" customWidth="1"/>
    <col min="10494" max="10494" width="9" style="51" customWidth="1"/>
    <col min="10495" max="10495" width="20.7109375" style="51" customWidth="1"/>
    <col min="10496" max="10496" width="50.85546875" style="51" customWidth="1"/>
    <col min="10497" max="10499" width="9" style="51" customWidth="1"/>
    <col min="10500" max="10500" width="8.42578125" style="51" customWidth="1"/>
    <col min="10501" max="10501" width="7.85546875" style="51" customWidth="1"/>
    <col min="10502" max="10502" width="7.42578125" style="51" customWidth="1"/>
    <col min="10503" max="10503" width="11.42578125" style="51" customWidth="1"/>
    <col min="10504" max="10504" width="8.7109375" style="51" customWidth="1"/>
    <col min="10505" max="10505" width="7.7109375" style="51" customWidth="1"/>
    <col min="10506" max="10506" width="7.28515625" style="51" customWidth="1"/>
    <col min="10507" max="10507" width="10" style="51" bestFit="1" customWidth="1"/>
    <col min="10508" max="10748" width="9.140625" style="51"/>
    <col min="10749" max="10749" width="1.7109375" style="51" customWidth="1"/>
    <col min="10750" max="10750" width="9" style="51" customWidth="1"/>
    <col min="10751" max="10751" width="20.7109375" style="51" customWidth="1"/>
    <col min="10752" max="10752" width="50.85546875" style="51" customWidth="1"/>
    <col min="10753" max="10755" width="9" style="51" customWidth="1"/>
    <col min="10756" max="10756" width="8.42578125" style="51" customWidth="1"/>
    <col min="10757" max="10757" width="7.85546875" style="51" customWidth="1"/>
    <col min="10758" max="10758" width="7.42578125" style="51" customWidth="1"/>
    <col min="10759" max="10759" width="11.42578125" style="51" customWidth="1"/>
    <col min="10760" max="10760" width="8.7109375" style="51" customWidth="1"/>
    <col min="10761" max="10761" width="7.7109375" style="51" customWidth="1"/>
    <col min="10762" max="10762" width="7.28515625" style="51" customWidth="1"/>
    <col min="10763" max="10763" width="10" style="51" bestFit="1" customWidth="1"/>
    <col min="10764" max="11004" width="9.140625" style="51"/>
    <col min="11005" max="11005" width="1.7109375" style="51" customWidth="1"/>
    <col min="11006" max="11006" width="9" style="51" customWidth="1"/>
    <col min="11007" max="11007" width="20.7109375" style="51" customWidth="1"/>
    <col min="11008" max="11008" width="50.85546875" style="51" customWidth="1"/>
    <col min="11009" max="11011" width="9" style="51" customWidth="1"/>
    <col min="11012" max="11012" width="8.42578125" style="51" customWidth="1"/>
    <col min="11013" max="11013" width="7.85546875" style="51" customWidth="1"/>
    <col min="11014" max="11014" width="7.42578125" style="51" customWidth="1"/>
    <col min="11015" max="11015" width="11.42578125" style="51" customWidth="1"/>
    <col min="11016" max="11016" width="8.7109375" style="51" customWidth="1"/>
    <col min="11017" max="11017" width="7.7109375" style="51" customWidth="1"/>
    <col min="11018" max="11018" width="7.28515625" style="51" customWidth="1"/>
    <col min="11019" max="11019" width="10" style="51" bestFit="1" customWidth="1"/>
    <col min="11020" max="11260" width="9.140625" style="51"/>
    <col min="11261" max="11261" width="1.7109375" style="51" customWidth="1"/>
    <col min="11262" max="11262" width="9" style="51" customWidth="1"/>
    <col min="11263" max="11263" width="20.7109375" style="51" customWidth="1"/>
    <col min="11264" max="11264" width="50.85546875" style="51" customWidth="1"/>
    <col min="11265" max="11267" width="9" style="51" customWidth="1"/>
    <col min="11268" max="11268" width="8.42578125" style="51" customWidth="1"/>
    <col min="11269" max="11269" width="7.85546875" style="51" customWidth="1"/>
    <col min="11270" max="11270" width="7.42578125" style="51" customWidth="1"/>
    <col min="11271" max="11271" width="11.42578125" style="51" customWidth="1"/>
    <col min="11272" max="11272" width="8.7109375" style="51" customWidth="1"/>
    <col min="11273" max="11273" width="7.7109375" style="51" customWidth="1"/>
    <col min="11274" max="11274" width="7.28515625" style="51" customWidth="1"/>
    <col min="11275" max="11275" width="10" style="51" bestFit="1" customWidth="1"/>
    <col min="11276" max="11516" width="9.140625" style="51"/>
    <col min="11517" max="11517" width="1.7109375" style="51" customWidth="1"/>
    <col min="11518" max="11518" width="9" style="51" customWidth="1"/>
    <col min="11519" max="11519" width="20.7109375" style="51" customWidth="1"/>
    <col min="11520" max="11520" width="50.85546875" style="51" customWidth="1"/>
    <col min="11521" max="11523" width="9" style="51" customWidth="1"/>
    <col min="11524" max="11524" width="8.42578125" style="51" customWidth="1"/>
    <col min="11525" max="11525" width="7.85546875" style="51" customWidth="1"/>
    <col min="11526" max="11526" width="7.42578125" style="51" customWidth="1"/>
    <col min="11527" max="11527" width="11.42578125" style="51" customWidth="1"/>
    <col min="11528" max="11528" width="8.7109375" style="51" customWidth="1"/>
    <col min="11529" max="11529" width="7.7109375" style="51" customWidth="1"/>
    <col min="11530" max="11530" width="7.28515625" style="51" customWidth="1"/>
    <col min="11531" max="11531" width="10" style="51" bestFit="1" customWidth="1"/>
    <col min="11532" max="11772" width="9.140625" style="51"/>
    <col min="11773" max="11773" width="1.7109375" style="51" customWidth="1"/>
    <col min="11774" max="11774" width="9" style="51" customWidth="1"/>
    <col min="11775" max="11775" width="20.7109375" style="51" customWidth="1"/>
    <col min="11776" max="11776" width="50.85546875" style="51" customWidth="1"/>
    <col min="11777" max="11779" width="9" style="51" customWidth="1"/>
    <col min="11780" max="11780" width="8.42578125" style="51" customWidth="1"/>
    <col min="11781" max="11781" width="7.85546875" style="51" customWidth="1"/>
    <col min="11782" max="11782" width="7.42578125" style="51" customWidth="1"/>
    <col min="11783" max="11783" width="11.42578125" style="51" customWidth="1"/>
    <col min="11784" max="11784" width="8.7109375" style="51" customWidth="1"/>
    <col min="11785" max="11785" width="7.7109375" style="51" customWidth="1"/>
    <col min="11786" max="11786" width="7.28515625" style="51" customWidth="1"/>
    <col min="11787" max="11787" width="10" style="51" bestFit="1" customWidth="1"/>
    <col min="11788" max="12028" width="9.140625" style="51"/>
    <col min="12029" max="12029" width="1.7109375" style="51" customWidth="1"/>
    <col min="12030" max="12030" width="9" style="51" customWidth="1"/>
    <col min="12031" max="12031" width="20.7109375" style="51" customWidth="1"/>
    <col min="12032" max="12032" width="50.85546875" style="51" customWidth="1"/>
    <col min="12033" max="12035" width="9" style="51" customWidth="1"/>
    <col min="12036" max="12036" width="8.42578125" style="51" customWidth="1"/>
    <col min="12037" max="12037" width="7.85546875" style="51" customWidth="1"/>
    <col min="12038" max="12038" width="7.42578125" style="51" customWidth="1"/>
    <col min="12039" max="12039" width="11.42578125" style="51" customWidth="1"/>
    <col min="12040" max="12040" width="8.7109375" style="51" customWidth="1"/>
    <col min="12041" max="12041" width="7.7109375" style="51" customWidth="1"/>
    <col min="12042" max="12042" width="7.28515625" style="51" customWidth="1"/>
    <col min="12043" max="12043" width="10" style="51" bestFit="1" customWidth="1"/>
    <col min="12044" max="12284" width="9.140625" style="51"/>
    <col min="12285" max="12285" width="1.7109375" style="51" customWidth="1"/>
    <col min="12286" max="12286" width="9" style="51" customWidth="1"/>
    <col min="12287" max="12287" width="20.7109375" style="51" customWidth="1"/>
    <col min="12288" max="12288" width="50.85546875" style="51" customWidth="1"/>
    <col min="12289" max="12291" width="9" style="51" customWidth="1"/>
    <col min="12292" max="12292" width="8.42578125" style="51" customWidth="1"/>
    <col min="12293" max="12293" width="7.85546875" style="51" customWidth="1"/>
    <col min="12294" max="12294" width="7.42578125" style="51" customWidth="1"/>
    <col min="12295" max="12295" width="11.42578125" style="51" customWidth="1"/>
    <col min="12296" max="12296" width="8.7109375" style="51" customWidth="1"/>
    <col min="12297" max="12297" width="7.7109375" style="51" customWidth="1"/>
    <col min="12298" max="12298" width="7.28515625" style="51" customWidth="1"/>
    <col min="12299" max="12299" width="10" style="51" bestFit="1" customWidth="1"/>
    <col min="12300" max="12540" width="9.140625" style="51"/>
    <col min="12541" max="12541" width="1.7109375" style="51" customWidth="1"/>
    <col min="12542" max="12542" width="9" style="51" customWidth="1"/>
    <col min="12543" max="12543" width="20.7109375" style="51" customWidth="1"/>
    <col min="12544" max="12544" width="50.85546875" style="51" customWidth="1"/>
    <col min="12545" max="12547" width="9" style="51" customWidth="1"/>
    <col min="12548" max="12548" width="8.42578125" style="51" customWidth="1"/>
    <col min="12549" max="12549" width="7.85546875" style="51" customWidth="1"/>
    <col min="12550" max="12550" width="7.42578125" style="51" customWidth="1"/>
    <col min="12551" max="12551" width="11.42578125" style="51" customWidth="1"/>
    <col min="12552" max="12552" width="8.7109375" style="51" customWidth="1"/>
    <col min="12553" max="12553" width="7.7109375" style="51" customWidth="1"/>
    <col min="12554" max="12554" width="7.28515625" style="51" customWidth="1"/>
    <col min="12555" max="12555" width="10" style="51" bestFit="1" customWidth="1"/>
    <col min="12556" max="12796" width="9.140625" style="51"/>
    <col min="12797" max="12797" width="1.7109375" style="51" customWidth="1"/>
    <col min="12798" max="12798" width="9" style="51" customWidth="1"/>
    <col min="12799" max="12799" width="20.7109375" style="51" customWidth="1"/>
    <col min="12800" max="12800" width="50.85546875" style="51" customWidth="1"/>
    <col min="12801" max="12803" width="9" style="51" customWidth="1"/>
    <col min="12804" max="12804" width="8.42578125" style="51" customWidth="1"/>
    <col min="12805" max="12805" width="7.85546875" style="51" customWidth="1"/>
    <col min="12806" max="12806" width="7.42578125" style="51" customWidth="1"/>
    <col min="12807" max="12807" width="11.42578125" style="51" customWidth="1"/>
    <col min="12808" max="12808" width="8.7109375" style="51" customWidth="1"/>
    <col min="12809" max="12809" width="7.7109375" style="51" customWidth="1"/>
    <col min="12810" max="12810" width="7.28515625" style="51" customWidth="1"/>
    <col min="12811" max="12811" width="10" style="51" bestFit="1" customWidth="1"/>
    <col min="12812" max="13052" width="9.140625" style="51"/>
    <col min="13053" max="13053" width="1.7109375" style="51" customWidth="1"/>
    <col min="13054" max="13054" width="9" style="51" customWidth="1"/>
    <col min="13055" max="13055" width="20.7109375" style="51" customWidth="1"/>
    <col min="13056" max="13056" width="50.85546875" style="51" customWidth="1"/>
    <col min="13057" max="13059" width="9" style="51" customWidth="1"/>
    <col min="13060" max="13060" width="8.42578125" style="51" customWidth="1"/>
    <col min="13061" max="13061" width="7.85546875" style="51" customWidth="1"/>
    <col min="13062" max="13062" width="7.42578125" style="51" customWidth="1"/>
    <col min="13063" max="13063" width="11.42578125" style="51" customWidth="1"/>
    <col min="13064" max="13064" width="8.7109375" style="51" customWidth="1"/>
    <col min="13065" max="13065" width="7.7109375" style="51" customWidth="1"/>
    <col min="13066" max="13066" width="7.28515625" style="51" customWidth="1"/>
    <col min="13067" max="13067" width="10" style="51" bestFit="1" customWidth="1"/>
    <col min="13068" max="13308" width="9.140625" style="51"/>
    <col min="13309" max="13309" width="1.7109375" style="51" customWidth="1"/>
    <col min="13310" max="13310" width="9" style="51" customWidth="1"/>
    <col min="13311" max="13311" width="20.7109375" style="51" customWidth="1"/>
    <col min="13312" max="13312" width="50.85546875" style="51" customWidth="1"/>
    <col min="13313" max="13315" width="9" style="51" customWidth="1"/>
    <col min="13316" max="13316" width="8.42578125" style="51" customWidth="1"/>
    <col min="13317" max="13317" width="7.85546875" style="51" customWidth="1"/>
    <col min="13318" max="13318" width="7.42578125" style="51" customWidth="1"/>
    <col min="13319" max="13319" width="11.42578125" style="51" customWidth="1"/>
    <col min="13320" max="13320" width="8.7109375" style="51" customWidth="1"/>
    <col min="13321" max="13321" width="7.7109375" style="51" customWidth="1"/>
    <col min="13322" max="13322" width="7.28515625" style="51" customWidth="1"/>
    <col min="13323" max="13323" width="10" style="51" bestFit="1" customWidth="1"/>
    <col min="13324" max="13564" width="9.140625" style="51"/>
    <col min="13565" max="13565" width="1.7109375" style="51" customWidth="1"/>
    <col min="13566" max="13566" width="9" style="51" customWidth="1"/>
    <col min="13567" max="13567" width="20.7109375" style="51" customWidth="1"/>
    <col min="13568" max="13568" width="50.85546875" style="51" customWidth="1"/>
    <col min="13569" max="13571" width="9" style="51" customWidth="1"/>
    <col min="13572" max="13572" width="8.42578125" style="51" customWidth="1"/>
    <col min="13573" max="13573" width="7.85546875" style="51" customWidth="1"/>
    <col min="13574" max="13574" width="7.42578125" style="51" customWidth="1"/>
    <col min="13575" max="13575" width="11.42578125" style="51" customWidth="1"/>
    <col min="13576" max="13576" width="8.7109375" style="51" customWidth="1"/>
    <col min="13577" max="13577" width="7.7109375" style="51" customWidth="1"/>
    <col min="13578" max="13578" width="7.28515625" style="51" customWidth="1"/>
    <col min="13579" max="13579" width="10" style="51" bestFit="1" customWidth="1"/>
    <col min="13580" max="13820" width="9.140625" style="51"/>
    <col min="13821" max="13821" width="1.7109375" style="51" customWidth="1"/>
    <col min="13822" max="13822" width="9" style="51" customWidth="1"/>
    <col min="13823" max="13823" width="20.7109375" style="51" customWidth="1"/>
    <col min="13824" max="13824" width="50.85546875" style="51" customWidth="1"/>
    <col min="13825" max="13827" width="9" style="51" customWidth="1"/>
    <col min="13828" max="13828" width="8.42578125" style="51" customWidth="1"/>
    <col min="13829" max="13829" width="7.85546875" style="51" customWidth="1"/>
    <col min="13830" max="13830" width="7.42578125" style="51" customWidth="1"/>
    <col min="13831" max="13831" width="11.42578125" style="51" customWidth="1"/>
    <col min="13832" max="13832" width="8.7109375" style="51" customWidth="1"/>
    <col min="13833" max="13833" width="7.7109375" style="51" customWidth="1"/>
    <col min="13834" max="13834" width="7.28515625" style="51" customWidth="1"/>
    <col min="13835" max="13835" width="10" style="51" bestFit="1" customWidth="1"/>
    <col min="13836" max="14076" width="9.140625" style="51"/>
    <col min="14077" max="14077" width="1.7109375" style="51" customWidth="1"/>
    <col min="14078" max="14078" width="9" style="51" customWidth="1"/>
    <col min="14079" max="14079" width="20.7109375" style="51" customWidth="1"/>
    <col min="14080" max="14080" width="50.85546875" style="51" customWidth="1"/>
    <col min="14081" max="14083" width="9" style="51" customWidth="1"/>
    <col min="14084" max="14084" width="8.42578125" style="51" customWidth="1"/>
    <col min="14085" max="14085" width="7.85546875" style="51" customWidth="1"/>
    <col min="14086" max="14086" width="7.42578125" style="51" customWidth="1"/>
    <col min="14087" max="14087" width="11.42578125" style="51" customWidth="1"/>
    <col min="14088" max="14088" width="8.7109375" style="51" customWidth="1"/>
    <col min="14089" max="14089" width="7.7109375" style="51" customWidth="1"/>
    <col min="14090" max="14090" width="7.28515625" style="51" customWidth="1"/>
    <col min="14091" max="14091" width="10" style="51" bestFit="1" customWidth="1"/>
    <col min="14092" max="14332" width="9.140625" style="51"/>
    <col min="14333" max="14333" width="1.7109375" style="51" customWidth="1"/>
    <col min="14334" max="14334" width="9" style="51" customWidth="1"/>
    <col min="14335" max="14335" width="20.7109375" style="51" customWidth="1"/>
    <col min="14336" max="14336" width="50.85546875" style="51" customWidth="1"/>
    <col min="14337" max="14339" width="9" style="51" customWidth="1"/>
    <col min="14340" max="14340" width="8.42578125" style="51" customWidth="1"/>
    <col min="14341" max="14341" width="7.85546875" style="51" customWidth="1"/>
    <col min="14342" max="14342" width="7.42578125" style="51" customWidth="1"/>
    <col min="14343" max="14343" width="11.42578125" style="51" customWidth="1"/>
    <col min="14344" max="14344" width="8.7109375" style="51" customWidth="1"/>
    <col min="14345" max="14345" width="7.7109375" style="51" customWidth="1"/>
    <col min="14346" max="14346" width="7.28515625" style="51" customWidth="1"/>
    <col min="14347" max="14347" width="10" style="51" bestFit="1" customWidth="1"/>
    <col min="14348" max="14588" width="9.140625" style="51"/>
    <col min="14589" max="14589" width="1.7109375" style="51" customWidth="1"/>
    <col min="14590" max="14590" width="9" style="51" customWidth="1"/>
    <col min="14591" max="14591" width="20.7109375" style="51" customWidth="1"/>
    <col min="14592" max="14592" width="50.85546875" style="51" customWidth="1"/>
    <col min="14593" max="14595" width="9" style="51" customWidth="1"/>
    <col min="14596" max="14596" width="8.42578125" style="51" customWidth="1"/>
    <col min="14597" max="14597" width="7.85546875" style="51" customWidth="1"/>
    <col min="14598" max="14598" width="7.42578125" style="51" customWidth="1"/>
    <col min="14599" max="14599" width="11.42578125" style="51" customWidth="1"/>
    <col min="14600" max="14600" width="8.7109375" style="51" customWidth="1"/>
    <col min="14601" max="14601" width="7.7109375" style="51" customWidth="1"/>
    <col min="14602" max="14602" width="7.28515625" style="51" customWidth="1"/>
    <col min="14603" max="14603" width="10" style="51" bestFit="1" customWidth="1"/>
    <col min="14604" max="14844" width="9.140625" style="51"/>
    <col min="14845" max="14845" width="1.7109375" style="51" customWidth="1"/>
    <col min="14846" max="14846" width="9" style="51" customWidth="1"/>
    <col min="14847" max="14847" width="20.7109375" style="51" customWidth="1"/>
    <col min="14848" max="14848" width="50.85546875" style="51" customWidth="1"/>
    <col min="14849" max="14851" width="9" style="51" customWidth="1"/>
    <col min="14852" max="14852" width="8.42578125" style="51" customWidth="1"/>
    <col min="14853" max="14853" width="7.85546875" style="51" customWidth="1"/>
    <col min="14854" max="14854" width="7.42578125" style="51" customWidth="1"/>
    <col min="14855" max="14855" width="11.42578125" style="51" customWidth="1"/>
    <col min="14856" max="14856" width="8.7109375" style="51" customWidth="1"/>
    <col min="14857" max="14857" width="7.7109375" style="51" customWidth="1"/>
    <col min="14858" max="14858" width="7.28515625" style="51" customWidth="1"/>
    <col min="14859" max="14859" width="10" style="51" bestFit="1" customWidth="1"/>
    <col min="14860" max="15100" width="9.140625" style="51"/>
    <col min="15101" max="15101" width="1.7109375" style="51" customWidth="1"/>
    <col min="15102" max="15102" width="9" style="51" customWidth="1"/>
    <col min="15103" max="15103" width="20.7109375" style="51" customWidth="1"/>
    <col min="15104" max="15104" width="50.85546875" style="51" customWidth="1"/>
    <col min="15105" max="15107" width="9" style="51" customWidth="1"/>
    <col min="15108" max="15108" width="8.42578125" style="51" customWidth="1"/>
    <col min="15109" max="15109" width="7.85546875" style="51" customWidth="1"/>
    <col min="15110" max="15110" width="7.42578125" style="51" customWidth="1"/>
    <col min="15111" max="15111" width="11.42578125" style="51" customWidth="1"/>
    <col min="15112" max="15112" width="8.7109375" style="51" customWidth="1"/>
    <col min="15113" max="15113" width="7.7109375" style="51" customWidth="1"/>
    <col min="15114" max="15114" width="7.28515625" style="51" customWidth="1"/>
    <col min="15115" max="15115" width="10" style="51" bestFit="1" customWidth="1"/>
    <col min="15116" max="15356" width="9.140625" style="51"/>
    <col min="15357" max="15357" width="1.7109375" style="51" customWidth="1"/>
    <col min="15358" max="15358" width="9" style="51" customWidth="1"/>
    <col min="15359" max="15359" width="20.7109375" style="51" customWidth="1"/>
    <col min="15360" max="15360" width="50.85546875" style="51" customWidth="1"/>
    <col min="15361" max="15363" width="9" style="51" customWidth="1"/>
    <col min="15364" max="15364" width="8.42578125" style="51" customWidth="1"/>
    <col min="15365" max="15365" width="7.85546875" style="51" customWidth="1"/>
    <col min="15366" max="15366" width="7.42578125" style="51" customWidth="1"/>
    <col min="15367" max="15367" width="11.42578125" style="51" customWidth="1"/>
    <col min="15368" max="15368" width="8.7109375" style="51" customWidth="1"/>
    <col min="15369" max="15369" width="7.7109375" style="51" customWidth="1"/>
    <col min="15370" max="15370" width="7.28515625" style="51" customWidth="1"/>
    <col min="15371" max="15371" width="10" style="51" bestFit="1" customWidth="1"/>
    <col min="15372" max="15612" width="9.140625" style="51"/>
    <col min="15613" max="15613" width="1.7109375" style="51" customWidth="1"/>
    <col min="15614" max="15614" width="9" style="51" customWidth="1"/>
    <col min="15615" max="15615" width="20.7109375" style="51" customWidth="1"/>
    <col min="15616" max="15616" width="50.85546875" style="51" customWidth="1"/>
    <col min="15617" max="15619" width="9" style="51" customWidth="1"/>
    <col min="15620" max="15620" width="8.42578125" style="51" customWidth="1"/>
    <col min="15621" max="15621" width="7.85546875" style="51" customWidth="1"/>
    <col min="15622" max="15622" width="7.42578125" style="51" customWidth="1"/>
    <col min="15623" max="15623" width="11.42578125" style="51" customWidth="1"/>
    <col min="15624" max="15624" width="8.7109375" style="51" customWidth="1"/>
    <col min="15625" max="15625" width="7.7109375" style="51" customWidth="1"/>
    <col min="15626" max="15626" width="7.28515625" style="51" customWidth="1"/>
    <col min="15627" max="15627" width="10" style="51" bestFit="1" customWidth="1"/>
    <col min="15628" max="15868" width="9.140625" style="51"/>
    <col min="15869" max="15869" width="1.7109375" style="51" customWidth="1"/>
    <col min="15870" max="15870" width="9" style="51" customWidth="1"/>
    <col min="15871" max="15871" width="20.7109375" style="51" customWidth="1"/>
    <col min="15872" max="15872" width="50.85546875" style="51" customWidth="1"/>
    <col min="15873" max="15875" width="9" style="51" customWidth="1"/>
    <col min="15876" max="15876" width="8.42578125" style="51" customWidth="1"/>
    <col min="15877" max="15877" width="7.85546875" style="51" customWidth="1"/>
    <col min="15878" max="15878" width="7.42578125" style="51" customWidth="1"/>
    <col min="15879" max="15879" width="11.42578125" style="51" customWidth="1"/>
    <col min="15880" max="15880" width="8.7109375" style="51" customWidth="1"/>
    <col min="15881" max="15881" width="7.7109375" style="51" customWidth="1"/>
    <col min="15882" max="15882" width="7.28515625" style="51" customWidth="1"/>
    <col min="15883" max="15883" width="10" style="51" bestFit="1" customWidth="1"/>
    <col min="15884" max="16124" width="9.140625" style="51"/>
    <col min="16125" max="16125" width="1.7109375" style="51" customWidth="1"/>
    <col min="16126" max="16126" width="9" style="51" customWidth="1"/>
    <col min="16127" max="16127" width="20.7109375" style="51" customWidth="1"/>
    <col min="16128" max="16128" width="50.85546875" style="51" customWidth="1"/>
    <col min="16129" max="16131" width="9" style="51" customWidth="1"/>
    <col min="16132" max="16132" width="8.42578125" style="51" customWidth="1"/>
    <col min="16133" max="16133" width="7.85546875" style="51" customWidth="1"/>
    <col min="16134" max="16134" width="7.42578125" style="51" customWidth="1"/>
    <col min="16135" max="16135" width="11.42578125" style="51" customWidth="1"/>
    <col min="16136" max="16136" width="8.7109375" style="51" customWidth="1"/>
    <col min="16137" max="16137" width="7.7109375" style="51" customWidth="1"/>
    <col min="16138" max="16138" width="7.28515625" style="51" customWidth="1"/>
    <col min="16139" max="16139" width="10" style="51" bestFit="1" customWidth="1"/>
    <col min="16140" max="16384" width="9.140625" style="51"/>
  </cols>
  <sheetData>
    <row r="1" spans="1:10" hidden="1" x14ac:dyDescent="0.2">
      <c r="C1" s="1" t="s">
        <v>64</v>
      </c>
    </row>
    <row r="2" spans="1:10" hidden="1" x14ac:dyDescent="0.2">
      <c r="C2" s="1" t="s">
        <v>65</v>
      </c>
    </row>
    <row r="3" spans="1:10" hidden="1" x14ac:dyDescent="0.2"/>
    <row r="4" spans="1:10" hidden="1" x14ac:dyDescent="0.2">
      <c r="A4" s="3" t="s">
        <v>0</v>
      </c>
      <c r="I4" s="3" t="s">
        <v>1</v>
      </c>
    </row>
    <row r="5" spans="1:10" hidden="1" x14ac:dyDescent="0.2">
      <c r="A5" s="4"/>
      <c r="I5" s="91" t="s">
        <v>66</v>
      </c>
      <c r="J5" s="91"/>
    </row>
    <row r="6" spans="1:10" hidden="1" x14ac:dyDescent="0.2">
      <c r="A6" s="5"/>
      <c r="B6" s="5"/>
      <c r="I6" s="5"/>
      <c r="J6" s="5"/>
    </row>
    <row r="7" spans="1:10" hidden="1" x14ac:dyDescent="0.2">
      <c r="A7" s="4"/>
      <c r="I7" s="92" t="s">
        <v>63</v>
      </c>
      <c r="J7" s="92"/>
    </row>
    <row r="8" spans="1:10" hidden="1" x14ac:dyDescent="0.2">
      <c r="A8" s="4" t="s">
        <v>50</v>
      </c>
      <c r="I8" s="4" t="s">
        <v>50</v>
      </c>
    </row>
    <row r="9" spans="1:10" ht="30.75" customHeight="1" x14ac:dyDescent="0.2">
      <c r="C9" s="93" t="s">
        <v>71</v>
      </c>
      <c r="D9" s="93"/>
      <c r="E9" s="93"/>
      <c r="F9" s="93"/>
      <c r="G9" s="93"/>
      <c r="H9" s="93"/>
    </row>
    <row r="11" spans="1:10" x14ac:dyDescent="0.2">
      <c r="C11" s="94" t="s">
        <v>49</v>
      </c>
      <c r="D11" s="94"/>
      <c r="E11" s="94"/>
      <c r="F11" s="94"/>
      <c r="G11" s="94"/>
      <c r="H11" s="94"/>
      <c r="I11" s="94"/>
    </row>
    <row r="12" spans="1:10" x14ac:dyDescent="0.2">
      <c r="C12" s="94" t="s">
        <v>94</v>
      </c>
      <c r="D12" s="94"/>
      <c r="E12" s="94"/>
      <c r="F12" s="94"/>
      <c r="G12" s="94"/>
      <c r="H12" s="94"/>
      <c r="I12" s="94"/>
    </row>
    <row r="13" spans="1:10" x14ac:dyDescent="0.2">
      <c r="B13" s="6" t="s">
        <v>2</v>
      </c>
      <c r="C13" s="90" t="s">
        <v>267</v>
      </c>
      <c r="D13" s="90"/>
      <c r="E13" s="90"/>
      <c r="F13" s="90"/>
      <c r="G13" s="90"/>
      <c r="H13" s="90"/>
      <c r="I13" s="90"/>
    </row>
    <row r="14" spans="1:10" x14ac:dyDescent="0.2">
      <c r="C14" s="95" t="s">
        <v>3</v>
      </c>
      <c r="D14" s="95"/>
      <c r="E14" s="95"/>
      <c r="F14" s="95"/>
      <c r="G14" s="95"/>
      <c r="H14" s="95"/>
      <c r="I14" s="95"/>
    </row>
    <row r="15" spans="1:10" x14ac:dyDescent="0.2">
      <c r="C15" s="1"/>
      <c r="D15" s="1"/>
      <c r="E15" s="33"/>
      <c r="F15" s="1"/>
      <c r="G15" s="7"/>
      <c r="H15" s="7"/>
      <c r="I15" s="1"/>
    </row>
    <row r="16" spans="1:10" x14ac:dyDescent="0.2">
      <c r="A16" s="8" t="s">
        <v>4</v>
      </c>
      <c r="C16" s="48"/>
      <c r="D16" s="48"/>
      <c r="E16" s="34"/>
      <c r="F16" s="48"/>
      <c r="G16" s="9"/>
      <c r="H16" s="9"/>
      <c r="I16" s="48"/>
    </row>
    <row r="17" spans="1:11" x14ac:dyDescent="0.2">
      <c r="A17" s="96" t="s">
        <v>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x14ac:dyDescent="0.2">
      <c r="A18" s="97" t="s">
        <v>6</v>
      </c>
      <c r="B18" s="100" t="s">
        <v>7</v>
      </c>
      <c r="C18" s="97" t="s">
        <v>8</v>
      </c>
      <c r="D18" s="97" t="s">
        <v>9</v>
      </c>
      <c r="E18" s="108" t="s">
        <v>10</v>
      </c>
      <c r="F18" s="103" t="s">
        <v>57</v>
      </c>
      <c r="G18" s="103"/>
      <c r="H18" s="103"/>
      <c r="I18" s="103" t="s">
        <v>56</v>
      </c>
      <c r="J18" s="103"/>
      <c r="K18" s="103"/>
    </row>
    <row r="19" spans="1:11" x14ac:dyDescent="0.2">
      <c r="A19" s="98"/>
      <c r="B19" s="101"/>
      <c r="C19" s="98"/>
      <c r="D19" s="98"/>
      <c r="E19" s="109"/>
      <c r="F19" s="97" t="s">
        <v>11</v>
      </c>
      <c r="G19" s="104" t="s">
        <v>12</v>
      </c>
      <c r="H19" s="104"/>
      <c r="I19" s="97" t="s">
        <v>11</v>
      </c>
      <c r="J19" s="103" t="s">
        <v>12</v>
      </c>
      <c r="K19" s="103"/>
    </row>
    <row r="20" spans="1:11" x14ac:dyDescent="0.2">
      <c r="A20" s="99"/>
      <c r="B20" s="102"/>
      <c r="C20" s="99"/>
      <c r="D20" s="99"/>
      <c r="E20" s="110"/>
      <c r="F20" s="99"/>
      <c r="G20" s="49" t="s">
        <v>13</v>
      </c>
      <c r="H20" s="49" t="s">
        <v>14</v>
      </c>
      <c r="I20" s="99"/>
      <c r="J20" s="50" t="s">
        <v>13</v>
      </c>
      <c r="K20" s="49" t="s">
        <v>14</v>
      </c>
    </row>
    <row r="21" spans="1:11" x14ac:dyDescent="0.2">
      <c r="A21" s="10">
        <v>1</v>
      </c>
      <c r="B21" s="10">
        <v>2</v>
      </c>
      <c r="C21" s="10">
        <v>3</v>
      </c>
      <c r="D21" s="10">
        <v>4</v>
      </c>
      <c r="E21" s="35">
        <v>5</v>
      </c>
      <c r="F21" s="10">
        <v>6</v>
      </c>
      <c r="G21" s="11">
        <v>7</v>
      </c>
      <c r="H21" s="11">
        <v>8</v>
      </c>
      <c r="I21" s="10">
        <v>9</v>
      </c>
      <c r="J21" s="10">
        <v>10</v>
      </c>
      <c r="K21" s="11">
        <v>11</v>
      </c>
    </row>
    <row r="22" spans="1:11" s="42" customFormat="1" x14ac:dyDescent="0.25">
      <c r="A22" s="37">
        <v>1</v>
      </c>
      <c r="B22" s="38"/>
      <c r="C22" s="43" t="s">
        <v>74</v>
      </c>
      <c r="D22" s="40"/>
      <c r="E22" s="44"/>
      <c r="F22" s="41"/>
      <c r="G22" s="41"/>
      <c r="H22" s="41"/>
      <c r="I22" s="41"/>
      <c r="J22" s="41"/>
      <c r="K22" s="41"/>
    </row>
    <row r="23" spans="1:11" s="16" customFormat="1" ht="38.25" x14ac:dyDescent="0.25">
      <c r="A23" s="12">
        <v>2</v>
      </c>
      <c r="B23" s="13" t="s">
        <v>15</v>
      </c>
      <c r="C23" s="13" t="s">
        <v>258</v>
      </c>
      <c r="D23" s="14" t="s">
        <v>16</v>
      </c>
      <c r="E23" s="25">
        <f>6131.35+379.16</f>
        <v>6510.51</v>
      </c>
      <c r="F23" s="15">
        <f t="shared" ref="F23:F28" si="0">G23+H23</f>
        <v>0</v>
      </c>
      <c r="G23" s="15"/>
      <c r="H23" s="15"/>
      <c r="I23" s="15">
        <f t="shared" ref="I23:I28" si="1">E23*F23</f>
        <v>0</v>
      </c>
      <c r="J23" s="15">
        <f t="shared" ref="J23:J28" si="2">E23*G23</f>
        <v>0</v>
      </c>
      <c r="K23" s="15">
        <f t="shared" ref="K23:K28" si="3">E23*H23</f>
        <v>0</v>
      </c>
    </row>
    <row r="24" spans="1:11" s="16" customFormat="1" ht="51" x14ac:dyDescent="0.25">
      <c r="A24" s="28">
        <v>3</v>
      </c>
      <c r="B24" s="13" t="s">
        <v>15</v>
      </c>
      <c r="C24" s="13" t="s">
        <v>261</v>
      </c>
      <c r="D24" s="14" t="s">
        <v>16</v>
      </c>
      <c r="E24" s="25">
        <f>2046.46+73.07</f>
        <v>2119.5300000000002</v>
      </c>
      <c r="F24" s="15">
        <f t="shared" si="0"/>
        <v>0</v>
      </c>
      <c r="G24" s="15"/>
      <c r="H24" s="15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25.5" x14ac:dyDescent="0.25">
      <c r="A25" s="12">
        <v>4</v>
      </c>
      <c r="B25" s="13" t="s">
        <v>15</v>
      </c>
      <c r="C25" s="13" t="s">
        <v>48</v>
      </c>
      <c r="D25" s="14" t="s">
        <v>16</v>
      </c>
      <c r="E25" s="25">
        <f t="shared" ref="E25" si="4">E23</f>
        <v>6510.51</v>
      </c>
      <c r="F25" s="15">
        <f t="shared" si="0"/>
        <v>0</v>
      </c>
      <c r="G25" s="15"/>
      <c r="H25" s="15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38.25" x14ac:dyDescent="0.25">
      <c r="A26" s="28">
        <v>5</v>
      </c>
      <c r="B26" s="13" t="s">
        <v>15</v>
      </c>
      <c r="C26" s="13" t="s">
        <v>75</v>
      </c>
      <c r="D26" s="26" t="s">
        <v>68</v>
      </c>
      <c r="E26" s="25">
        <v>3834.48</v>
      </c>
      <c r="F26" s="15">
        <f t="shared" si="0"/>
        <v>0</v>
      </c>
      <c r="G26" s="15"/>
      <c r="H26" s="15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91.5" x14ac:dyDescent="0.25">
      <c r="A27" s="12">
        <v>6</v>
      </c>
      <c r="B27" s="13" t="s">
        <v>15</v>
      </c>
      <c r="C27" s="26" t="s">
        <v>33</v>
      </c>
      <c r="D27" s="14" t="s">
        <v>16</v>
      </c>
      <c r="E27" s="25">
        <v>3548.28</v>
      </c>
      <c r="F27" s="15">
        <f t="shared" si="0"/>
        <v>0</v>
      </c>
      <c r="G27" s="15"/>
      <c r="H27" s="15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02.75" x14ac:dyDescent="0.25">
      <c r="A28" s="28">
        <v>7</v>
      </c>
      <c r="B28" s="13" t="s">
        <v>15</v>
      </c>
      <c r="C28" s="26" t="s">
        <v>80</v>
      </c>
      <c r="D28" s="14" t="s">
        <v>16</v>
      </c>
      <c r="E28" s="25">
        <v>370.2</v>
      </c>
      <c r="F28" s="15">
        <f t="shared" si="0"/>
        <v>0</v>
      </c>
      <c r="G28" s="15"/>
      <c r="H28" s="15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42" customFormat="1" x14ac:dyDescent="0.25">
      <c r="A29" s="37">
        <v>8</v>
      </c>
      <c r="B29" s="38"/>
      <c r="C29" s="39" t="s">
        <v>78</v>
      </c>
      <c r="D29" s="40"/>
      <c r="E29" s="41"/>
      <c r="F29" s="41"/>
      <c r="G29" s="41"/>
      <c r="H29" s="41"/>
      <c r="I29" s="41"/>
      <c r="J29" s="41"/>
      <c r="K29" s="41"/>
    </row>
    <row r="30" spans="1:11" s="16" customFormat="1" x14ac:dyDescent="0.25">
      <c r="A30" s="28">
        <v>9</v>
      </c>
      <c r="B30" s="13"/>
      <c r="C30" s="27" t="s">
        <v>38</v>
      </c>
      <c r="D30" s="26"/>
      <c r="E30" s="25"/>
      <c r="F30" s="15"/>
      <c r="G30" s="15"/>
      <c r="H30" s="15"/>
      <c r="I30" s="15"/>
      <c r="J30" s="15"/>
      <c r="K30" s="15"/>
    </row>
    <row r="31" spans="1:11" s="16" customFormat="1" ht="63.75" x14ac:dyDescent="0.25">
      <c r="A31" s="12">
        <v>10</v>
      </c>
      <c r="B31" s="13" t="s">
        <v>15</v>
      </c>
      <c r="C31" s="13" t="s">
        <v>259</v>
      </c>
      <c r="D31" s="14" t="s">
        <v>16</v>
      </c>
      <c r="E31" s="25">
        <v>2595.48</v>
      </c>
      <c r="F31" s="15">
        <f t="shared" ref="F31:F40" si="5">G31+H31</f>
        <v>0</v>
      </c>
      <c r="G31" s="15"/>
      <c r="H31" s="15"/>
      <c r="I31" s="15">
        <f t="shared" ref="I31:I40" si="6">E31*F31</f>
        <v>0</v>
      </c>
      <c r="J31" s="15">
        <f t="shared" ref="J31:J40" si="7">E31*G31</f>
        <v>0</v>
      </c>
      <c r="K31" s="15">
        <f t="shared" ref="K31:K40" si="8">E31*H31</f>
        <v>0</v>
      </c>
    </row>
    <row r="32" spans="1:11" s="16" customFormat="1" ht="25.5" x14ac:dyDescent="0.25">
      <c r="A32" s="28">
        <v>11</v>
      </c>
      <c r="B32" s="13" t="s">
        <v>15</v>
      </c>
      <c r="C32" s="13" t="s">
        <v>51</v>
      </c>
      <c r="D32" s="14" t="s">
        <v>16</v>
      </c>
      <c r="E32" s="25">
        <f>126+54.11</f>
        <v>180.11</v>
      </c>
      <c r="F32" s="15">
        <f t="shared" si="5"/>
        <v>0</v>
      </c>
      <c r="G32" s="15"/>
      <c r="H32" s="15"/>
      <c r="I32" s="15">
        <f t="shared" si="6"/>
        <v>0</v>
      </c>
      <c r="J32" s="15">
        <f t="shared" si="7"/>
        <v>0</v>
      </c>
      <c r="K32" s="15">
        <f t="shared" si="8"/>
        <v>0</v>
      </c>
    </row>
    <row r="33" spans="1:11" s="16" customFormat="1" ht="38.25" x14ac:dyDescent="0.25">
      <c r="A33" s="12">
        <v>12</v>
      </c>
      <c r="B33" s="13" t="s">
        <v>15</v>
      </c>
      <c r="C33" s="13" t="s">
        <v>76</v>
      </c>
      <c r="D33" s="14" t="s">
        <v>16</v>
      </c>
      <c r="E33" s="25">
        <v>126</v>
      </c>
      <c r="F33" s="15">
        <f t="shared" si="5"/>
        <v>0</v>
      </c>
      <c r="G33" s="15"/>
      <c r="H33" s="15"/>
      <c r="I33" s="15">
        <f t="shared" si="6"/>
        <v>0</v>
      </c>
      <c r="J33" s="15">
        <f t="shared" si="7"/>
        <v>0</v>
      </c>
      <c r="K33" s="15">
        <f t="shared" si="8"/>
        <v>0</v>
      </c>
    </row>
    <row r="34" spans="1:11" s="16" customFormat="1" ht="38.25" x14ac:dyDescent="0.25">
      <c r="A34" s="28">
        <v>13</v>
      </c>
      <c r="B34" s="13" t="s">
        <v>15</v>
      </c>
      <c r="C34" s="13" t="s">
        <v>54</v>
      </c>
      <c r="D34" s="14" t="s">
        <v>16</v>
      </c>
      <c r="E34" s="25">
        <v>54.11</v>
      </c>
      <c r="F34" s="15">
        <f t="shared" si="5"/>
        <v>0</v>
      </c>
      <c r="G34" s="15"/>
      <c r="H34" s="15"/>
      <c r="I34" s="15">
        <f t="shared" si="6"/>
        <v>0</v>
      </c>
      <c r="J34" s="15">
        <f t="shared" si="7"/>
        <v>0</v>
      </c>
      <c r="K34" s="15">
        <f t="shared" si="8"/>
        <v>0</v>
      </c>
    </row>
    <row r="35" spans="1:11" s="16" customFormat="1" ht="25.5" x14ac:dyDescent="0.25">
      <c r="A35" s="12">
        <v>14</v>
      </c>
      <c r="B35" s="13" t="s">
        <v>15</v>
      </c>
      <c r="C35" s="13" t="s">
        <v>77</v>
      </c>
      <c r="D35" s="14" t="s">
        <v>16</v>
      </c>
      <c r="E35" s="25">
        <v>45.99</v>
      </c>
      <c r="F35" s="15">
        <f t="shared" si="5"/>
        <v>0</v>
      </c>
      <c r="G35" s="15"/>
      <c r="H35" s="15"/>
      <c r="I35" s="15">
        <f t="shared" si="6"/>
        <v>0</v>
      </c>
      <c r="J35" s="15">
        <f t="shared" si="7"/>
        <v>0</v>
      </c>
      <c r="K35" s="15">
        <f t="shared" si="8"/>
        <v>0</v>
      </c>
    </row>
    <row r="36" spans="1:11" s="16" customFormat="1" ht="25.5" x14ac:dyDescent="0.25">
      <c r="A36" s="28">
        <v>15</v>
      </c>
      <c r="B36" s="13" t="s">
        <v>15</v>
      </c>
      <c r="C36" s="13" t="s">
        <v>21</v>
      </c>
      <c r="D36" s="14" t="s">
        <v>16</v>
      </c>
      <c r="E36" s="25">
        <v>73.180000000000007</v>
      </c>
      <c r="F36" s="15">
        <f t="shared" si="5"/>
        <v>0</v>
      </c>
      <c r="G36" s="15"/>
      <c r="H36" s="15"/>
      <c r="I36" s="15">
        <f t="shared" si="6"/>
        <v>0</v>
      </c>
      <c r="J36" s="15">
        <f t="shared" si="7"/>
        <v>0</v>
      </c>
      <c r="K36" s="15">
        <f t="shared" si="8"/>
        <v>0</v>
      </c>
    </row>
    <row r="37" spans="1:11" s="16" customFormat="1" ht="25.5" x14ac:dyDescent="0.25">
      <c r="A37" s="12">
        <v>16</v>
      </c>
      <c r="B37" s="13" t="s">
        <v>15</v>
      </c>
      <c r="C37" s="13" t="s">
        <v>17</v>
      </c>
      <c r="D37" s="14" t="s">
        <v>16</v>
      </c>
      <c r="E37" s="25">
        <f t="shared" ref="E37:E38" si="9">E36</f>
        <v>73.180000000000007</v>
      </c>
      <c r="F37" s="15">
        <f t="shared" si="5"/>
        <v>0</v>
      </c>
      <c r="G37" s="15"/>
      <c r="H37" s="15"/>
      <c r="I37" s="15">
        <f t="shared" si="6"/>
        <v>0</v>
      </c>
      <c r="J37" s="15">
        <f t="shared" si="7"/>
        <v>0</v>
      </c>
      <c r="K37" s="15">
        <f t="shared" si="8"/>
        <v>0</v>
      </c>
    </row>
    <row r="38" spans="1:11" s="16" customFormat="1" ht="25.5" x14ac:dyDescent="0.25">
      <c r="A38" s="28">
        <v>17</v>
      </c>
      <c r="B38" s="13" t="s">
        <v>15</v>
      </c>
      <c r="C38" s="13" t="s">
        <v>22</v>
      </c>
      <c r="D38" s="14" t="s">
        <v>16</v>
      </c>
      <c r="E38" s="25">
        <f t="shared" si="9"/>
        <v>73.180000000000007</v>
      </c>
      <c r="F38" s="15">
        <f t="shared" si="5"/>
        <v>0</v>
      </c>
      <c r="G38" s="15"/>
      <c r="H38" s="15"/>
      <c r="I38" s="15">
        <f t="shared" si="6"/>
        <v>0</v>
      </c>
      <c r="J38" s="15">
        <f t="shared" si="7"/>
        <v>0</v>
      </c>
      <c r="K38" s="15">
        <f t="shared" si="8"/>
        <v>0</v>
      </c>
    </row>
    <row r="39" spans="1:11" s="16" customFormat="1" ht="25.5" x14ac:dyDescent="0.25">
      <c r="A39" s="12">
        <v>18</v>
      </c>
      <c r="B39" s="13" t="s">
        <v>15</v>
      </c>
      <c r="C39" s="13" t="s">
        <v>25</v>
      </c>
      <c r="D39" s="14" t="s">
        <v>16</v>
      </c>
      <c r="E39" s="25">
        <v>1064.18</v>
      </c>
      <c r="F39" s="15">
        <f t="shared" si="5"/>
        <v>0</v>
      </c>
      <c r="G39" s="15"/>
      <c r="H39" s="15"/>
      <c r="I39" s="15">
        <f t="shared" si="6"/>
        <v>0</v>
      </c>
      <c r="J39" s="15">
        <f t="shared" si="7"/>
        <v>0</v>
      </c>
      <c r="K39" s="15">
        <f t="shared" si="8"/>
        <v>0</v>
      </c>
    </row>
    <row r="40" spans="1:11" s="16" customFormat="1" ht="25.5" x14ac:dyDescent="0.25">
      <c r="A40" s="28">
        <v>19</v>
      </c>
      <c r="B40" s="13" t="s">
        <v>15</v>
      </c>
      <c r="C40" s="13" t="s">
        <v>26</v>
      </c>
      <c r="D40" s="14" t="s">
        <v>16</v>
      </c>
      <c r="E40" s="25">
        <f t="shared" ref="E40" si="10">E39</f>
        <v>1064.18</v>
      </c>
      <c r="F40" s="15">
        <f t="shared" si="5"/>
        <v>0</v>
      </c>
      <c r="G40" s="15"/>
      <c r="H40" s="15"/>
      <c r="I40" s="15">
        <f t="shared" si="6"/>
        <v>0</v>
      </c>
      <c r="J40" s="15">
        <f t="shared" si="7"/>
        <v>0</v>
      </c>
      <c r="K40" s="15">
        <f t="shared" si="8"/>
        <v>0</v>
      </c>
    </row>
    <row r="41" spans="1:11" s="16" customFormat="1" x14ac:dyDescent="0.25">
      <c r="A41" s="12">
        <v>20</v>
      </c>
      <c r="B41" s="13"/>
      <c r="C41" s="27" t="s">
        <v>37</v>
      </c>
      <c r="D41" s="14"/>
      <c r="E41" s="25"/>
      <c r="F41" s="15"/>
      <c r="G41" s="15"/>
      <c r="H41" s="15"/>
      <c r="I41" s="15"/>
      <c r="J41" s="15"/>
      <c r="K41" s="15"/>
    </row>
    <row r="42" spans="1:11" s="16" customFormat="1" ht="25.5" x14ac:dyDescent="0.25">
      <c r="A42" s="28">
        <v>21</v>
      </c>
      <c r="B42" s="13" t="s">
        <v>15</v>
      </c>
      <c r="C42" s="13" t="s">
        <v>23</v>
      </c>
      <c r="D42" s="14" t="s">
        <v>16</v>
      </c>
      <c r="E42" s="25">
        <v>30.46</v>
      </c>
      <c r="F42" s="15">
        <f>G42+H42</f>
        <v>0</v>
      </c>
      <c r="G42" s="15"/>
      <c r="H42" s="15"/>
      <c r="I42" s="15">
        <f t="shared" ref="I42:I43" si="11">E42*F42</f>
        <v>0</v>
      </c>
      <c r="J42" s="15">
        <f t="shared" ref="J42:J43" si="12">E42*G42</f>
        <v>0</v>
      </c>
      <c r="K42" s="15">
        <f t="shared" ref="K42:K43" si="13">E42*H42</f>
        <v>0</v>
      </c>
    </row>
    <row r="43" spans="1:11" s="16" customFormat="1" ht="15" customHeight="1" x14ac:dyDescent="0.25">
      <c r="A43" s="12">
        <v>22</v>
      </c>
      <c r="B43" s="13" t="s">
        <v>15</v>
      </c>
      <c r="C43" s="13" t="s">
        <v>24</v>
      </c>
      <c r="D43" s="14" t="s">
        <v>16</v>
      </c>
      <c r="E43" s="25">
        <v>30.46</v>
      </c>
      <c r="F43" s="15">
        <f>G43+H43</f>
        <v>0</v>
      </c>
      <c r="G43" s="15"/>
      <c r="H43" s="15"/>
      <c r="I43" s="15">
        <f t="shared" si="11"/>
        <v>0</v>
      </c>
      <c r="J43" s="15">
        <f t="shared" si="12"/>
        <v>0</v>
      </c>
      <c r="K43" s="15">
        <f t="shared" si="13"/>
        <v>0</v>
      </c>
    </row>
    <row r="44" spans="1:11" s="16" customFormat="1" x14ac:dyDescent="0.25">
      <c r="A44" s="28">
        <v>23</v>
      </c>
      <c r="B44" s="13"/>
      <c r="C44" s="27" t="s">
        <v>39</v>
      </c>
      <c r="D44" s="14"/>
      <c r="E44" s="25"/>
      <c r="F44" s="15"/>
      <c r="G44" s="15"/>
      <c r="H44" s="15"/>
      <c r="I44" s="15"/>
      <c r="J44" s="15"/>
      <c r="K44" s="15"/>
    </row>
    <row r="45" spans="1:11" s="16" customFormat="1" ht="38.25" x14ac:dyDescent="0.25">
      <c r="A45" s="12">
        <v>24</v>
      </c>
      <c r="B45" s="13" t="s">
        <v>15</v>
      </c>
      <c r="C45" s="13" t="s">
        <v>67</v>
      </c>
      <c r="D45" s="26" t="s">
        <v>68</v>
      </c>
      <c r="E45" s="25">
        <v>997.34</v>
      </c>
      <c r="F45" s="15">
        <f>G45+H45</f>
        <v>0</v>
      </c>
      <c r="G45" s="15"/>
      <c r="H45" s="15"/>
      <c r="I45" s="15">
        <f>E45*F45</f>
        <v>0</v>
      </c>
      <c r="J45" s="15">
        <f t="shared" ref="J45" si="14">E45*G45</f>
        <v>0</v>
      </c>
      <c r="K45" s="15">
        <f t="shared" ref="K45" si="15">E45*H45</f>
        <v>0</v>
      </c>
    </row>
    <row r="46" spans="1:11" s="16" customFormat="1" x14ac:dyDescent="0.25">
      <c r="A46" s="28">
        <v>25</v>
      </c>
      <c r="B46" s="13"/>
      <c r="C46" s="27" t="s">
        <v>31</v>
      </c>
      <c r="D46" s="14"/>
      <c r="E46" s="25"/>
      <c r="F46" s="15"/>
      <c r="G46" s="15"/>
      <c r="H46" s="15"/>
      <c r="I46" s="15"/>
      <c r="J46" s="15"/>
      <c r="K46" s="15"/>
    </row>
    <row r="47" spans="1:11" s="16" customFormat="1" ht="25.5" x14ac:dyDescent="0.25">
      <c r="A47" s="12">
        <v>26</v>
      </c>
      <c r="B47" s="13" t="s">
        <v>15</v>
      </c>
      <c r="C47" s="13" t="s">
        <v>44</v>
      </c>
      <c r="D47" s="14" t="s">
        <v>16</v>
      </c>
      <c r="E47" s="25">
        <v>14.66</v>
      </c>
      <c r="F47" s="15">
        <f t="shared" ref="F47:F50" si="16">G47+H47</f>
        <v>0</v>
      </c>
      <c r="G47" s="15"/>
      <c r="H47" s="15"/>
      <c r="I47" s="15">
        <f t="shared" ref="I47:I50" si="17">E47*F47</f>
        <v>0</v>
      </c>
      <c r="J47" s="15">
        <f t="shared" ref="J47:J50" si="18">E47*G47</f>
        <v>0</v>
      </c>
      <c r="K47" s="15">
        <f t="shared" ref="K47:K50" si="19">E47*H47</f>
        <v>0</v>
      </c>
    </row>
    <row r="48" spans="1:11" s="16" customFormat="1" ht="25.5" x14ac:dyDescent="0.25">
      <c r="A48" s="28">
        <v>27</v>
      </c>
      <c r="B48" s="13" t="s">
        <v>15</v>
      </c>
      <c r="C48" s="13" t="s">
        <v>18</v>
      </c>
      <c r="D48" s="14" t="s">
        <v>19</v>
      </c>
      <c r="E48" s="25">
        <v>25.42</v>
      </c>
      <c r="F48" s="15">
        <f t="shared" si="16"/>
        <v>0</v>
      </c>
      <c r="G48" s="15"/>
      <c r="H48" s="15"/>
      <c r="I48" s="15">
        <f t="shared" si="17"/>
        <v>0</v>
      </c>
      <c r="J48" s="15">
        <f t="shared" si="18"/>
        <v>0</v>
      </c>
      <c r="K48" s="15">
        <f t="shared" si="19"/>
        <v>0</v>
      </c>
    </row>
    <row r="49" spans="1:11" s="16" customFormat="1" ht="57.75" x14ac:dyDescent="0.25">
      <c r="A49" s="12">
        <v>28</v>
      </c>
      <c r="B49" s="13" t="s">
        <v>15</v>
      </c>
      <c r="C49" s="26" t="s">
        <v>84</v>
      </c>
      <c r="D49" s="14" t="s">
        <v>16</v>
      </c>
      <c r="E49" s="25">
        <v>674.21</v>
      </c>
      <c r="F49" s="15">
        <f t="shared" si="16"/>
        <v>0</v>
      </c>
      <c r="G49" s="15"/>
      <c r="H49" s="15"/>
      <c r="I49" s="15">
        <f t="shared" si="17"/>
        <v>0</v>
      </c>
      <c r="J49" s="15">
        <f t="shared" si="18"/>
        <v>0</v>
      </c>
      <c r="K49" s="15">
        <f t="shared" si="19"/>
        <v>0</v>
      </c>
    </row>
    <row r="50" spans="1:11" s="16" customFormat="1" ht="91.5" x14ac:dyDescent="0.25">
      <c r="A50" s="28">
        <v>29</v>
      </c>
      <c r="B50" s="13" t="s">
        <v>15</v>
      </c>
      <c r="C50" s="26" t="s">
        <v>83</v>
      </c>
      <c r="D50" s="14" t="s">
        <v>16</v>
      </c>
      <c r="E50" s="25">
        <v>17.11</v>
      </c>
      <c r="F50" s="15">
        <f t="shared" si="16"/>
        <v>0</v>
      </c>
      <c r="G50" s="15"/>
      <c r="H50" s="15"/>
      <c r="I50" s="15">
        <f t="shared" si="17"/>
        <v>0</v>
      </c>
      <c r="J50" s="15">
        <f t="shared" si="18"/>
        <v>0</v>
      </c>
      <c r="K50" s="15">
        <f t="shared" si="19"/>
        <v>0</v>
      </c>
    </row>
    <row r="51" spans="1:11" s="56" customFormat="1" x14ac:dyDescent="0.25">
      <c r="A51" s="12">
        <v>30</v>
      </c>
      <c r="B51" s="43"/>
      <c r="C51" s="39" t="s">
        <v>101</v>
      </c>
      <c r="D51" s="39"/>
      <c r="E51" s="55"/>
      <c r="F51" s="55"/>
      <c r="G51" s="55"/>
      <c r="H51" s="55"/>
      <c r="I51" s="55">
        <f>SUM(I23:I50)</f>
        <v>0</v>
      </c>
      <c r="J51" s="55">
        <f>SUM(J23:J50)</f>
        <v>0</v>
      </c>
      <c r="K51" s="55">
        <f>SUM(K23:K50)</f>
        <v>0</v>
      </c>
    </row>
    <row r="52" spans="1:11" s="31" customFormat="1" x14ac:dyDescent="0.25">
      <c r="A52" s="28">
        <v>31</v>
      </c>
      <c r="B52" s="52"/>
      <c r="C52" s="36"/>
      <c r="D52" s="36"/>
      <c r="E52" s="53"/>
      <c r="F52" s="53"/>
      <c r="G52" s="53"/>
      <c r="H52" s="54"/>
      <c r="I52" s="30"/>
      <c r="J52" s="30"/>
      <c r="K52" s="30"/>
    </row>
    <row r="53" spans="1:11" s="83" customFormat="1" x14ac:dyDescent="0.25">
      <c r="A53" s="12">
        <v>32</v>
      </c>
      <c r="B53" s="79"/>
      <c r="C53" s="80" t="s">
        <v>263</v>
      </c>
      <c r="D53" s="81"/>
      <c r="E53" s="82"/>
      <c r="F53" s="82"/>
      <c r="G53" s="82"/>
      <c r="H53" s="82"/>
      <c r="I53" s="82"/>
      <c r="J53" s="82"/>
      <c r="K53" s="82"/>
    </row>
    <row r="54" spans="1:11" s="71" customFormat="1" x14ac:dyDescent="0.25">
      <c r="A54" s="28">
        <v>33</v>
      </c>
      <c r="B54" s="66"/>
      <c r="C54" s="67" t="s">
        <v>146</v>
      </c>
      <c r="D54" s="68"/>
      <c r="E54" s="69"/>
      <c r="F54" s="70"/>
      <c r="G54" s="70"/>
      <c r="H54" s="70"/>
      <c r="I54" s="70"/>
      <c r="J54" s="70"/>
      <c r="K54" s="70"/>
    </row>
    <row r="55" spans="1:11" s="16" customFormat="1" x14ac:dyDescent="0.25">
      <c r="A55" s="12">
        <v>34</v>
      </c>
      <c r="B55" s="13"/>
      <c r="C55" s="24" t="s">
        <v>147</v>
      </c>
      <c r="D55" s="14"/>
      <c r="E55" s="58"/>
      <c r="F55" s="15"/>
      <c r="G55" s="15"/>
      <c r="H55" s="15"/>
      <c r="I55" s="15"/>
      <c r="J55" s="15"/>
      <c r="K55" s="15"/>
    </row>
    <row r="56" spans="1:11" s="16" customFormat="1" ht="25.5" x14ac:dyDescent="0.25">
      <c r="A56" s="28">
        <v>35</v>
      </c>
      <c r="B56" s="13" t="s">
        <v>15</v>
      </c>
      <c r="C56" s="13" t="s">
        <v>131</v>
      </c>
      <c r="D56" s="14" t="s">
        <v>16</v>
      </c>
      <c r="E56" s="58">
        <v>64</v>
      </c>
      <c r="F56" s="15">
        <f>G56+H56</f>
        <v>0</v>
      </c>
      <c r="G56" s="15"/>
      <c r="H56" s="15"/>
      <c r="I56" s="15">
        <f t="shared" ref="I56" si="20">E56*F56</f>
        <v>0</v>
      </c>
      <c r="J56" s="15">
        <f t="shared" ref="J56" si="21">E56*G56</f>
        <v>0</v>
      </c>
      <c r="K56" s="15">
        <f t="shared" ref="K56" si="22">H56*E56</f>
        <v>0</v>
      </c>
    </row>
    <row r="57" spans="1:11" s="16" customFormat="1" x14ac:dyDescent="0.25">
      <c r="A57" s="12">
        <v>36</v>
      </c>
      <c r="B57" s="13"/>
      <c r="C57" s="24" t="s">
        <v>148</v>
      </c>
      <c r="D57" s="14"/>
      <c r="E57" s="58"/>
      <c r="F57" s="15"/>
      <c r="G57" s="15"/>
      <c r="H57" s="15"/>
      <c r="I57" s="15"/>
      <c r="J57" s="15"/>
      <c r="K57" s="15"/>
    </row>
    <row r="58" spans="1:11" s="16" customFormat="1" ht="25.5" x14ac:dyDescent="0.25">
      <c r="A58" s="28">
        <v>37</v>
      </c>
      <c r="B58" s="13" t="s">
        <v>15</v>
      </c>
      <c r="C58" s="13" t="s">
        <v>111</v>
      </c>
      <c r="D58" s="14" t="s">
        <v>16</v>
      </c>
      <c r="E58" s="58">
        <f>9.6+2.1+4.2+4.1+7.8+3</f>
        <v>30.8</v>
      </c>
      <c r="F58" s="15">
        <f t="shared" ref="F58" si="23">G58+H58</f>
        <v>0</v>
      </c>
      <c r="G58" s="15"/>
      <c r="H58" s="15"/>
      <c r="I58" s="15">
        <f t="shared" ref="I58" si="24">E58*F58</f>
        <v>0</v>
      </c>
      <c r="J58" s="15">
        <f t="shared" ref="J58" si="25">E58*G58</f>
        <v>0</v>
      </c>
      <c r="K58" s="15">
        <f t="shared" ref="K58" si="26">H58*E58</f>
        <v>0</v>
      </c>
    </row>
    <row r="59" spans="1:11" s="16" customFormat="1" x14ac:dyDescent="0.25">
      <c r="A59" s="12">
        <v>38</v>
      </c>
      <c r="B59" s="13"/>
      <c r="C59" s="24" t="s">
        <v>149</v>
      </c>
      <c r="D59" s="14"/>
      <c r="E59" s="58"/>
      <c r="F59" s="15"/>
      <c r="G59" s="15"/>
      <c r="H59" s="15"/>
      <c r="I59" s="15"/>
      <c r="J59" s="15"/>
      <c r="K59" s="15"/>
    </row>
    <row r="60" spans="1:11" s="16" customFormat="1" ht="25.5" x14ac:dyDescent="0.25">
      <c r="A60" s="28">
        <v>39</v>
      </c>
      <c r="B60" s="13" t="s">
        <v>15</v>
      </c>
      <c r="C60" s="13" t="s">
        <v>111</v>
      </c>
      <c r="D60" s="14" t="s">
        <v>16</v>
      </c>
      <c r="E60" s="58">
        <v>45</v>
      </c>
      <c r="F60" s="15">
        <f t="shared" ref="F60:F64" si="27">G60+H60</f>
        <v>0</v>
      </c>
      <c r="G60" s="15"/>
      <c r="H60" s="15"/>
      <c r="I60" s="15">
        <f t="shared" ref="I60:I64" si="28">E60*F60</f>
        <v>0</v>
      </c>
      <c r="J60" s="15">
        <f t="shared" ref="J60:J64" si="29">E60*G60</f>
        <v>0</v>
      </c>
      <c r="K60" s="15">
        <f t="shared" ref="K60:K64" si="30">H60*E60</f>
        <v>0</v>
      </c>
    </row>
    <row r="61" spans="1:11" s="16" customFormat="1" ht="25.5" x14ac:dyDescent="0.25">
      <c r="A61" s="12">
        <v>40</v>
      </c>
      <c r="B61" s="13" t="s">
        <v>15</v>
      </c>
      <c r="C61" s="13" t="s">
        <v>116</v>
      </c>
      <c r="D61" s="14" t="s">
        <v>16</v>
      </c>
      <c r="E61" s="58">
        <f>E62+E63+E64</f>
        <v>76.8</v>
      </c>
      <c r="F61" s="15">
        <f t="shared" si="27"/>
        <v>0</v>
      </c>
      <c r="G61" s="15"/>
      <c r="H61" s="15"/>
      <c r="I61" s="15">
        <f t="shared" si="28"/>
        <v>0</v>
      </c>
      <c r="J61" s="15">
        <f t="shared" si="29"/>
        <v>0</v>
      </c>
      <c r="K61" s="15">
        <f t="shared" si="30"/>
        <v>0</v>
      </c>
    </row>
    <row r="62" spans="1:11" s="16" customFormat="1" ht="25.5" x14ac:dyDescent="0.25">
      <c r="A62" s="28">
        <v>41</v>
      </c>
      <c r="B62" s="13" t="s">
        <v>15</v>
      </c>
      <c r="C62" s="13" t="s">
        <v>243</v>
      </c>
      <c r="D62" s="14" t="s">
        <v>16</v>
      </c>
      <c r="E62" s="58">
        <v>45</v>
      </c>
      <c r="F62" s="15">
        <f t="shared" si="27"/>
        <v>0</v>
      </c>
      <c r="G62" s="15"/>
      <c r="H62" s="15"/>
      <c r="I62" s="15">
        <f t="shared" si="28"/>
        <v>0</v>
      </c>
      <c r="J62" s="15">
        <f t="shared" si="29"/>
        <v>0</v>
      </c>
      <c r="K62" s="15">
        <f t="shared" si="30"/>
        <v>0</v>
      </c>
    </row>
    <row r="63" spans="1:11" s="16" customFormat="1" ht="25.5" x14ac:dyDescent="0.25">
      <c r="A63" s="12">
        <v>42</v>
      </c>
      <c r="B63" s="13" t="s">
        <v>15</v>
      </c>
      <c r="C63" s="13" t="s">
        <v>244</v>
      </c>
      <c r="D63" s="14" t="s">
        <v>16</v>
      </c>
      <c r="E63" s="58">
        <v>6.8</v>
      </c>
      <c r="F63" s="15">
        <f t="shared" si="27"/>
        <v>0</v>
      </c>
      <c r="G63" s="15"/>
      <c r="H63" s="15"/>
      <c r="I63" s="15">
        <f t="shared" si="28"/>
        <v>0</v>
      </c>
      <c r="J63" s="15">
        <f t="shared" si="29"/>
        <v>0</v>
      </c>
      <c r="K63" s="15">
        <f t="shared" si="30"/>
        <v>0</v>
      </c>
    </row>
    <row r="64" spans="1:11" s="16" customFormat="1" ht="25.5" x14ac:dyDescent="0.25">
      <c r="A64" s="28">
        <v>43</v>
      </c>
      <c r="B64" s="13" t="s">
        <v>15</v>
      </c>
      <c r="C64" s="13" t="s">
        <v>245</v>
      </c>
      <c r="D64" s="14" t="s">
        <v>16</v>
      </c>
      <c r="E64" s="58">
        <v>25</v>
      </c>
      <c r="F64" s="15">
        <f t="shared" si="27"/>
        <v>0</v>
      </c>
      <c r="G64" s="15"/>
      <c r="H64" s="15"/>
      <c r="I64" s="15">
        <f t="shared" si="28"/>
        <v>0</v>
      </c>
      <c r="J64" s="15">
        <f t="shared" si="29"/>
        <v>0</v>
      </c>
      <c r="K64" s="15">
        <f t="shared" si="30"/>
        <v>0</v>
      </c>
    </row>
    <row r="65" spans="1:11" s="16" customFormat="1" x14ac:dyDescent="0.25">
      <c r="A65" s="12">
        <v>44</v>
      </c>
      <c r="B65" s="13"/>
      <c r="C65" s="24" t="s">
        <v>150</v>
      </c>
      <c r="D65" s="14"/>
      <c r="E65" s="58"/>
      <c r="F65" s="15"/>
      <c r="G65" s="15"/>
      <c r="H65" s="15"/>
      <c r="I65" s="15"/>
      <c r="J65" s="15"/>
      <c r="K65" s="15"/>
    </row>
    <row r="66" spans="1:11" s="16" customFormat="1" ht="25.5" x14ac:dyDescent="0.25">
      <c r="A66" s="28">
        <v>45</v>
      </c>
      <c r="B66" s="13" t="s">
        <v>15</v>
      </c>
      <c r="C66" s="13" t="s">
        <v>25</v>
      </c>
      <c r="D66" s="14" t="s">
        <v>16</v>
      </c>
      <c r="E66" s="58">
        <f>10.5+15.2</f>
        <v>25.7</v>
      </c>
      <c r="F66" s="15">
        <f t="shared" ref="F66:F68" si="31">G66+H66</f>
        <v>0</v>
      </c>
      <c r="G66" s="15"/>
      <c r="H66" s="15"/>
      <c r="I66" s="15">
        <f t="shared" ref="I66:I68" si="32">E66*F66</f>
        <v>0</v>
      </c>
      <c r="J66" s="15">
        <f t="shared" ref="J66:J68" si="33">E66*G66</f>
        <v>0</v>
      </c>
      <c r="K66" s="15">
        <f t="shared" ref="K66:K68" si="34">H66*E66</f>
        <v>0</v>
      </c>
    </row>
    <row r="67" spans="1:11" s="16" customFormat="1" ht="25.5" x14ac:dyDescent="0.25">
      <c r="A67" s="12">
        <v>46</v>
      </c>
      <c r="B67" s="13" t="s">
        <v>15</v>
      </c>
      <c r="C67" s="13" t="s">
        <v>246</v>
      </c>
      <c r="D67" s="14" t="s">
        <v>16</v>
      </c>
      <c r="E67" s="58">
        <v>10.5</v>
      </c>
      <c r="F67" s="15">
        <f t="shared" si="31"/>
        <v>0</v>
      </c>
      <c r="G67" s="15"/>
      <c r="H67" s="15"/>
      <c r="I67" s="15">
        <f t="shared" si="32"/>
        <v>0</v>
      </c>
      <c r="J67" s="15">
        <f t="shared" si="33"/>
        <v>0</v>
      </c>
      <c r="K67" s="15">
        <f t="shared" si="34"/>
        <v>0</v>
      </c>
    </row>
    <row r="68" spans="1:11" s="16" customFormat="1" ht="25.5" x14ac:dyDescent="0.25">
      <c r="A68" s="28">
        <v>47</v>
      </c>
      <c r="B68" s="13" t="s">
        <v>15</v>
      </c>
      <c r="C68" s="13" t="s">
        <v>247</v>
      </c>
      <c r="D68" s="14" t="s">
        <v>16</v>
      </c>
      <c r="E68" s="58">
        <v>15.2</v>
      </c>
      <c r="F68" s="15">
        <f t="shared" si="31"/>
        <v>0</v>
      </c>
      <c r="G68" s="15"/>
      <c r="H68" s="15"/>
      <c r="I68" s="15">
        <f t="shared" si="32"/>
        <v>0</v>
      </c>
      <c r="J68" s="15">
        <f t="shared" si="33"/>
        <v>0</v>
      </c>
      <c r="K68" s="15">
        <f t="shared" si="34"/>
        <v>0</v>
      </c>
    </row>
    <row r="69" spans="1:11" s="16" customFormat="1" x14ac:dyDescent="0.25">
      <c r="A69" s="12">
        <v>48</v>
      </c>
      <c r="B69" s="13"/>
      <c r="C69" s="24" t="s">
        <v>151</v>
      </c>
      <c r="D69" s="14"/>
      <c r="E69" s="58"/>
      <c r="F69" s="15"/>
      <c r="G69" s="15"/>
      <c r="H69" s="15"/>
      <c r="I69" s="15"/>
      <c r="J69" s="15"/>
      <c r="K69" s="15"/>
    </row>
    <row r="70" spans="1:11" s="16" customFormat="1" ht="25.5" x14ac:dyDescent="0.25">
      <c r="A70" s="28">
        <v>49</v>
      </c>
      <c r="B70" s="13" t="s">
        <v>15</v>
      </c>
      <c r="C70" s="13" t="s">
        <v>25</v>
      </c>
      <c r="D70" s="14" t="s">
        <v>16</v>
      </c>
      <c r="E70" s="58">
        <v>8</v>
      </c>
      <c r="F70" s="15">
        <f t="shared" ref="F70:F74" si="35">G70+H70</f>
        <v>0</v>
      </c>
      <c r="G70" s="15"/>
      <c r="H70" s="15"/>
      <c r="I70" s="15">
        <f t="shared" ref="I70:I74" si="36">E70*F70</f>
        <v>0</v>
      </c>
      <c r="J70" s="15">
        <f t="shared" ref="J70:J74" si="37">E70*G70</f>
        <v>0</v>
      </c>
      <c r="K70" s="15">
        <f t="shared" ref="K70:K74" si="38">H70*E70</f>
        <v>0</v>
      </c>
    </row>
    <row r="71" spans="1:11" s="16" customFormat="1" ht="25.5" x14ac:dyDescent="0.25">
      <c r="A71" s="12">
        <v>50</v>
      </c>
      <c r="B71" s="13" t="s">
        <v>15</v>
      </c>
      <c r="C71" s="13" t="s">
        <v>246</v>
      </c>
      <c r="D71" s="14" t="s">
        <v>16</v>
      </c>
      <c r="E71" s="58">
        <v>8</v>
      </c>
      <c r="F71" s="15">
        <f t="shared" si="35"/>
        <v>0</v>
      </c>
      <c r="G71" s="15"/>
      <c r="H71" s="15"/>
      <c r="I71" s="15">
        <f t="shared" si="36"/>
        <v>0</v>
      </c>
      <c r="J71" s="15">
        <f t="shared" si="37"/>
        <v>0</v>
      </c>
      <c r="K71" s="15">
        <f t="shared" si="38"/>
        <v>0</v>
      </c>
    </row>
    <row r="72" spans="1:11" s="16" customFormat="1" ht="25.5" x14ac:dyDescent="0.25">
      <c r="A72" s="28">
        <v>51</v>
      </c>
      <c r="B72" s="13" t="s">
        <v>15</v>
      </c>
      <c r="C72" s="13" t="s">
        <v>120</v>
      </c>
      <c r="D72" s="14" t="s">
        <v>32</v>
      </c>
      <c r="E72" s="58">
        <v>7</v>
      </c>
      <c r="F72" s="15">
        <f t="shared" si="35"/>
        <v>0</v>
      </c>
      <c r="G72" s="15"/>
      <c r="H72" s="15"/>
      <c r="I72" s="15">
        <f t="shared" si="36"/>
        <v>0</v>
      </c>
      <c r="J72" s="15">
        <f t="shared" si="37"/>
        <v>0</v>
      </c>
      <c r="K72" s="15">
        <f t="shared" si="38"/>
        <v>0</v>
      </c>
    </row>
    <row r="73" spans="1:11" s="16" customFormat="1" ht="25.5" x14ac:dyDescent="0.25">
      <c r="A73" s="12">
        <v>52</v>
      </c>
      <c r="B73" s="13" t="s">
        <v>15</v>
      </c>
      <c r="C73" s="13" t="s">
        <v>152</v>
      </c>
      <c r="D73" s="14" t="s">
        <v>16</v>
      </c>
      <c r="E73" s="58">
        <f>0.2*1.2*21</f>
        <v>5.04</v>
      </c>
      <c r="F73" s="15">
        <f t="shared" si="35"/>
        <v>0</v>
      </c>
      <c r="G73" s="15"/>
      <c r="H73" s="15"/>
      <c r="I73" s="15">
        <f t="shared" si="36"/>
        <v>0</v>
      </c>
      <c r="J73" s="15">
        <f t="shared" si="37"/>
        <v>0</v>
      </c>
      <c r="K73" s="15">
        <f t="shared" si="38"/>
        <v>0</v>
      </c>
    </row>
    <row r="74" spans="1:11" s="16" customFormat="1" ht="25.5" x14ac:dyDescent="0.25">
      <c r="A74" s="28">
        <v>53</v>
      </c>
      <c r="B74" s="13" t="s">
        <v>15</v>
      </c>
      <c r="C74" s="13" t="s">
        <v>109</v>
      </c>
      <c r="D74" s="14" t="s">
        <v>19</v>
      </c>
      <c r="E74" s="58">
        <v>3.3</v>
      </c>
      <c r="F74" s="15">
        <f t="shared" si="35"/>
        <v>0</v>
      </c>
      <c r="G74" s="15"/>
      <c r="H74" s="15"/>
      <c r="I74" s="15">
        <f t="shared" si="36"/>
        <v>0</v>
      </c>
      <c r="J74" s="15">
        <f t="shared" si="37"/>
        <v>0</v>
      </c>
      <c r="K74" s="15">
        <f t="shared" si="38"/>
        <v>0</v>
      </c>
    </row>
    <row r="75" spans="1:11" s="16" customFormat="1" x14ac:dyDescent="0.25">
      <c r="A75" s="12">
        <v>54</v>
      </c>
      <c r="B75" s="13"/>
      <c r="C75" s="24" t="s">
        <v>153</v>
      </c>
      <c r="D75" s="14"/>
      <c r="E75" s="58"/>
      <c r="F75" s="15"/>
      <c r="G75" s="15"/>
      <c r="H75" s="15"/>
      <c r="I75" s="15"/>
      <c r="J75" s="15"/>
      <c r="K75" s="15"/>
    </row>
    <row r="76" spans="1:11" s="16" customFormat="1" ht="25.5" x14ac:dyDescent="0.25">
      <c r="A76" s="28">
        <v>55</v>
      </c>
      <c r="B76" s="13" t="s">
        <v>15</v>
      </c>
      <c r="C76" s="13" t="s">
        <v>25</v>
      </c>
      <c r="D76" s="14" t="s">
        <v>16</v>
      </c>
      <c r="E76" s="58">
        <v>10</v>
      </c>
      <c r="F76" s="15">
        <f t="shared" ref="F76:F80" si="39">G76+H76</f>
        <v>0</v>
      </c>
      <c r="G76" s="15"/>
      <c r="H76" s="15"/>
      <c r="I76" s="15">
        <f t="shared" ref="I76:I80" si="40">E76*F76</f>
        <v>0</v>
      </c>
      <c r="J76" s="15">
        <f t="shared" ref="J76:J80" si="41">E76*G76</f>
        <v>0</v>
      </c>
      <c r="K76" s="15">
        <f t="shared" ref="K76:K80" si="42">H76*E76</f>
        <v>0</v>
      </c>
    </row>
    <row r="77" spans="1:11" s="16" customFormat="1" ht="25.5" x14ac:dyDescent="0.25">
      <c r="A77" s="12">
        <v>56</v>
      </c>
      <c r="B77" s="13" t="s">
        <v>15</v>
      </c>
      <c r="C77" s="13" t="s">
        <v>246</v>
      </c>
      <c r="D77" s="14" t="s">
        <v>16</v>
      </c>
      <c r="E77" s="58">
        <v>10</v>
      </c>
      <c r="F77" s="15">
        <f t="shared" si="39"/>
        <v>0</v>
      </c>
      <c r="G77" s="15"/>
      <c r="H77" s="15"/>
      <c r="I77" s="15">
        <f t="shared" si="40"/>
        <v>0</v>
      </c>
      <c r="J77" s="15">
        <f t="shared" si="41"/>
        <v>0</v>
      </c>
      <c r="K77" s="15">
        <f t="shared" si="42"/>
        <v>0</v>
      </c>
    </row>
    <row r="78" spans="1:11" s="16" customFormat="1" ht="25.5" x14ac:dyDescent="0.25">
      <c r="A78" s="28">
        <v>57</v>
      </c>
      <c r="B78" s="13" t="s">
        <v>15</v>
      </c>
      <c r="C78" s="13" t="s">
        <v>120</v>
      </c>
      <c r="D78" s="14" t="s">
        <v>32</v>
      </c>
      <c r="E78" s="58">
        <v>6</v>
      </c>
      <c r="F78" s="15">
        <f t="shared" si="39"/>
        <v>0</v>
      </c>
      <c r="G78" s="15"/>
      <c r="H78" s="15"/>
      <c r="I78" s="15">
        <f t="shared" si="40"/>
        <v>0</v>
      </c>
      <c r="J78" s="15">
        <f t="shared" si="41"/>
        <v>0</v>
      </c>
      <c r="K78" s="15">
        <f t="shared" si="42"/>
        <v>0</v>
      </c>
    </row>
    <row r="79" spans="1:11" s="16" customFormat="1" ht="25.5" x14ac:dyDescent="0.25">
      <c r="A79" s="12">
        <v>58</v>
      </c>
      <c r="B79" s="13" t="s">
        <v>15</v>
      </c>
      <c r="C79" s="13" t="s">
        <v>109</v>
      </c>
      <c r="D79" s="14" t="s">
        <v>19</v>
      </c>
      <c r="E79" s="58">
        <v>4.4000000000000004</v>
      </c>
      <c r="F79" s="15">
        <f t="shared" si="39"/>
        <v>0</v>
      </c>
      <c r="G79" s="15"/>
      <c r="H79" s="15"/>
      <c r="I79" s="15">
        <f t="shared" si="40"/>
        <v>0</v>
      </c>
      <c r="J79" s="15">
        <f t="shared" si="41"/>
        <v>0</v>
      </c>
      <c r="K79" s="15">
        <f t="shared" si="42"/>
        <v>0</v>
      </c>
    </row>
    <row r="80" spans="1:11" s="16" customFormat="1" ht="25.5" customHeight="1" x14ac:dyDescent="0.25">
      <c r="A80" s="28">
        <v>59</v>
      </c>
      <c r="B80" s="13" t="s">
        <v>15</v>
      </c>
      <c r="C80" s="13" t="s">
        <v>154</v>
      </c>
      <c r="D80" s="14" t="s">
        <v>32</v>
      </c>
      <c r="E80" s="58">
        <v>2</v>
      </c>
      <c r="F80" s="15">
        <f t="shared" si="39"/>
        <v>0</v>
      </c>
      <c r="G80" s="15"/>
      <c r="H80" s="15"/>
      <c r="I80" s="15">
        <f t="shared" si="40"/>
        <v>0</v>
      </c>
      <c r="J80" s="15">
        <f t="shared" si="41"/>
        <v>0</v>
      </c>
      <c r="K80" s="15">
        <f t="shared" si="42"/>
        <v>0</v>
      </c>
    </row>
    <row r="81" spans="1:11" s="16" customFormat="1" x14ac:dyDescent="0.25">
      <c r="A81" s="12">
        <v>60</v>
      </c>
      <c r="B81" s="13"/>
      <c r="C81" s="24" t="s">
        <v>155</v>
      </c>
      <c r="D81" s="14"/>
      <c r="E81" s="58"/>
      <c r="F81" s="15"/>
      <c r="G81" s="15"/>
      <c r="H81" s="15"/>
      <c r="I81" s="15"/>
      <c r="J81" s="15"/>
      <c r="K81" s="15"/>
    </row>
    <row r="82" spans="1:11" s="16" customFormat="1" ht="25.5" x14ac:dyDescent="0.25">
      <c r="A82" s="28">
        <v>61</v>
      </c>
      <c r="B82" s="13" t="s">
        <v>15</v>
      </c>
      <c r="C82" s="13" t="s">
        <v>25</v>
      </c>
      <c r="D82" s="14" t="s">
        <v>16</v>
      </c>
      <c r="E82" s="58">
        <v>7.3</v>
      </c>
      <c r="F82" s="15">
        <f t="shared" ref="F82:F89" si="43">G82+H82</f>
        <v>0</v>
      </c>
      <c r="G82" s="15"/>
      <c r="H82" s="15"/>
      <c r="I82" s="15">
        <f t="shared" ref="I82:I89" si="44">E82*F82</f>
        <v>0</v>
      </c>
      <c r="J82" s="15">
        <f t="shared" ref="J82:J89" si="45">E82*G82</f>
        <v>0</v>
      </c>
      <c r="K82" s="15">
        <f t="shared" ref="K82:K89" si="46">H82*E82</f>
        <v>0</v>
      </c>
    </row>
    <row r="83" spans="1:11" s="16" customFormat="1" ht="25.5" x14ac:dyDescent="0.25">
      <c r="A83" s="12">
        <v>62</v>
      </c>
      <c r="B83" s="13" t="s">
        <v>15</v>
      </c>
      <c r="C83" s="13" t="s">
        <v>246</v>
      </c>
      <c r="D83" s="14" t="s">
        <v>16</v>
      </c>
      <c r="E83" s="58">
        <v>7.3</v>
      </c>
      <c r="F83" s="15">
        <f t="shared" si="43"/>
        <v>0</v>
      </c>
      <c r="G83" s="15"/>
      <c r="H83" s="15"/>
      <c r="I83" s="15">
        <f t="shared" si="44"/>
        <v>0</v>
      </c>
      <c r="J83" s="15">
        <f t="shared" si="45"/>
        <v>0</v>
      </c>
      <c r="K83" s="15">
        <f t="shared" si="46"/>
        <v>0</v>
      </c>
    </row>
    <row r="84" spans="1:11" s="16" customFormat="1" ht="25.5" x14ac:dyDescent="0.25">
      <c r="A84" s="28">
        <v>63</v>
      </c>
      <c r="B84" s="13" t="s">
        <v>15</v>
      </c>
      <c r="C84" s="13" t="s">
        <v>120</v>
      </c>
      <c r="D84" s="14" t="s">
        <v>32</v>
      </c>
      <c r="E84" s="58">
        <v>3</v>
      </c>
      <c r="F84" s="15">
        <f t="shared" si="43"/>
        <v>0</v>
      </c>
      <c r="G84" s="15"/>
      <c r="H84" s="15"/>
      <c r="I84" s="15">
        <f t="shared" si="44"/>
        <v>0</v>
      </c>
      <c r="J84" s="15">
        <f t="shared" si="45"/>
        <v>0</v>
      </c>
      <c r="K84" s="15">
        <f t="shared" si="46"/>
        <v>0</v>
      </c>
    </row>
    <row r="85" spans="1:11" s="16" customFormat="1" ht="25.5" x14ac:dyDescent="0.25">
      <c r="A85" s="12">
        <v>64</v>
      </c>
      <c r="B85" s="13" t="s">
        <v>15</v>
      </c>
      <c r="C85" s="13" t="s">
        <v>156</v>
      </c>
      <c r="D85" s="14" t="s">
        <v>16</v>
      </c>
      <c r="E85" s="58">
        <f>0.2*1.2*9</f>
        <v>2.16</v>
      </c>
      <c r="F85" s="15">
        <f t="shared" si="43"/>
        <v>0</v>
      </c>
      <c r="G85" s="15"/>
      <c r="H85" s="15"/>
      <c r="I85" s="15">
        <f t="shared" si="44"/>
        <v>0</v>
      </c>
      <c r="J85" s="15">
        <f t="shared" si="45"/>
        <v>0</v>
      </c>
      <c r="K85" s="15">
        <f t="shared" si="46"/>
        <v>0</v>
      </c>
    </row>
    <row r="86" spans="1:11" s="16" customFormat="1" ht="25.5" x14ac:dyDescent="0.25">
      <c r="A86" s="28">
        <v>65</v>
      </c>
      <c r="B86" s="13" t="s">
        <v>15</v>
      </c>
      <c r="C86" s="13" t="s">
        <v>109</v>
      </c>
      <c r="D86" s="14" t="s">
        <v>19</v>
      </c>
      <c r="E86" s="58">
        <v>3.8</v>
      </c>
      <c r="F86" s="15">
        <f t="shared" si="43"/>
        <v>0</v>
      </c>
      <c r="G86" s="15"/>
      <c r="H86" s="15"/>
      <c r="I86" s="15">
        <f t="shared" si="44"/>
        <v>0</v>
      </c>
      <c r="J86" s="15">
        <f t="shared" si="45"/>
        <v>0</v>
      </c>
      <c r="K86" s="15">
        <f t="shared" si="46"/>
        <v>0</v>
      </c>
    </row>
    <row r="87" spans="1:11" s="16" customFormat="1" ht="25.5" x14ac:dyDescent="0.25">
      <c r="A87" s="12">
        <v>66</v>
      </c>
      <c r="B87" s="13" t="s">
        <v>15</v>
      </c>
      <c r="C87" s="13" t="s">
        <v>25</v>
      </c>
      <c r="D87" s="14" t="s">
        <v>16</v>
      </c>
      <c r="E87" s="58">
        <v>2.1</v>
      </c>
      <c r="F87" s="15">
        <f t="shared" si="43"/>
        <v>0</v>
      </c>
      <c r="G87" s="15"/>
      <c r="H87" s="15"/>
      <c r="I87" s="15">
        <f t="shared" si="44"/>
        <v>0</v>
      </c>
      <c r="J87" s="15">
        <f t="shared" si="45"/>
        <v>0</v>
      </c>
      <c r="K87" s="15">
        <f t="shared" si="46"/>
        <v>0</v>
      </c>
    </row>
    <row r="88" spans="1:11" s="16" customFormat="1" ht="25.5" x14ac:dyDescent="0.25">
      <c r="A88" s="28">
        <v>67</v>
      </c>
      <c r="B88" s="13" t="s">
        <v>15</v>
      </c>
      <c r="C88" s="13" t="s">
        <v>248</v>
      </c>
      <c r="D88" s="14" t="s">
        <v>16</v>
      </c>
      <c r="E88" s="58">
        <v>2.1</v>
      </c>
      <c r="F88" s="15">
        <f t="shared" si="43"/>
        <v>0</v>
      </c>
      <c r="G88" s="15"/>
      <c r="H88" s="15"/>
      <c r="I88" s="15">
        <f t="shared" si="44"/>
        <v>0</v>
      </c>
      <c r="J88" s="15">
        <f t="shared" si="45"/>
        <v>0</v>
      </c>
      <c r="K88" s="15">
        <f t="shared" si="46"/>
        <v>0</v>
      </c>
    </row>
    <row r="89" spans="1:11" s="16" customFormat="1" ht="25.5" x14ac:dyDescent="0.25">
      <c r="A89" s="12">
        <v>68</v>
      </c>
      <c r="B89" s="13" t="s">
        <v>15</v>
      </c>
      <c r="C89" s="13" t="s">
        <v>157</v>
      </c>
      <c r="D89" s="14" t="s">
        <v>32</v>
      </c>
      <c r="E89" s="58">
        <v>2</v>
      </c>
      <c r="F89" s="15">
        <f t="shared" si="43"/>
        <v>0</v>
      </c>
      <c r="G89" s="15"/>
      <c r="H89" s="15"/>
      <c r="I89" s="15">
        <f t="shared" si="44"/>
        <v>0</v>
      </c>
      <c r="J89" s="15">
        <f t="shared" si="45"/>
        <v>0</v>
      </c>
      <c r="K89" s="15">
        <f t="shared" si="46"/>
        <v>0</v>
      </c>
    </row>
    <row r="90" spans="1:11" s="16" customFormat="1" x14ac:dyDescent="0.25">
      <c r="A90" s="28">
        <v>69</v>
      </c>
      <c r="B90" s="13"/>
      <c r="C90" s="24" t="s">
        <v>158</v>
      </c>
      <c r="D90" s="14"/>
      <c r="E90" s="58"/>
      <c r="F90" s="15"/>
      <c r="G90" s="15"/>
      <c r="H90" s="15"/>
      <c r="I90" s="15"/>
      <c r="J90" s="15"/>
      <c r="K90" s="15"/>
    </row>
    <row r="91" spans="1:11" s="16" customFormat="1" ht="25.5" x14ac:dyDescent="0.25">
      <c r="A91" s="12">
        <v>70</v>
      </c>
      <c r="B91" s="13" t="s">
        <v>15</v>
      </c>
      <c r="C91" s="13" t="s">
        <v>25</v>
      </c>
      <c r="D91" s="14" t="s">
        <v>16</v>
      </c>
      <c r="E91" s="58">
        <v>2.7</v>
      </c>
      <c r="F91" s="15">
        <f t="shared" ref="F91:F97" si="47">G91+H91</f>
        <v>0</v>
      </c>
      <c r="G91" s="15"/>
      <c r="H91" s="15"/>
      <c r="I91" s="15">
        <f t="shared" ref="I91:I97" si="48">E91*F91</f>
        <v>0</v>
      </c>
      <c r="J91" s="15">
        <f t="shared" ref="J91:J97" si="49">E91*G91</f>
        <v>0</v>
      </c>
      <c r="K91" s="15">
        <f t="shared" ref="K91:K97" si="50">H91*E91</f>
        <v>0</v>
      </c>
    </row>
    <row r="92" spans="1:11" s="16" customFormat="1" ht="25.5" x14ac:dyDescent="0.25">
      <c r="A92" s="28">
        <v>71</v>
      </c>
      <c r="B92" s="13" t="s">
        <v>15</v>
      </c>
      <c r="C92" s="13" t="s">
        <v>246</v>
      </c>
      <c r="D92" s="14" t="s">
        <v>16</v>
      </c>
      <c r="E92" s="58">
        <v>2.7</v>
      </c>
      <c r="F92" s="15">
        <f t="shared" si="47"/>
        <v>0</v>
      </c>
      <c r="G92" s="15"/>
      <c r="H92" s="15"/>
      <c r="I92" s="15">
        <f t="shared" si="48"/>
        <v>0</v>
      </c>
      <c r="J92" s="15">
        <f t="shared" si="49"/>
        <v>0</v>
      </c>
      <c r="K92" s="15">
        <f t="shared" si="50"/>
        <v>0</v>
      </c>
    </row>
    <row r="93" spans="1:11" s="16" customFormat="1" ht="25.5" x14ac:dyDescent="0.25">
      <c r="A93" s="12">
        <v>72</v>
      </c>
      <c r="B93" s="13" t="s">
        <v>15</v>
      </c>
      <c r="C93" s="13" t="s">
        <v>120</v>
      </c>
      <c r="D93" s="14" t="s">
        <v>32</v>
      </c>
      <c r="E93" s="58">
        <v>2</v>
      </c>
      <c r="F93" s="15">
        <f t="shared" si="47"/>
        <v>0</v>
      </c>
      <c r="G93" s="15"/>
      <c r="H93" s="15"/>
      <c r="I93" s="15">
        <f t="shared" si="48"/>
        <v>0</v>
      </c>
      <c r="J93" s="15">
        <f t="shared" si="49"/>
        <v>0</v>
      </c>
      <c r="K93" s="15">
        <f t="shared" si="50"/>
        <v>0</v>
      </c>
    </row>
    <row r="94" spans="1:11" s="16" customFormat="1" ht="25.5" x14ac:dyDescent="0.25">
      <c r="A94" s="28">
        <v>73</v>
      </c>
      <c r="B94" s="13" t="s">
        <v>15</v>
      </c>
      <c r="C94" s="13" t="s">
        <v>109</v>
      </c>
      <c r="D94" s="14" t="s">
        <v>19</v>
      </c>
      <c r="E94" s="58">
        <v>2.9</v>
      </c>
      <c r="F94" s="15">
        <f t="shared" si="47"/>
        <v>0</v>
      </c>
      <c r="G94" s="15"/>
      <c r="H94" s="15"/>
      <c r="I94" s="15">
        <f t="shared" si="48"/>
        <v>0</v>
      </c>
      <c r="J94" s="15">
        <f t="shared" si="49"/>
        <v>0</v>
      </c>
      <c r="K94" s="15">
        <f t="shared" si="50"/>
        <v>0</v>
      </c>
    </row>
    <row r="95" spans="1:11" s="16" customFormat="1" ht="25.5" x14ac:dyDescent="0.25">
      <c r="A95" s="12">
        <v>74</v>
      </c>
      <c r="B95" s="13" t="s">
        <v>15</v>
      </c>
      <c r="C95" s="13" t="s">
        <v>159</v>
      </c>
      <c r="D95" s="14" t="s">
        <v>16</v>
      </c>
      <c r="E95" s="58">
        <f>0.3*0.895*3</f>
        <v>0.8055000000000001</v>
      </c>
      <c r="F95" s="15">
        <f t="shared" si="47"/>
        <v>0</v>
      </c>
      <c r="G95" s="15"/>
      <c r="H95" s="15"/>
      <c r="I95" s="15">
        <f t="shared" si="48"/>
        <v>0</v>
      </c>
      <c r="J95" s="15">
        <f t="shared" si="49"/>
        <v>0</v>
      </c>
      <c r="K95" s="15">
        <f t="shared" si="50"/>
        <v>0</v>
      </c>
    </row>
    <row r="96" spans="1:11" s="16" customFormat="1" ht="25.5" x14ac:dyDescent="0.25">
      <c r="A96" s="28">
        <v>75</v>
      </c>
      <c r="B96" s="13" t="s">
        <v>15</v>
      </c>
      <c r="C96" s="13" t="s">
        <v>25</v>
      </c>
      <c r="D96" s="14" t="s">
        <v>16</v>
      </c>
      <c r="E96" s="58">
        <v>6.5</v>
      </c>
      <c r="F96" s="15">
        <f t="shared" si="47"/>
        <v>0</v>
      </c>
      <c r="G96" s="15"/>
      <c r="H96" s="15"/>
      <c r="I96" s="15">
        <f t="shared" si="48"/>
        <v>0</v>
      </c>
      <c r="J96" s="15">
        <f t="shared" si="49"/>
        <v>0</v>
      </c>
      <c r="K96" s="15">
        <f t="shared" si="50"/>
        <v>0</v>
      </c>
    </row>
    <row r="97" spans="1:11" s="16" customFormat="1" ht="25.5" x14ac:dyDescent="0.25">
      <c r="A97" s="12">
        <v>76</v>
      </c>
      <c r="B97" s="13" t="s">
        <v>15</v>
      </c>
      <c r="C97" s="13" t="s">
        <v>248</v>
      </c>
      <c r="D97" s="14" t="s">
        <v>16</v>
      </c>
      <c r="E97" s="58">
        <v>6.5</v>
      </c>
      <c r="F97" s="15">
        <f t="shared" si="47"/>
        <v>0</v>
      </c>
      <c r="G97" s="15"/>
      <c r="H97" s="15"/>
      <c r="I97" s="15">
        <f t="shared" si="48"/>
        <v>0</v>
      </c>
      <c r="J97" s="15">
        <f t="shared" si="49"/>
        <v>0</v>
      </c>
      <c r="K97" s="15">
        <f t="shared" si="50"/>
        <v>0</v>
      </c>
    </row>
    <row r="98" spans="1:11" s="16" customFormat="1" x14ac:dyDescent="0.25">
      <c r="A98" s="28">
        <v>77</v>
      </c>
      <c r="B98" s="13"/>
      <c r="C98" s="24" t="s">
        <v>160</v>
      </c>
      <c r="D98" s="14"/>
      <c r="E98" s="58"/>
      <c r="F98" s="15"/>
      <c r="G98" s="15"/>
      <c r="H98" s="15"/>
      <c r="I98" s="15"/>
      <c r="J98" s="15"/>
      <c r="K98" s="15"/>
    </row>
    <row r="99" spans="1:11" s="16" customFormat="1" ht="25.5" x14ac:dyDescent="0.25">
      <c r="A99" s="12">
        <v>78</v>
      </c>
      <c r="B99" s="13" t="s">
        <v>15</v>
      </c>
      <c r="C99" s="13" t="s">
        <v>25</v>
      </c>
      <c r="D99" s="14" t="s">
        <v>16</v>
      </c>
      <c r="E99" s="58">
        <v>16</v>
      </c>
      <c r="F99" s="15">
        <f t="shared" ref="F99:F104" si="51">G99+H99</f>
        <v>0</v>
      </c>
      <c r="G99" s="15"/>
      <c r="H99" s="15"/>
      <c r="I99" s="15">
        <f t="shared" ref="I99:I104" si="52">E99*F99</f>
        <v>0</v>
      </c>
      <c r="J99" s="15">
        <f t="shared" ref="J99:J104" si="53">E99*G99</f>
        <v>0</v>
      </c>
      <c r="K99" s="15">
        <f t="shared" ref="K99:K104" si="54">H99*E99</f>
        <v>0</v>
      </c>
    </row>
    <row r="100" spans="1:11" s="16" customFormat="1" ht="25.5" x14ac:dyDescent="0.25">
      <c r="A100" s="28">
        <v>79</v>
      </c>
      <c r="B100" s="13" t="s">
        <v>15</v>
      </c>
      <c r="C100" s="13" t="s">
        <v>246</v>
      </c>
      <c r="D100" s="14" t="s">
        <v>16</v>
      </c>
      <c r="E100" s="58">
        <v>16</v>
      </c>
      <c r="F100" s="15">
        <f t="shared" si="51"/>
        <v>0</v>
      </c>
      <c r="G100" s="15"/>
      <c r="H100" s="15"/>
      <c r="I100" s="15">
        <f t="shared" si="52"/>
        <v>0</v>
      </c>
      <c r="J100" s="15">
        <f t="shared" si="53"/>
        <v>0</v>
      </c>
      <c r="K100" s="15">
        <f t="shared" si="54"/>
        <v>0</v>
      </c>
    </row>
    <row r="101" spans="1:11" s="16" customFormat="1" ht="25.5" x14ac:dyDescent="0.25">
      <c r="A101" s="12">
        <v>80</v>
      </c>
      <c r="B101" s="13" t="s">
        <v>15</v>
      </c>
      <c r="C101" s="13" t="s">
        <v>120</v>
      </c>
      <c r="D101" s="14" t="s">
        <v>32</v>
      </c>
      <c r="E101" s="58">
        <v>2</v>
      </c>
      <c r="F101" s="15">
        <f t="shared" si="51"/>
        <v>0</v>
      </c>
      <c r="G101" s="15"/>
      <c r="H101" s="15"/>
      <c r="I101" s="15">
        <f t="shared" si="52"/>
        <v>0</v>
      </c>
      <c r="J101" s="15">
        <f t="shared" si="53"/>
        <v>0</v>
      </c>
      <c r="K101" s="15">
        <f t="shared" si="54"/>
        <v>0</v>
      </c>
    </row>
    <row r="102" spans="1:11" s="16" customFormat="1" ht="25.5" x14ac:dyDescent="0.25">
      <c r="A102" s="28">
        <v>81</v>
      </c>
      <c r="B102" s="13" t="s">
        <v>15</v>
      </c>
      <c r="C102" s="13" t="s">
        <v>109</v>
      </c>
      <c r="D102" s="14" t="s">
        <v>19</v>
      </c>
      <c r="E102" s="58">
        <v>3.1</v>
      </c>
      <c r="F102" s="15">
        <f t="shared" si="51"/>
        <v>0</v>
      </c>
      <c r="G102" s="15"/>
      <c r="H102" s="15"/>
      <c r="I102" s="15">
        <f t="shared" si="52"/>
        <v>0</v>
      </c>
      <c r="J102" s="15">
        <f t="shared" si="53"/>
        <v>0</v>
      </c>
      <c r="K102" s="15">
        <f t="shared" si="54"/>
        <v>0</v>
      </c>
    </row>
    <row r="103" spans="1:11" s="16" customFormat="1" ht="25.5" x14ac:dyDescent="0.25">
      <c r="A103" s="12">
        <v>82</v>
      </c>
      <c r="B103" s="13" t="s">
        <v>15</v>
      </c>
      <c r="C103" s="13" t="s">
        <v>161</v>
      </c>
      <c r="D103" s="14" t="s">
        <v>16</v>
      </c>
      <c r="E103" s="58">
        <f>0.3*0.895*28</f>
        <v>7.5180000000000007</v>
      </c>
      <c r="F103" s="15">
        <f t="shared" si="51"/>
        <v>0</v>
      </c>
      <c r="G103" s="15"/>
      <c r="H103" s="15"/>
      <c r="I103" s="15">
        <f t="shared" si="52"/>
        <v>0</v>
      </c>
      <c r="J103" s="15">
        <f t="shared" si="53"/>
        <v>0</v>
      </c>
      <c r="K103" s="15">
        <f t="shared" si="54"/>
        <v>0</v>
      </c>
    </row>
    <row r="104" spans="1:11" s="16" customFormat="1" ht="25.5" x14ac:dyDescent="0.25">
      <c r="A104" s="28">
        <v>83</v>
      </c>
      <c r="B104" s="13" t="s">
        <v>15</v>
      </c>
      <c r="C104" s="13" t="s">
        <v>162</v>
      </c>
      <c r="D104" s="14" t="s">
        <v>16</v>
      </c>
      <c r="E104" s="58">
        <f>0.2*1.2*9</f>
        <v>2.16</v>
      </c>
      <c r="F104" s="15">
        <f t="shared" si="51"/>
        <v>0</v>
      </c>
      <c r="G104" s="15"/>
      <c r="H104" s="15"/>
      <c r="I104" s="15">
        <f t="shared" si="52"/>
        <v>0</v>
      </c>
      <c r="J104" s="15">
        <f t="shared" si="53"/>
        <v>0</v>
      </c>
      <c r="K104" s="15">
        <f t="shared" si="54"/>
        <v>0</v>
      </c>
    </row>
    <row r="105" spans="1:11" s="16" customFormat="1" x14ac:dyDescent="0.25">
      <c r="A105" s="12">
        <v>84</v>
      </c>
      <c r="B105" s="13"/>
      <c r="C105" s="24" t="s">
        <v>163</v>
      </c>
      <c r="D105" s="14"/>
      <c r="E105" s="58"/>
      <c r="F105" s="15"/>
      <c r="G105" s="15"/>
      <c r="H105" s="15"/>
      <c r="I105" s="15"/>
      <c r="J105" s="15"/>
      <c r="K105" s="15"/>
    </row>
    <row r="106" spans="1:11" s="16" customFormat="1" ht="25.5" x14ac:dyDescent="0.25">
      <c r="A106" s="28">
        <v>85</v>
      </c>
      <c r="B106" s="13" t="s">
        <v>15</v>
      </c>
      <c r="C106" s="13" t="s">
        <v>25</v>
      </c>
      <c r="D106" s="14" t="s">
        <v>16</v>
      </c>
      <c r="E106" s="58">
        <v>11.5</v>
      </c>
      <c r="F106" s="15">
        <f t="shared" ref="F106:F112" si="55">G106+H106</f>
        <v>0</v>
      </c>
      <c r="G106" s="15"/>
      <c r="H106" s="15"/>
      <c r="I106" s="15">
        <f t="shared" ref="I106:I112" si="56">E106*F106</f>
        <v>0</v>
      </c>
      <c r="J106" s="15">
        <f t="shared" ref="J106:J112" si="57">E106*G106</f>
        <v>0</v>
      </c>
      <c r="K106" s="15">
        <f t="shared" ref="K106:K112" si="58">H106*E106</f>
        <v>0</v>
      </c>
    </row>
    <row r="107" spans="1:11" s="16" customFormat="1" ht="25.5" x14ac:dyDescent="0.25">
      <c r="A107" s="12">
        <v>86</v>
      </c>
      <c r="B107" s="13" t="s">
        <v>15</v>
      </c>
      <c r="C107" s="13" t="s">
        <v>246</v>
      </c>
      <c r="D107" s="14" t="s">
        <v>16</v>
      </c>
      <c r="E107" s="58">
        <v>11.5</v>
      </c>
      <c r="F107" s="15">
        <f t="shared" si="55"/>
        <v>0</v>
      </c>
      <c r="G107" s="15"/>
      <c r="H107" s="15"/>
      <c r="I107" s="15">
        <f t="shared" si="56"/>
        <v>0</v>
      </c>
      <c r="J107" s="15">
        <f t="shared" si="57"/>
        <v>0</v>
      </c>
      <c r="K107" s="15">
        <f t="shared" si="58"/>
        <v>0</v>
      </c>
    </row>
    <row r="108" spans="1:11" s="16" customFormat="1" ht="25.5" x14ac:dyDescent="0.25">
      <c r="A108" s="28">
        <v>87</v>
      </c>
      <c r="B108" s="13" t="s">
        <v>15</v>
      </c>
      <c r="C108" s="13" t="s">
        <v>120</v>
      </c>
      <c r="D108" s="14" t="s">
        <v>32</v>
      </c>
      <c r="E108" s="58">
        <v>9</v>
      </c>
      <c r="F108" s="15">
        <f t="shared" si="55"/>
        <v>0</v>
      </c>
      <c r="G108" s="15"/>
      <c r="H108" s="15"/>
      <c r="I108" s="15">
        <f t="shared" si="56"/>
        <v>0</v>
      </c>
      <c r="J108" s="15">
        <f t="shared" si="57"/>
        <v>0</v>
      </c>
      <c r="K108" s="15">
        <f t="shared" si="58"/>
        <v>0</v>
      </c>
    </row>
    <row r="109" spans="1:11" s="16" customFormat="1" ht="25.5" x14ac:dyDescent="0.25">
      <c r="A109" s="12">
        <v>88</v>
      </c>
      <c r="B109" s="13" t="s">
        <v>15</v>
      </c>
      <c r="C109" s="13" t="s">
        <v>109</v>
      </c>
      <c r="D109" s="14" t="s">
        <v>19</v>
      </c>
      <c r="E109" s="58">
        <v>4</v>
      </c>
      <c r="F109" s="15">
        <f t="shared" si="55"/>
        <v>0</v>
      </c>
      <c r="G109" s="15"/>
      <c r="H109" s="15"/>
      <c r="I109" s="15">
        <f t="shared" si="56"/>
        <v>0</v>
      </c>
      <c r="J109" s="15">
        <f t="shared" si="57"/>
        <v>0</v>
      </c>
      <c r="K109" s="15">
        <f t="shared" si="58"/>
        <v>0</v>
      </c>
    </row>
    <row r="110" spans="1:11" s="16" customFormat="1" ht="25.5" x14ac:dyDescent="0.25">
      <c r="A110" s="28">
        <v>89</v>
      </c>
      <c r="B110" s="13" t="s">
        <v>15</v>
      </c>
      <c r="C110" s="13" t="s">
        <v>164</v>
      </c>
      <c r="D110" s="14" t="s">
        <v>16</v>
      </c>
      <c r="E110" s="58">
        <f>0.3*0.895*6</f>
        <v>1.6110000000000002</v>
      </c>
      <c r="F110" s="15">
        <f t="shared" si="55"/>
        <v>0</v>
      </c>
      <c r="G110" s="15"/>
      <c r="H110" s="15"/>
      <c r="I110" s="15">
        <f t="shared" si="56"/>
        <v>0</v>
      </c>
      <c r="J110" s="15">
        <f t="shared" si="57"/>
        <v>0</v>
      </c>
      <c r="K110" s="15">
        <f t="shared" si="58"/>
        <v>0</v>
      </c>
    </row>
    <row r="111" spans="1:11" s="16" customFormat="1" ht="25.5" x14ac:dyDescent="0.25">
      <c r="A111" s="12">
        <v>90</v>
      </c>
      <c r="B111" s="13" t="s">
        <v>15</v>
      </c>
      <c r="C111" s="13" t="s">
        <v>25</v>
      </c>
      <c r="D111" s="14" t="s">
        <v>16</v>
      </c>
      <c r="E111" s="58">
        <v>7</v>
      </c>
      <c r="F111" s="15">
        <f t="shared" si="55"/>
        <v>0</v>
      </c>
      <c r="G111" s="15"/>
      <c r="H111" s="15"/>
      <c r="I111" s="15">
        <f t="shared" si="56"/>
        <v>0</v>
      </c>
      <c r="J111" s="15">
        <f t="shared" si="57"/>
        <v>0</v>
      </c>
      <c r="K111" s="15">
        <f t="shared" si="58"/>
        <v>0</v>
      </c>
    </row>
    <row r="112" spans="1:11" s="16" customFormat="1" ht="25.5" x14ac:dyDescent="0.25">
      <c r="A112" s="28">
        <v>91</v>
      </c>
      <c r="B112" s="13" t="s">
        <v>15</v>
      </c>
      <c r="C112" s="13" t="s">
        <v>248</v>
      </c>
      <c r="D112" s="14" t="s">
        <v>16</v>
      </c>
      <c r="E112" s="58">
        <v>7</v>
      </c>
      <c r="F112" s="15">
        <f t="shared" si="55"/>
        <v>0</v>
      </c>
      <c r="G112" s="15"/>
      <c r="H112" s="15"/>
      <c r="I112" s="15">
        <f t="shared" si="56"/>
        <v>0</v>
      </c>
      <c r="J112" s="15">
        <f t="shared" si="57"/>
        <v>0</v>
      </c>
      <c r="K112" s="15">
        <f t="shared" si="58"/>
        <v>0</v>
      </c>
    </row>
    <row r="113" spans="1:11" s="16" customFormat="1" x14ac:dyDescent="0.25">
      <c r="A113" s="12">
        <v>92</v>
      </c>
      <c r="B113" s="13"/>
      <c r="C113" s="24" t="s">
        <v>165</v>
      </c>
      <c r="D113" s="14"/>
      <c r="E113" s="58"/>
      <c r="F113" s="15"/>
      <c r="G113" s="15"/>
      <c r="H113" s="15"/>
      <c r="I113" s="15"/>
      <c r="J113" s="15"/>
      <c r="K113" s="15"/>
    </row>
    <row r="114" spans="1:11" s="16" customFormat="1" ht="25.5" x14ac:dyDescent="0.25">
      <c r="A114" s="28">
        <v>93</v>
      </c>
      <c r="B114" s="13" t="s">
        <v>15</v>
      </c>
      <c r="C114" s="13" t="s">
        <v>25</v>
      </c>
      <c r="D114" s="14" t="s">
        <v>16</v>
      </c>
      <c r="E114" s="58">
        <v>13.2</v>
      </c>
      <c r="F114" s="15">
        <f t="shared" ref="F114:F118" si="59">G114+H114</f>
        <v>0</v>
      </c>
      <c r="G114" s="15"/>
      <c r="H114" s="15"/>
      <c r="I114" s="15">
        <f t="shared" ref="I114:I118" si="60">E114*F114</f>
        <v>0</v>
      </c>
      <c r="J114" s="15">
        <f t="shared" ref="J114:J118" si="61">E114*G114</f>
        <v>0</v>
      </c>
      <c r="K114" s="15">
        <f t="shared" ref="K114:K118" si="62">H114*E114</f>
        <v>0</v>
      </c>
    </row>
    <row r="115" spans="1:11" s="16" customFormat="1" ht="25.5" x14ac:dyDescent="0.25">
      <c r="A115" s="12">
        <v>94</v>
      </c>
      <c r="B115" s="13" t="s">
        <v>15</v>
      </c>
      <c r="C115" s="13" t="s">
        <v>247</v>
      </c>
      <c r="D115" s="14" t="s">
        <v>16</v>
      </c>
      <c r="E115" s="58">
        <v>13.2</v>
      </c>
      <c r="F115" s="15">
        <f t="shared" si="59"/>
        <v>0</v>
      </c>
      <c r="G115" s="15"/>
      <c r="H115" s="15"/>
      <c r="I115" s="15">
        <f t="shared" si="60"/>
        <v>0</v>
      </c>
      <c r="J115" s="15">
        <f t="shared" si="61"/>
        <v>0</v>
      </c>
      <c r="K115" s="15">
        <f t="shared" si="62"/>
        <v>0</v>
      </c>
    </row>
    <row r="116" spans="1:11" s="16" customFormat="1" ht="25.5" x14ac:dyDescent="0.25">
      <c r="A116" s="28">
        <v>95</v>
      </c>
      <c r="B116" s="13" t="s">
        <v>15</v>
      </c>
      <c r="C116" s="13" t="s">
        <v>120</v>
      </c>
      <c r="D116" s="14" t="s">
        <v>32</v>
      </c>
      <c r="E116" s="58">
        <v>3</v>
      </c>
      <c r="F116" s="15">
        <f t="shared" si="59"/>
        <v>0</v>
      </c>
      <c r="G116" s="15"/>
      <c r="H116" s="15"/>
      <c r="I116" s="15">
        <f t="shared" si="60"/>
        <v>0</v>
      </c>
      <c r="J116" s="15">
        <f t="shared" si="61"/>
        <v>0</v>
      </c>
      <c r="K116" s="15">
        <f t="shared" si="62"/>
        <v>0</v>
      </c>
    </row>
    <row r="117" spans="1:11" s="16" customFormat="1" ht="25.5" x14ac:dyDescent="0.25">
      <c r="A117" s="12">
        <v>96</v>
      </c>
      <c r="B117" s="13" t="s">
        <v>15</v>
      </c>
      <c r="C117" s="13" t="s">
        <v>166</v>
      </c>
      <c r="D117" s="14" t="s">
        <v>16</v>
      </c>
      <c r="E117" s="58">
        <f>0.3*0.895*19</f>
        <v>5.1015000000000006</v>
      </c>
      <c r="F117" s="15">
        <f t="shared" si="59"/>
        <v>0</v>
      </c>
      <c r="G117" s="15"/>
      <c r="H117" s="15"/>
      <c r="I117" s="15">
        <f t="shared" si="60"/>
        <v>0</v>
      </c>
      <c r="J117" s="15">
        <f t="shared" si="61"/>
        <v>0</v>
      </c>
      <c r="K117" s="15">
        <f t="shared" si="62"/>
        <v>0</v>
      </c>
    </row>
    <row r="118" spans="1:11" s="16" customFormat="1" ht="25.5" x14ac:dyDescent="0.25">
      <c r="A118" s="28">
        <v>97</v>
      </c>
      <c r="B118" s="13" t="s">
        <v>15</v>
      </c>
      <c r="C118" s="13" t="s">
        <v>167</v>
      </c>
      <c r="D118" s="14" t="s">
        <v>16</v>
      </c>
      <c r="E118" s="58">
        <f>0.2*1.2*15</f>
        <v>3.5999999999999996</v>
      </c>
      <c r="F118" s="15">
        <f t="shared" si="59"/>
        <v>0</v>
      </c>
      <c r="G118" s="15"/>
      <c r="H118" s="15"/>
      <c r="I118" s="15">
        <f t="shared" si="60"/>
        <v>0</v>
      </c>
      <c r="J118" s="15">
        <f t="shared" si="61"/>
        <v>0</v>
      </c>
      <c r="K118" s="15">
        <f t="shared" si="62"/>
        <v>0</v>
      </c>
    </row>
    <row r="119" spans="1:11" s="16" customFormat="1" x14ac:dyDescent="0.25">
      <c r="A119" s="12">
        <v>98</v>
      </c>
      <c r="B119" s="13"/>
      <c r="C119" s="24" t="s">
        <v>168</v>
      </c>
      <c r="D119" s="14"/>
      <c r="E119" s="58"/>
      <c r="F119" s="15"/>
      <c r="G119" s="15"/>
      <c r="H119" s="15"/>
      <c r="I119" s="15"/>
      <c r="J119" s="15"/>
      <c r="K119" s="15"/>
    </row>
    <row r="120" spans="1:11" s="16" customFormat="1" ht="25.5" x14ac:dyDescent="0.25">
      <c r="A120" s="28">
        <v>99</v>
      </c>
      <c r="B120" s="13" t="s">
        <v>15</v>
      </c>
      <c r="C120" s="13" t="s">
        <v>25</v>
      </c>
      <c r="D120" s="14" t="s">
        <v>16</v>
      </c>
      <c r="E120" s="58">
        <v>17.2</v>
      </c>
      <c r="F120" s="15">
        <f t="shared" ref="F120:F124" si="63">G120+H120</f>
        <v>0</v>
      </c>
      <c r="G120" s="15"/>
      <c r="H120" s="15"/>
      <c r="I120" s="15">
        <f t="shared" ref="I120:I124" si="64">E120*F120</f>
        <v>0</v>
      </c>
      <c r="J120" s="15">
        <f t="shared" ref="J120:J124" si="65">E120*G120</f>
        <v>0</v>
      </c>
      <c r="K120" s="15">
        <f t="shared" ref="K120:K124" si="66">H120*E120</f>
        <v>0</v>
      </c>
    </row>
    <row r="121" spans="1:11" s="16" customFormat="1" ht="25.5" x14ac:dyDescent="0.25">
      <c r="A121" s="12">
        <v>100</v>
      </c>
      <c r="B121" s="13" t="s">
        <v>15</v>
      </c>
      <c r="C121" s="13" t="s">
        <v>246</v>
      </c>
      <c r="D121" s="14" t="s">
        <v>16</v>
      </c>
      <c r="E121" s="58">
        <v>17.2</v>
      </c>
      <c r="F121" s="15">
        <f t="shared" si="63"/>
        <v>0</v>
      </c>
      <c r="G121" s="15"/>
      <c r="H121" s="15"/>
      <c r="I121" s="15">
        <f t="shared" si="64"/>
        <v>0</v>
      </c>
      <c r="J121" s="15">
        <f t="shared" si="65"/>
        <v>0</v>
      </c>
      <c r="K121" s="15">
        <f t="shared" si="66"/>
        <v>0</v>
      </c>
    </row>
    <row r="122" spans="1:11" s="16" customFormat="1" ht="25.5" x14ac:dyDescent="0.25">
      <c r="A122" s="28">
        <v>101</v>
      </c>
      <c r="B122" s="13" t="s">
        <v>15</v>
      </c>
      <c r="C122" s="13" t="s">
        <v>109</v>
      </c>
      <c r="D122" s="14" t="s">
        <v>19</v>
      </c>
      <c r="E122" s="58">
        <v>6.5</v>
      </c>
      <c r="F122" s="15">
        <f t="shared" si="63"/>
        <v>0</v>
      </c>
      <c r="G122" s="15"/>
      <c r="H122" s="15"/>
      <c r="I122" s="15">
        <f t="shared" si="64"/>
        <v>0</v>
      </c>
      <c r="J122" s="15">
        <f t="shared" si="65"/>
        <v>0</v>
      </c>
      <c r="K122" s="15">
        <f t="shared" si="66"/>
        <v>0</v>
      </c>
    </row>
    <row r="123" spans="1:11" s="16" customFormat="1" ht="25.5" x14ac:dyDescent="0.25">
      <c r="A123" s="12">
        <v>102</v>
      </c>
      <c r="B123" s="13" t="s">
        <v>15</v>
      </c>
      <c r="C123" s="13" t="s">
        <v>25</v>
      </c>
      <c r="D123" s="14" t="s">
        <v>16</v>
      </c>
      <c r="E123" s="58">
        <v>2.5</v>
      </c>
      <c r="F123" s="15">
        <f t="shared" si="63"/>
        <v>0</v>
      </c>
      <c r="G123" s="15"/>
      <c r="H123" s="15"/>
      <c r="I123" s="15">
        <f t="shared" si="64"/>
        <v>0</v>
      </c>
      <c r="J123" s="15">
        <f t="shared" si="65"/>
        <v>0</v>
      </c>
      <c r="K123" s="15">
        <f t="shared" si="66"/>
        <v>0</v>
      </c>
    </row>
    <row r="124" spans="1:11" s="16" customFormat="1" ht="25.5" x14ac:dyDescent="0.25">
      <c r="A124" s="28">
        <v>103</v>
      </c>
      <c r="B124" s="13" t="s">
        <v>15</v>
      </c>
      <c r="C124" s="13" t="s">
        <v>248</v>
      </c>
      <c r="D124" s="14" t="s">
        <v>16</v>
      </c>
      <c r="E124" s="58">
        <v>2.5</v>
      </c>
      <c r="F124" s="15">
        <f t="shared" si="63"/>
        <v>0</v>
      </c>
      <c r="G124" s="15"/>
      <c r="H124" s="15"/>
      <c r="I124" s="15">
        <f t="shared" si="64"/>
        <v>0</v>
      </c>
      <c r="J124" s="15">
        <f t="shared" si="65"/>
        <v>0</v>
      </c>
      <c r="K124" s="15">
        <f t="shared" si="66"/>
        <v>0</v>
      </c>
    </row>
    <row r="125" spans="1:11" s="75" customFormat="1" x14ac:dyDescent="0.25">
      <c r="A125" s="12">
        <v>104</v>
      </c>
      <c r="B125" s="72"/>
      <c r="C125" s="67" t="s">
        <v>169</v>
      </c>
      <c r="D125" s="67"/>
      <c r="E125" s="73"/>
      <c r="F125" s="74"/>
      <c r="G125" s="74"/>
      <c r="H125" s="74"/>
      <c r="I125" s="74">
        <f>SUM(I55:I124)</f>
        <v>0</v>
      </c>
      <c r="J125" s="74">
        <f>SUM(J55:J124)</f>
        <v>0</v>
      </c>
      <c r="K125" s="74">
        <f>SUM(K55:K124)</f>
        <v>0</v>
      </c>
    </row>
    <row r="126" spans="1:11" s="75" customFormat="1" x14ac:dyDescent="0.25">
      <c r="A126" s="28">
        <v>105</v>
      </c>
      <c r="B126" s="72"/>
      <c r="C126" s="67" t="s">
        <v>175</v>
      </c>
      <c r="D126" s="67"/>
      <c r="E126" s="73">
        <v>12</v>
      </c>
      <c r="F126" s="74"/>
      <c r="G126" s="74"/>
      <c r="H126" s="74"/>
      <c r="I126" s="74">
        <v>12</v>
      </c>
      <c r="J126" s="74">
        <v>12</v>
      </c>
      <c r="K126" s="74">
        <v>12</v>
      </c>
    </row>
    <row r="127" spans="1:11" s="64" customFormat="1" x14ac:dyDescent="0.25">
      <c r="A127" s="12">
        <v>106</v>
      </c>
      <c r="B127" s="60"/>
      <c r="C127" s="61" t="s">
        <v>176</v>
      </c>
      <c r="D127" s="61"/>
      <c r="E127" s="62"/>
      <c r="F127" s="63"/>
      <c r="G127" s="63"/>
      <c r="H127" s="63"/>
      <c r="I127" s="63">
        <f>I125*I126</f>
        <v>0</v>
      </c>
      <c r="J127" s="63">
        <f t="shared" ref="J127:K127" si="67">J125*J126</f>
        <v>0</v>
      </c>
      <c r="K127" s="63">
        <f t="shared" si="67"/>
        <v>0</v>
      </c>
    </row>
    <row r="128" spans="1:11" s="16" customFormat="1" x14ac:dyDescent="0.25">
      <c r="A128" s="28">
        <v>107</v>
      </c>
      <c r="B128" s="13"/>
      <c r="C128" s="13"/>
      <c r="D128" s="14"/>
      <c r="E128" s="58"/>
      <c r="F128" s="15"/>
      <c r="G128" s="15"/>
      <c r="H128" s="15"/>
      <c r="I128" s="15"/>
      <c r="J128" s="15"/>
      <c r="K128" s="15"/>
    </row>
    <row r="129" spans="1:11" s="87" customFormat="1" x14ac:dyDescent="0.25">
      <c r="A129" s="12">
        <v>108</v>
      </c>
      <c r="B129" s="88"/>
      <c r="C129" s="89" t="s">
        <v>177</v>
      </c>
      <c r="D129" s="88"/>
      <c r="E129" s="88"/>
      <c r="F129" s="88"/>
      <c r="G129" s="86"/>
      <c r="H129" s="86"/>
      <c r="I129" s="86">
        <f>I127</f>
        <v>0</v>
      </c>
      <c r="J129" s="86">
        <f t="shared" ref="J129:K129" si="68">J127</f>
        <v>0</v>
      </c>
      <c r="K129" s="86">
        <f t="shared" si="68"/>
        <v>0</v>
      </c>
    </row>
    <row r="130" spans="1:11" s="18" customFormat="1" x14ac:dyDescent="0.25">
      <c r="A130" s="76"/>
      <c r="B130" s="21"/>
      <c r="C130" s="77"/>
      <c r="D130" s="21"/>
      <c r="E130" s="21"/>
      <c r="F130" s="21"/>
      <c r="G130" s="78"/>
      <c r="H130" s="23"/>
      <c r="I130" s="17"/>
      <c r="J130" s="17"/>
      <c r="K130" s="17"/>
    </row>
    <row r="131" spans="1:11" s="18" customFormat="1" x14ac:dyDescent="0.25">
      <c r="A131" s="19"/>
      <c r="B131" s="20"/>
      <c r="C131" s="21"/>
      <c r="D131" s="22"/>
      <c r="E131" s="36"/>
      <c r="F131" s="20"/>
      <c r="G131" s="22"/>
      <c r="H131" s="23" t="s">
        <v>173</v>
      </c>
      <c r="I131" s="17">
        <f>I129+I51</f>
        <v>0</v>
      </c>
      <c r="J131" s="17">
        <f t="shared" ref="J131:K131" si="69">J129+J51</f>
        <v>0</v>
      </c>
      <c r="K131" s="17">
        <f t="shared" si="69"/>
        <v>0</v>
      </c>
    </row>
    <row r="132" spans="1:11" s="18" customFormat="1" x14ac:dyDescent="0.25">
      <c r="A132" s="19"/>
      <c r="B132" s="20"/>
      <c r="C132" s="21"/>
      <c r="D132" s="22"/>
      <c r="E132" s="36"/>
      <c r="F132" s="20"/>
      <c r="G132" s="22"/>
      <c r="H132" s="23" t="s">
        <v>40</v>
      </c>
      <c r="I132" s="17">
        <f>SUM(I131:I131)</f>
        <v>0</v>
      </c>
      <c r="J132" s="24"/>
      <c r="K132" s="24"/>
    </row>
  </sheetData>
  <mergeCells count="19">
    <mergeCell ref="C13:I13"/>
    <mergeCell ref="I5:J5"/>
    <mergeCell ref="I7:J7"/>
    <mergeCell ref="C9:H9"/>
    <mergeCell ref="C11:I11"/>
    <mergeCell ref="C12:I12"/>
    <mergeCell ref="C14:I14"/>
    <mergeCell ref="A17:K17"/>
    <mergeCell ref="A18:A20"/>
    <mergeCell ref="B18:B20"/>
    <mergeCell ref="C18:C20"/>
    <mergeCell ref="D18:D20"/>
    <mergeCell ref="F18:H18"/>
    <mergeCell ref="I18:K18"/>
    <mergeCell ref="F19:F20"/>
    <mergeCell ref="G19:H19"/>
    <mergeCell ref="I19:I20"/>
    <mergeCell ref="J19:K19"/>
    <mergeCell ref="E18:E20"/>
  </mergeCells>
  <pageMargins left="0.39370078740157483" right="0.39370078740157483" top="0.78740157480314965" bottom="0.39370078740157483" header="0.15748031496062992" footer="0.15748031496062992"/>
  <pageSetup paperSize="9" scale="80" fitToHeight="0" orientation="landscape" r:id="rId1"/>
  <rowBreaks count="1" manualBreakCount="1">
    <brk id="5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B7C6-84A9-48A3-843F-10634909EB42}">
  <sheetPr>
    <tabColor rgb="FFFF0000"/>
    <outlinePr summaryBelow="0" summaryRight="0"/>
    <pageSetUpPr autoPageBreaks="0"/>
  </sheetPr>
  <dimension ref="A1:M267"/>
  <sheetViews>
    <sheetView view="pageBreakPreview" topLeftCell="A249" zoomScaleNormal="100" zoomScaleSheetLayoutView="100" workbookViewId="0">
      <selection activeCell="E26" sqref="E26"/>
    </sheetView>
  </sheetViews>
  <sheetFormatPr defaultColWidth="9.140625" defaultRowHeight="12.75" x14ac:dyDescent="0.2"/>
  <cols>
    <col min="1" max="1" width="5.42578125" style="45" customWidth="1"/>
    <col min="2" max="2" width="12.85546875" style="45" customWidth="1"/>
    <col min="3" max="3" width="57" style="45" customWidth="1"/>
    <col min="4" max="4" width="10.42578125" style="45" customWidth="1"/>
    <col min="5" max="5" width="10.28515625" style="32" customWidth="1"/>
    <col min="6" max="6" width="12.5703125" style="45" customWidth="1"/>
    <col min="7" max="7" width="11.85546875" style="2" customWidth="1"/>
    <col min="8" max="8" width="10.42578125" style="2" customWidth="1"/>
    <col min="9" max="9" width="14.140625" style="45" customWidth="1"/>
    <col min="10" max="10" width="12.85546875" style="45" customWidth="1"/>
    <col min="11" max="11" width="13.140625" style="2" customWidth="1"/>
    <col min="12" max="252" width="9.140625" style="45"/>
    <col min="253" max="253" width="1.7109375" style="45" customWidth="1"/>
    <col min="254" max="254" width="9" style="45" customWidth="1"/>
    <col min="255" max="255" width="20.7109375" style="45" customWidth="1"/>
    <col min="256" max="256" width="50.85546875" style="45" customWidth="1"/>
    <col min="257" max="259" width="9" style="45" customWidth="1"/>
    <col min="260" max="260" width="8.42578125" style="45" customWidth="1"/>
    <col min="261" max="261" width="7.85546875" style="45" customWidth="1"/>
    <col min="262" max="262" width="7.42578125" style="45" customWidth="1"/>
    <col min="263" max="263" width="11.42578125" style="45" customWidth="1"/>
    <col min="264" max="264" width="8.7109375" style="45" customWidth="1"/>
    <col min="265" max="265" width="7.7109375" style="45" customWidth="1"/>
    <col min="266" max="266" width="7.28515625" style="45" customWidth="1"/>
    <col min="267" max="267" width="10" style="45" bestFit="1" customWidth="1"/>
    <col min="268" max="508" width="9.140625" style="45"/>
    <col min="509" max="509" width="1.7109375" style="45" customWidth="1"/>
    <col min="510" max="510" width="9" style="45" customWidth="1"/>
    <col min="511" max="511" width="20.7109375" style="45" customWidth="1"/>
    <col min="512" max="512" width="50.85546875" style="45" customWidth="1"/>
    <col min="513" max="515" width="9" style="45" customWidth="1"/>
    <col min="516" max="516" width="8.42578125" style="45" customWidth="1"/>
    <col min="517" max="517" width="7.85546875" style="45" customWidth="1"/>
    <col min="518" max="518" width="7.42578125" style="45" customWidth="1"/>
    <col min="519" max="519" width="11.42578125" style="45" customWidth="1"/>
    <col min="520" max="520" width="8.7109375" style="45" customWidth="1"/>
    <col min="521" max="521" width="7.7109375" style="45" customWidth="1"/>
    <col min="522" max="522" width="7.28515625" style="45" customWidth="1"/>
    <col min="523" max="523" width="10" style="45" bestFit="1" customWidth="1"/>
    <col min="524" max="764" width="9.140625" style="45"/>
    <col min="765" max="765" width="1.7109375" style="45" customWidth="1"/>
    <col min="766" max="766" width="9" style="45" customWidth="1"/>
    <col min="767" max="767" width="20.7109375" style="45" customWidth="1"/>
    <col min="768" max="768" width="50.85546875" style="45" customWidth="1"/>
    <col min="769" max="771" width="9" style="45" customWidth="1"/>
    <col min="772" max="772" width="8.42578125" style="45" customWidth="1"/>
    <col min="773" max="773" width="7.85546875" style="45" customWidth="1"/>
    <col min="774" max="774" width="7.42578125" style="45" customWidth="1"/>
    <col min="775" max="775" width="11.42578125" style="45" customWidth="1"/>
    <col min="776" max="776" width="8.7109375" style="45" customWidth="1"/>
    <col min="777" max="777" width="7.7109375" style="45" customWidth="1"/>
    <col min="778" max="778" width="7.28515625" style="45" customWidth="1"/>
    <col min="779" max="779" width="10" style="45" bestFit="1" customWidth="1"/>
    <col min="780" max="1020" width="9.140625" style="45"/>
    <col min="1021" max="1021" width="1.7109375" style="45" customWidth="1"/>
    <col min="1022" max="1022" width="9" style="45" customWidth="1"/>
    <col min="1023" max="1023" width="20.7109375" style="45" customWidth="1"/>
    <col min="1024" max="1024" width="50.85546875" style="45" customWidth="1"/>
    <col min="1025" max="1027" width="9" style="45" customWidth="1"/>
    <col min="1028" max="1028" width="8.42578125" style="45" customWidth="1"/>
    <col min="1029" max="1029" width="7.85546875" style="45" customWidth="1"/>
    <col min="1030" max="1030" width="7.42578125" style="45" customWidth="1"/>
    <col min="1031" max="1031" width="11.42578125" style="45" customWidth="1"/>
    <col min="1032" max="1032" width="8.7109375" style="45" customWidth="1"/>
    <col min="1033" max="1033" width="7.7109375" style="45" customWidth="1"/>
    <col min="1034" max="1034" width="7.28515625" style="45" customWidth="1"/>
    <col min="1035" max="1035" width="10" style="45" bestFit="1" customWidth="1"/>
    <col min="1036" max="1276" width="9.140625" style="45"/>
    <col min="1277" max="1277" width="1.7109375" style="45" customWidth="1"/>
    <col min="1278" max="1278" width="9" style="45" customWidth="1"/>
    <col min="1279" max="1279" width="20.7109375" style="45" customWidth="1"/>
    <col min="1280" max="1280" width="50.85546875" style="45" customWidth="1"/>
    <col min="1281" max="1283" width="9" style="45" customWidth="1"/>
    <col min="1284" max="1284" width="8.42578125" style="45" customWidth="1"/>
    <col min="1285" max="1285" width="7.85546875" style="45" customWidth="1"/>
    <col min="1286" max="1286" width="7.42578125" style="45" customWidth="1"/>
    <col min="1287" max="1287" width="11.42578125" style="45" customWidth="1"/>
    <col min="1288" max="1288" width="8.7109375" style="45" customWidth="1"/>
    <col min="1289" max="1289" width="7.7109375" style="45" customWidth="1"/>
    <col min="1290" max="1290" width="7.28515625" style="45" customWidth="1"/>
    <col min="1291" max="1291" width="10" style="45" bestFit="1" customWidth="1"/>
    <col min="1292" max="1532" width="9.140625" style="45"/>
    <col min="1533" max="1533" width="1.7109375" style="45" customWidth="1"/>
    <col min="1534" max="1534" width="9" style="45" customWidth="1"/>
    <col min="1535" max="1535" width="20.7109375" style="45" customWidth="1"/>
    <col min="1536" max="1536" width="50.85546875" style="45" customWidth="1"/>
    <col min="1537" max="1539" width="9" style="45" customWidth="1"/>
    <col min="1540" max="1540" width="8.42578125" style="45" customWidth="1"/>
    <col min="1541" max="1541" width="7.85546875" style="45" customWidth="1"/>
    <col min="1542" max="1542" width="7.42578125" style="45" customWidth="1"/>
    <col min="1543" max="1543" width="11.42578125" style="45" customWidth="1"/>
    <col min="1544" max="1544" width="8.7109375" style="45" customWidth="1"/>
    <col min="1545" max="1545" width="7.7109375" style="45" customWidth="1"/>
    <col min="1546" max="1546" width="7.28515625" style="45" customWidth="1"/>
    <col min="1547" max="1547" width="10" style="45" bestFit="1" customWidth="1"/>
    <col min="1548" max="1788" width="9.140625" style="45"/>
    <col min="1789" max="1789" width="1.7109375" style="45" customWidth="1"/>
    <col min="1790" max="1790" width="9" style="45" customWidth="1"/>
    <col min="1791" max="1791" width="20.7109375" style="45" customWidth="1"/>
    <col min="1792" max="1792" width="50.85546875" style="45" customWidth="1"/>
    <col min="1793" max="1795" width="9" style="45" customWidth="1"/>
    <col min="1796" max="1796" width="8.42578125" style="45" customWidth="1"/>
    <col min="1797" max="1797" width="7.85546875" style="45" customWidth="1"/>
    <col min="1798" max="1798" width="7.42578125" style="45" customWidth="1"/>
    <col min="1799" max="1799" width="11.42578125" style="45" customWidth="1"/>
    <col min="1800" max="1800" width="8.7109375" style="45" customWidth="1"/>
    <col min="1801" max="1801" width="7.7109375" style="45" customWidth="1"/>
    <col min="1802" max="1802" width="7.28515625" style="45" customWidth="1"/>
    <col min="1803" max="1803" width="10" style="45" bestFit="1" customWidth="1"/>
    <col min="1804" max="2044" width="9.140625" style="45"/>
    <col min="2045" max="2045" width="1.7109375" style="45" customWidth="1"/>
    <col min="2046" max="2046" width="9" style="45" customWidth="1"/>
    <col min="2047" max="2047" width="20.7109375" style="45" customWidth="1"/>
    <col min="2048" max="2048" width="50.85546875" style="45" customWidth="1"/>
    <col min="2049" max="2051" width="9" style="45" customWidth="1"/>
    <col min="2052" max="2052" width="8.42578125" style="45" customWidth="1"/>
    <col min="2053" max="2053" width="7.85546875" style="45" customWidth="1"/>
    <col min="2054" max="2054" width="7.42578125" style="45" customWidth="1"/>
    <col min="2055" max="2055" width="11.42578125" style="45" customWidth="1"/>
    <col min="2056" max="2056" width="8.7109375" style="45" customWidth="1"/>
    <col min="2057" max="2057" width="7.7109375" style="45" customWidth="1"/>
    <col min="2058" max="2058" width="7.28515625" style="45" customWidth="1"/>
    <col min="2059" max="2059" width="10" style="45" bestFit="1" customWidth="1"/>
    <col min="2060" max="2300" width="9.140625" style="45"/>
    <col min="2301" max="2301" width="1.7109375" style="45" customWidth="1"/>
    <col min="2302" max="2302" width="9" style="45" customWidth="1"/>
    <col min="2303" max="2303" width="20.7109375" style="45" customWidth="1"/>
    <col min="2304" max="2304" width="50.85546875" style="45" customWidth="1"/>
    <col min="2305" max="2307" width="9" style="45" customWidth="1"/>
    <col min="2308" max="2308" width="8.42578125" style="45" customWidth="1"/>
    <col min="2309" max="2309" width="7.85546875" style="45" customWidth="1"/>
    <col min="2310" max="2310" width="7.42578125" style="45" customWidth="1"/>
    <col min="2311" max="2311" width="11.42578125" style="45" customWidth="1"/>
    <col min="2312" max="2312" width="8.7109375" style="45" customWidth="1"/>
    <col min="2313" max="2313" width="7.7109375" style="45" customWidth="1"/>
    <col min="2314" max="2314" width="7.28515625" style="45" customWidth="1"/>
    <col min="2315" max="2315" width="10" style="45" bestFit="1" customWidth="1"/>
    <col min="2316" max="2556" width="9.140625" style="45"/>
    <col min="2557" max="2557" width="1.7109375" style="45" customWidth="1"/>
    <col min="2558" max="2558" width="9" style="45" customWidth="1"/>
    <col min="2559" max="2559" width="20.7109375" style="45" customWidth="1"/>
    <col min="2560" max="2560" width="50.85546875" style="45" customWidth="1"/>
    <col min="2561" max="2563" width="9" style="45" customWidth="1"/>
    <col min="2564" max="2564" width="8.42578125" style="45" customWidth="1"/>
    <col min="2565" max="2565" width="7.85546875" style="45" customWidth="1"/>
    <col min="2566" max="2566" width="7.42578125" style="45" customWidth="1"/>
    <col min="2567" max="2567" width="11.42578125" style="45" customWidth="1"/>
    <col min="2568" max="2568" width="8.7109375" style="45" customWidth="1"/>
    <col min="2569" max="2569" width="7.7109375" style="45" customWidth="1"/>
    <col min="2570" max="2570" width="7.28515625" style="45" customWidth="1"/>
    <col min="2571" max="2571" width="10" style="45" bestFit="1" customWidth="1"/>
    <col min="2572" max="2812" width="9.140625" style="45"/>
    <col min="2813" max="2813" width="1.7109375" style="45" customWidth="1"/>
    <col min="2814" max="2814" width="9" style="45" customWidth="1"/>
    <col min="2815" max="2815" width="20.7109375" style="45" customWidth="1"/>
    <col min="2816" max="2816" width="50.85546875" style="45" customWidth="1"/>
    <col min="2817" max="2819" width="9" style="45" customWidth="1"/>
    <col min="2820" max="2820" width="8.42578125" style="45" customWidth="1"/>
    <col min="2821" max="2821" width="7.85546875" style="45" customWidth="1"/>
    <col min="2822" max="2822" width="7.42578125" style="45" customWidth="1"/>
    <col min="2823" max="2823" width="11.42578125" style="45" customWidth="1"/>
    <col min="2824" max="2824" width="8.7109375" style="45" customWidth="1"/>
    <col min="2825" max="2825" width="7.7109375" style="45" customWidth="1"/>
    <col min="2826" max="2826" width="7.28515625" style="45" customWidth="1"/>
    <col min="2827" max="2827" width="10" style="45" bestFit="1" customWidth="1"/>
    <col min="2828" max="3068" width="9.140625" style="45"/>
    <col min="3069" max="3069" width="1.7109375" style="45" customWidth="1"/>
    <col min="3070" max="3070" width="9" style="45" customWidth="1"/>
    <col min="3071" max="3071" width="20.7109375" style="45" customWidth="1"/>
    <col min="3072" max="3072" width="50.85546875" style="45" customWidth="1"/>
    <col min="3073" max="3075" width="9" style="45" customWidth="1"/>
    <col min="3076" max="3076" width="8.42578125" style="45" customWidth="1"/>
    <col min="3077" max="3077" width="7.85546875" style="45" customWidth="1"/>
    <col min="3078" max="3078" width="7.42578125" style="45" customWidth="1"/>
    <col min="3079" max="3079" width="11.42578125" style="45" customWidth="1"/>
    <col min="3080" max="3080" width="8.7109375" style="45" customWidth="1"/>
    <col min="3081" max="3081" width="7.7109375" style="45" customWidth="1"/>
    <col min="3082" max="3082" width="7.28515625" style="45" customWidth="1"/>
    <col min="3083" max="3083" width="10" style="45" bestFit="1" customWidth="1"/>
    <col min="3084" max="3324" width="9.140625" style="45"/>
    <col min="3325" max="3325" width="1.7109375" style="45" customWidth="1"/>
    <col min="3326" max="3326" width="9" style="45" customWidth="1"/>
    <col min="3327" max="3327" width="20.7109375" style="45" customWidth="1"/>
    <col min="3328" max="3328" width="50.85546875" style="45" customWidth="1"/>
    <col min="3329" max="3331" width="9" style="45" customWidth="1"/>
    <col min="3332" max="3332" width="8.42578125" style="45" customWidth="1"/>
    <col min="3333" max="3333" width="7.85546875" style="45" customWidth="1"/>
    <col min="3334" max="3334" width="7.42578125" style="45" customWidth="1"/>
    <col min="3335" max="3335" width="11.42578125" style="45" customWidth="1"/>
    <col min="3336" max="3336" width="8.7109375" style="45" customWidth="1"/>
    <col min="3337" max="3337" width="7.7109375" style="45" customWidth="1"/>
    <col min="3338" max="3338" width="7.28515625" style="45" customWidth="1"/>
    <col min="3339" max="3339" width="10" style="45" bestFit="1" customWidth="1"/>
    <col min="3340" max="3580" width="9.140625" style="45"/>
    <col min="3581" max="3581" width="1.7109375" style="45" customWidth="1"/>
    <col min="3582" max="3582" width="9" style="45" customWidth="1"/>
    <col min="3583" max="3583" width="20.7109375" style="45" customWidth="1"/>
    <col min="3584" max="3584" width="50.85546875" style="45" customWidth="1"/>
    <col min="3585" max="3587" width="9" style="45" customWidth="1"/>
    <col min="3588" max="3588" width="8.42578125" style="45" customWidth="1"/>
    <col min="3589" max="3589" width="7.85546875" style="45" customWidth="1"/>
    <col min="3590" max="3590" width="7.42578125" style="45" customWidth="1"/>
    <col min="3591" max="3591" width="11.42578125" style="45" customWidth="1"/>
    <col min="3592" max="3592" width="8.7109375" style="45" customWidth="1"/>
    <col min="3593" max="3593" width="7.7109375" style="45" customWidth="1"/>
    <col min="3594" max="3594" width="7.28515625" style="45" customWidth="1"/>
    <col min="3595" max="3595" width="10" style="45" bestFit="1" customWidth="1"/>
    <col min="3596" max="3836" width="9.140625" style="45"/>
    <col min="3837" max="3837" width="1.7109375" style="45" customWidth="1"/>
    <col min="3838" max="3838" width="9" style="45" customWidth="1"/>
    <col min="3839" max="3839" width="20.7109375" style="45" customWidth="1"/>
    <col min="3840" max="3840" width="50.85546875" style="45" customWidth="1"/>
    <col min="3841" max="3843" width="9" style="45" customWidth="1"/>
    <col min="3844" max="3844" width="8.42578125" style="45" customWidth="1"/>
    <col min="3845" max="3845" width="7.85546875" style="45" customWidth="1"/>
    <col min="3846" max="3846" width="7.42578125" style="45" customWidth="1"/>
    <col min="3847" max="3847" width="11.42578125" style="45" customWidth="1"/>
    <col min="3848" max="3848" width="8.7109375" style="45" customWidth="1"/>
    <col min="3849" max="3849" width="7.7109375" style="45" customWidth="1"/>
    <col min="3850" max="3850" width="7.28515625" style="45" customWidth="1"/>
    <col min="3851" max="3851" width="10" style="45" bestFit="1" customWidth="1"/>
    <col min="3852" max="4092" width="9.140625" style="45"/>
    <col min="4093" max="4093" width="1.7109375" style="45" customWidth="1"/>
    <col min="4094" max="4094" width="9" style="45" customWidth="1"/>
    <col min="4095" max="4095" width="20.7109375" style="45" customWidth="1"/>
    <col min="4096" max="4096" width="50.85546875" style="45" customWidth="1"/>
    <col min="4097" max="4099" width="9" style="45" customWidth="1"/>
    <col min="4100" max="4100" width="8.42578125" style="45" customWidth="1"/>
    <col min="4101" max="4101" width="7.85546875" style="45" customWidth="1"/>
    <col min="4102" max="4102" width="7.42578125" style="45" customWidth="1"/>
    <col min="4103" max="4103" width="11.42578125" style="45" customWidth="1"/>
    <col min="4104" max="4104" width="8.7109375" style="45" customWidth="1"/>
    <col min="4105" max="4105" width="7.7109375" style="45" customWidth="1"/>
    <col min="4106" max="4106" width="7.28515625" style="45" customWidth="1"/>
    <col min="4107" max="4107" width="10" style="45" bestFit="1" customWidth="1"/>
    <col min="4108" max="4348" width="9.140625" style="45"/>
    <col min="4349" max="4349" width="1.7109375" style="45" customWidth="1"/>
    <col min="4350" max="4350" width="9" style="45" customWidth="1"/>
    <col min="4351" max="4351" width="20.7109375" style="45" customWidth="1"/>
    <col min="4352" max="4352" width="50.85546875" style="45" customWidth="1"/>
    <col min="4353" max="4355" width="9" style="45" customWidth="1"/>
    <col min="4356" max="4356" width="8.42578125" style="45" customWidth="1"/>
    <col min="4357" max="4357" width="7.85546875" style="45" customWidth="1"/>
    <col min="4358" max="4358" width="7.42578125" style="45" customWidth="1"/>
    <col min="4359" max="4359" width="11.42578125" style="45" customWidth="1"/>
    <col min="4360" max="4360" width="8.7109375" style="45" customWidth="1"/>
    <col min="4361" max="4361" width="7.7109375" style="45" customWidth="1"/>
    <col min="4362" max="4362" width="7.28515625" style="45" customWidth="1"/>
    <col min="4363" max="4363" width="10" style="45" bestFit="1" customWidth="1"/>
    <col min="4364" max="4604" width="9.140625" style="45"/>
    <col min="4605" max="4605" width="1.7109375" style="45" customWidth="1"/>
    <col min="4606" max="4606" width="9" style="45" customWidth="1"/>
    <col min="4607" max="4607" width="20.7109375" style="45" customWidth="1"/>
    <col min="4608" max="4608" width="50.85546875" style="45" customWidth="1"/>
    <col min="4609" max="4611" width="9" style="45" customWidth="1"/>
    <col min="4612" max="4612" width="8.42578125" style="45" customWidth="1"/>
    <col min="4613" max="4613" width="7.85546875" style="45" customWidth="1"/>
    <col min="4614" max="4614" width="7.42578125" style="45" customWidth="1"/>
    <col min="4615" max="4615" width="11.42578125" style="45" customWidth="1"/>
    <col min="4616" max="4616" width="8.7109375" style="45" customWidth="1"/>
    <col min="4617" max="4617" width="7.7109375" style="45" customWidth="1"/>
    <col min="4618" max="4618" width="7.28515625" style="45" customWidth="1"/>
    <col min="4619" max="4619" width="10" style="45" bestFit="1" customWidth="1"/>
    <col min="4620" max="4860" width="9.140625" style="45"/>
    <col min="4861" max="4861" width="1.7109375" style="45" customWidth="1"/>
    <col min="4862" max="4862" width="9" style="45" customWidth="1"/>
    <col min="4863" max="4863" width="20.7109375" style="45" customWidth="1"/>
    <col min="4864" max="4864" width="50.85546875" style="45" customWidth="1"/>
    <col min="4865" max="4867" width="9" style="45" customWidth="1"/>
    <col min="4868" max="4868" width="8.42578125" style="45" customWidth="1"/>
    <col min="4869" max="4869" width="7.85546875" style="45" customWidth="1"/>
    <col min="4870" max="4870" width="7.42578125" style="45" customWidth="1"/>
    <col min="4871" max="4871" width="11.42578125" style="45" customWidth="1"/>
    <col min="4872" max="4872" width="8.7109375" style="45" customWidth="1"/>
    <col min="4873" max="4873" width="7.7109375" style="45" customWidth="1"/>
    <col min="4874" max="4874" width="7.28515625" style="45" customWidth="1"/>
    <col min="4875" max="4875" width="10" style="45" bestFit="1" customWidth="1"/>
    <col min="4876" max="5116" width="9.140625" style="45"/>
    <col min="5117" max="5117" width="1.7109375" style="45" customWidth="1"/>
    <col min="5118" max="5118" width="9" style="45" customWidth="1"/>
    <col min="5119" max="5119" width="20.7109375" style="45" customWidth="1"/>
    <col min="5120" max="5120" width="50.85546875" style="45" customWidth="1"/>
    <col min="5121" max="5123" width="9" style="45" customWidth="1"/>
    <col min="5124" max="5124" width="8.42578125" style="45" customWidth="1"/>
    <col min="5125" max="5125" width="7.85546875" style="45" customWidth="1"/>
    <col min="5126" max="5126" width="7.42578125" style="45" customWidth="1"/>
    <col min="5127" max="5127" width="11.42578125" style="45" customWidth="1"/>
    <col min="5128" max="5128" width="8.7109375" style="45" customWidth="1"/>
    <col min="5129" max="5129" width="7.7109375" style="45" customWidth="1"/>
    <col min="5130" max="5130" width="7.28515625" style="45" customWidth="1"/>
    <col min="5131" max="5131" width="10" style="45" bestFit="1" customWidth="1"/>
    <col min="5132" max="5372" width="9.140625" style="45"/>
    <col min="5373" max="5373" width="1.7109375" style="45" customWidth="1"/>
    <col min="5374" max="5374" width="9" style="45" customWidth="1"/>
    <col min="5375" max="5375" width="20.7109375" style="45" customWidth="1"/>
    <col min="5376" max="5376" width="50.85546875" style="45" customWidth="1"/>
    <col min="5377" max="5379" width="9" style="45" customWidth="1"/>
    <col min="5380" max="5380" width="8.42578125" style="45" customWidth="1"/>
    <col min="5381" max="5381" width="7.85546875" style="45" customWidth="1"/>
    <col min="5382" max="5382" width="7.42578125" style="45" customWidth="1"/>
    <col min="5383" max="5383" width="11.42578125" style="45" customWidth="1"/>
    <col min="5384" max="5384" width="8.7109375" style="45" customWidth="1"/>
    <col min="5385" max="5385" width="7.7109375" style="45" customWidth="1"/>
    <col min="5386" max="5386" width="7.28515625" style="45" customWidth="1"/>
    <col min="5387" max="5387" width="10" style="45" bestFit="1" customWidth="1"/>
    <col min="5388" max="5628" width="9.140625" style="45"/>
    <col min="5629" max="5629" width="1.7109375" style="45" customWidth="1"/>
    <col min="5630" max="5630" width="9" style="45" customWidth="1"/>
    <col min="5631" max="5631" width="20.7109375" style="45" customWidth="1"/>
    <col min="5632" max="5632" width="50.85546875" style="45" customWidth="1"/>
    <col min="5633" max="5635" width="9" style="45" customWidth="1"/>
    <col min="5636" max="5636" width="8.42578125" style="45" customWidth="1"/>
    <col min="5637" max="5637" width="7.85546875" style="45" customWidth="1"/>
    <col min="5638" max="5638" width="7.42578125" style="45" customWidth="1"/>
    <col min="5639" max="5639" width="11.42578125" style="45" customWidth="1"/>
    <col min="5640" max="5640" width="8.7109375" style="45" customWidth="1"/>
    <col min="5641" max="5641" width="7.7109375" style="45" customWidth="1"/>
    <col min="5642" max="5642" width="7.28515625" style="45" customWidth="1"/>
    <col min="5643" max="5643" width="10" style="45" bestFit="1" customWidth="1"/>
    <col min="5644" max="5884" width="9.140625" style="45"/>
    <col min="5885" max="5885" width="1.7109375" style="45" customWidth="1"/>
    <col min="5886" max="5886" width="9" style="45" customWidth="1"/>
    <col min="5887" max="5887" width="20.7109375" style="45" customWidth="1"/>
    <col min="5888" max="5888" width="50.85546875" style="45" customWidth="1"/>
    <col min="5889" max="5891" width="9" style="45" customWidth="1"/>
    <col min="5892" max="5892" width="8.42578125" style="45" customWidth="1"/>
    <col min="5893" max="5893" width="7.85546875" style="45" customWidth="1"/>
    <col min="5894" max="5894" width="7.42578125" style="45" customWidth="1"/>
    <col min="5895" max="5895" width="11.42578125" style="45" customWidth="1"/>
    <col min="5896" max="5896" width="8.7109375" style="45" customWidth="1"/>
    <col min="5897" max="5897" width="7.7109375" style="45" customWidth="1"/>
    <col min="5898" max="5898" width="7.28515625" style="45" customWidth="1"/>
    <col min="5899" max="5899" width="10" style="45" bestFit="1" customWidth="1"/>
    <col min="5900" max="6140" width="9.140625" style="45"/>
    <col min="6141" max="6141" width="1.7109375" style="45" customWidth="1"/>
    <col min="6142" max="6142" width="9" style="45" customWidth="1"/>
    <col min="6143" max="6143" width="20.7109375" style="45" customWidth="1"/>
    <col min="6144" max="6144" width="50.85546875" style="45" customWidth="1"/>
    <col min="6145" max="6147" width="9" style="45" customWidth="1"/>
    <col min="6148" max="6148" width="8.42578125" style="45" customWidth="1"/>
    <col min="6149" max="6149" width="7.85546875" style="45" customWidth="1"/>
    <col min="6150" max="6150" width="7.42578125" style="45" customWidth="1"/>
    <col min="6151" max="6151" width="11.42578125" style="45" customWidth="1"/>
    <col min="6152" max="6152" width="8.7109375" style="45" customWidth="1"/>
    <col min="6153" max="6153" width="7.7109375" style="45" customWidth="1"/>
    <col min="6154" max="6154" width="7.28515625" style="45" customWidth="1"/>
    <col min="6155" max="6155" width="10" style="45" bestFit="1" customWidth="1"/>
    <col min="6156" max="6396" width="9.140625" style="45"/>
    <col min="6397" max="6397" width="1.7109375" style="45" customWidth="1"/>
    <col min="6398" max="6398" width="9" style="45" customWidth="1"/>
    <col min="6399" max="6399" width="20.7109375" style="45" customWidth="1"/>
    <col min="6400" max="6400" width="50.85546875" style="45" customWidth="1"/>
    <col min="6401" max="6403" width="9" style="45" customWidth="1"/>
    <col min="6404" max="6404" width="8.42578125" style="45" customWidth="1"/>
    <col min="6405" max="6405" width="7.85546875" style="45" customWidth="1"/>
    <col min="6406" max="6406" width="7.42578125" style="45" customWidth="1"/>
    <col min="6407" max="6407" width="11.42578125" style="45" customWidth="1"/>
    <col min="6408" max="6408" width="8.7109375" style="45" customWidth="1"/>
    <col min="6409" max="6409" width="7.7109375" style="45" customWidth="1"/>
    <col min="6410" max="6410" width="7.28515625" style="45" customWidth="1"/>
    <col min="6411" max="6411" width="10" style="45" bestFit="1" customWidth="1"/>
    <col min="6412" max="6652" width="9.140625" style="45"/>
    <col min="6653" max="6653" width="1.7109375" style="45" customWidth="1"/>
    <col min="6654" max="6654" width="9" style="45" customWidth="1"/>
    <col min="6655" max="6655" width="20.7109375" style="45" customWidth="1"/>
    <col min="6656" max="6656" width="50.85546875" style="45" customWidth="1"/>
    <col min="6657" max="6659" width="9" style="45" customWidth="1"/>
    <col min="6660" max="6660" width="8.42578125" style="45" customWidth="1"/>
    <col min="6661" max="6661" width="7.85546875" style="45" customWidth="1"/>
    <col min="6662" max="6662" width="7.42578125" style="45" customWidth="1"/>
    <col min="6663" max="6663" width="11.42578125" style="45" customWidth="1"/>
    <col min="6664" max="6664" width="8.7109375" style="45" customWidth="1"/>
    <col min="6665" max="6665" width="7.7109375" style="45" customWidth="1"/>
    <col min="6666" max="6666" width="7.28515625" style="45" customWidth="1"/>
    <col min="6667" max="6667" width="10" style="45" bestFit="1" customWidth="1"/>
    <col min="6668" max="6908" width="9.140625" style="45"/>
    <col min="6909" max="6909" width="1.7109375" style="45" customWidth="1"/>
    <col min="6910" max="6910" width="9" style="45" customWidth="1"/>
    <col min="6911" max="6911" width="20.7109375" style="45" customWidth="1"/>
    <col min="6912" max="6912" width="50.85546875" style="45" customWidth="1"/>
    <col min="6913" max="6915" width="9" style="45" customWidth="1"/>
    <col min="6916" max="6916" width="8.42578125" style="45" customWidth="1"/>
    <col min="6917" max="6917" width="7.85546875" style="45" customWidth="1"/>
    <col min="6918" max="6918" width="7.42578125" style="45" customWidth="1"/>
    <col min="6919" max="6919" width="11.42578125" style="45" customWidth="1"/>
    <col min="6920" max="6920" width="8.7109375" style="45" customWidth="1"/>
    <col min="6921" max="6921" width="7.7109375" style="45" customWidth="1"/>
    <col min="6922" max="6922" width="7.28515625" style="45" customWidth="1"/>
    <col min="6923" max="6923" width="10" style="45" bestFit="1" customWidth="1"/>
    <col min="6924" max="7164" width="9.140625" style="45"/>
    <col min="7165" max="7165" width="1.7109375" style="45" customWidth="1"/>
    <col min="7166" max="7166" width="9" style="45" customWidth="1"/>
    <col min="7167" max="7167" width="20.7109375" style="45" customWidth="1"/>
    <col min="7168" max="7168" width="50.85546875" style="45" customWidth="1"/>
    <col min="7169" max="7171" width="9" style="45" customWidth="1"/>
    <col min="7172" max="7172" width="8.42578125" style="45" customWidth="1"/>
    <col min="7173" max="7173" width="7.85546875" style="45" customWidth="1"/>
    <col min="7174" max="7174" width="7.42578125" style="45" customWidth="1"/>
    <col min="7175" max="7175" width="11.42578125" style="45" customWidth="1"/>
    <col min="7176" max="7176" width="8.7109375" style="45" customWidth="1"/>
    <col min="7177" max="7177" width="7.7109375" style="45" customWidth="1"/>
    <col min="7178" max="7178" width="7.28515625" style="45" customWidth="1"/>
    <col min="7179" max="7179" width="10" style="45" bestFit="1" customWidth="1"/>
    <col min="7180" max="7420" width="9.140625" style="45"/>
    <col min="7421" max="7421" width="1.7109375" style="45" customWidth="1"/>
    <col min="7422" max="7422" width="9" style="45" customWidth="1"/>
    <col min="7423" max="7423" width="20.7109375" style="45" customWidth="1"/>
    <col min="7424" max="7424" width="50.85546875" style="45" customWidth="1"/>
    <col min="7425" max="7427" width="9" style="45" customWidth="1"/>
    <col min="7428" max="7428" width="8.42578125" style="45" customWidth="1"/>
    <col min="7429" max="7429" width="7.85546875" style="45" customWidth="1"/>
    <col min="7430" max="7430" width="7.42578125" style="45" customWidth="1"/>
    <col min="7431" max="7431" width="11.42578125" style="45" customWidth="1"/>
    <col min="7432" max="7432" width="8.7109375" style="45" customWidth="1"/>
    <col min="7433" max="7433" width="7.7109375" style="45" customWidth="1"/>
    <col min="7434" max="7434" width="7.28515625" style="45" customWidth="1"/>
    <col min="7435" max="7435" width="10" style="45" bestFit="1" customWidth="1"/>
    <col min="7436" max="7676" width="9.140625" style="45"/>
    <col min="7677" max="7677" width="1.7109375" style="45" customWidth="1"/>
    <col min="7678" max="7678" width="9" style="45" customWidth="1"/>
    <col min="7679" max="7679" width="20.7109375" style="45" customWidth="1"/>
    <col min="7680" max="7680" width="50.85546875" style="45" customWidth="1"/>
    <col min="7681" max="7683" width="9" style="45" customWidth="1"/>
    <col min="7684" max="7684" width="8.42578125" style="45" customWidth="1"/>
    <col min="7685" max="7685" width="7.85546875" style="45" customWidth="1"/>
    <col min="7686" max="7686" width="7.42578125" style="45" customWidth="1"/>
    <col min="7687" max="7687" width="11.42578125" style="45" customWidth="1"/>
    <col min="7688" max="7688" width="8.7109375" style="45" customWidth="1"/>
    <col min="7689" max="7689" width="7.7109375" style="45" customWidth="1"/>
    <col min="7690" max="7690" width="7.28515625" style="45" customWidth="1"/>
    <col min="7691" max="7691" width="10" style="45" bestFit="1" customWidth="1"/>
    <col min="7692" max="7932" width="9.140625" style="45"/>
    <col min="7933" max="7933" width="1.7109375" style="45" customWidth="1"/>
    <col min="7934" max="7934" width="9" style="45" customWidth="1"/>
    <col min="7935" max="7935" width="20.7109375" style="45" customWidth="1"/>
    <col min="7936" max="7936" width="50.85546875" style="45" customWidth="1"/>
    <col min="7937" max="7939" width="9" style="45" customWidth="1"/>
    <col min="7940" max="7940" width="8.42578125" style="45" customWidth="1"/>
    <col min="7941" max="7941" width="7.85546875" style="45" customWidth="1"/>
    <col min="7942" max="7942" width="7.42578125" style="45" customWidth="1"/>
    <col min="7943" max="7943" width="11.42578125" style="45" customWidth="1"/>
    <col min="7944" max="7944" width="8.7109375" style="45" customWidth="1"/>
    <col min="7945" max="7945" width="7.7109375" style="45" customWidth="1"/>
    <col min="7946" max="7946" width="7.28515625" style="45" customWidth="1"/>
    <col min="7947" max="7947" width="10" style="45" bestFit="1" customWidth="1"/>
    <col min="7948" max="8188" width="9.140625" style="45"/>
    <col min="8189" max="8189" width="1.7109375" style="45" customWidth="1"/>
    <col min="8190" max="8190" width="9" style="45" customWidth="1"/>
    <col min="8191" max="8191" width="20.7109375" style="45" customWidth="1"/>
    <col min="8192" max="8192" width="50.85546875" style="45" customWidth="1"/>
    <col min="8193" max="8195" width="9" style="45" customWidth="1"/>
    <col min="8196" max="8196" width="8.42578125" style="45" customWidth="1"/>
    <col min="8197" max="8197" width="7.85546875" style="45" customWidth="1"/>
    <col min="8198" max="8198" width="7.42578125" style="45" customWidth="1"/>
    <col min="8199" max="8199" width="11.42578125" style="45" customWidth="1"/>
    <col min="8200" max="8200" width="8.7109375" style="45" customWidth="1"/>
    <col min="8201" max="8201" width="7.7109375" style="45" customWidth="1"/>
    <col min="8202" max="8202" width="7.28515625" style="45" customWidth="1"/>
    <col min="8203" max="8203" width="10" style="45" bestFit="1" customWidth="1"/>
    <col min="8204" max="8444" width="9.140625" style="45"/>
    <col min="8445" max="8445" width="1.7109375" style="45" customWidth="1"/>
    <col min="8446" max="8446" width="9" style="45" customWidth="1"/>
    <col min="8447" max="8447" width="20.7109375" style="45" customWidth="1"/>
    <col min="8448" max="8448" width="50.85546875" style="45" customWidth="1"/>
    <col min="8449" max="8451" width="9" style="45" customWidth="1"/>
    <col min="8452" max="8452" width="8.42578125" style="45" customWidth="1"/>
    <col min="8453" max="8453" width="7.85546875" style="45" customWidth="1"/>
    <col min="8454" max="8454" width="7.42578125" style="45" customWidth="1"/>
    <col min="8455" max="8455" width="11.42578125" style="45" customWidth="1"/>
    <col min="8456" max="8456" width="8.7109375" style="45" customWidth="1"/>
    <col min="8457" max="8457" width="7.7109375" style="45" customWidth="1"/>
    <col min="8458" max="8458" width="7.28515625" style="45" customWidth="1"/>
    <col min="8459" max="8459" width="10" style="45" bestFit="1" customWidth="1"/>
    <col min="8460" max="8700" width="9.140625" style="45"/>
    <col min="8701" max="8701" width="1.7109375" style="45" customWidth="1"/>
    <col min="8702" max="8702" width="9" style="45" customWidth="1"/>
    <col min="8703" max="8703" width="20.7109375" style="45" customWidth="1"/>
    <col min="8704" max="8704" width="50.85546875" style="45" customWidth="1"/>
    <col min="8705" max="8707" width="9" style="45" customWidth="1"/>
    <col min="8708" max="8708" width="8.42578125" style="45" customWidth="1"/>
    <col min="8709" max="8709" width="7.85546875" style="45" customWidth="1"/>
    <col min="8710" max="8710" width="7.42578125" style="45" customWidth="1"/>
    <col min="8711" max="8711" width="11.42578125" style="45" customWidth="1"/>
    <col min="8712" max="8712" width="8.7109375" style="45" customWidth="1"/>
    <col min="8713" max="8713" width="7.7109375" style="45" customWidth="1"/>
    <col min="8714" max="8714" width="7.28515625" style="45" customWidth="1"/>
    <col min="8715" max="8715" width="10" style="45" bestFit="1" customWidth="1"/>
    <col min="8716" max="8956" width="9.140625" style="45"/>
    <col min="8957" max="8957" width="1.7109375" style="45" customWidth="1"/>
    <col min="8958" max="8958" width="9" style="45" customWidth="1"/>
    <col min="8959" max="8959" width="20.7109375" style="45" customWidth="1"/>
    <col min="8960" max="8960" width="50.85546875" style="45" customWidth="1"/>
    <col min="8961" max="8963" width="9" style="45" customWidth="1"/>
    <col min="8964" max="8964" width="8.42578125" style="45" customWidth="1"/>
    <col min="8965" max="8965" width="7.85546875" style="45" customWidth="1"/>
    <col min="8966" max="8966" width="7.42578125" style="45" customWidth="1"/>
    <col min="8967" max="8967" width="11.42578125" style="45" customWidth="1"/>
    <col min="8968" max="8968" width="8.7109375" style="45" customWidth="1"/>
    <col min="8969" max="8969" width="7.7109375" style="45" customWidth="1"/>
    <col min="8970" max="8970" width="7.28515625" style="45" customWidth="1"/>
    <col min="8971" max="8971" width="10" style="45" bestFit="1" customWidth="1"/>
    <col min="8972" max="9212" width="9.140625" style="45"/>
    <col min="9213" max="9213" width="1.7109375" style="45" customWidth="1"/>
    <col min="9214" max="9214" width="9" style="45" customWidth="1"/>
    <col min="9215" max="9215" width="20.7109375" style="45" customWidth="1"/>
    <col min="9216" max="9216" width="50.85546875" style="45" customWidth="1"/>
    <col min="9217" max="9219" width="9" style="45" customWidth="1"/>
    <col min="9220" max="9220" width="8.42578125" style="45" customWidth="1"/>
    <col min="9221" max="9221" width="7.85546875" style="45" customWidth="1"/>
    <col min="9222" max="9222" width="7.42578125" style="45" customWidth="1"/>
    <col min="9223" max="9223" width="11.42578125" style="45" customWidth="1"/>
    <col min="9224" max="9224" width="8.7109375" style="45" customWidth="1"/>
    <col min="9225" max="9225" width="7.7109375" style="45" customWidth="1"/>
    <col min="9226" max="9226" width="7.28515625" style="45" customWidth="1"/>
    <col min="9227" max="9227" width="10" style="45" bestFit="1" customWidth="1"/>
    <col min="9228" max="9468" width="9.140625" style="45"/>
    <col min="9469" max="9469" width="1.7109375" style="45" customWidth="1"/>
    <col min="9470" max="9470" width="9" style="45" customWidth="1"/>
    <col min="9471" max="9471" width="20.7109375" style="45" customWidth="1"/>
    <col min="9472" max="9472" width="50.85546875" style="45" customWidth="1"/>
    <col min="9473" max="9475" width="9" style="45" customWidth="1"/>
    <col min="9476" max="9476" width="8.42578125" style="45" customWidth="1"/>
    <col min="9477" max="9477" width="7.85546875" style="45" customWidth="1"/>
    <col min="9478" max="9478" width="7.42578125" style="45" customWidth="1"/>
    <col min="9479" max="9479" width="11.42578125" style="45" customWidth="1"/>
    <col min="9480" max="9480" width="8.7109375" style="45" customWidth="1"/>
    <col min="9481" max="9481" width="7.7109375" style="45" customWidth="1"/>
    <col min="9482" max="9482" width="7.28515625" style="45" customWidth="1"/>
    <col min="9483" max="9483" width="10" style="45" bestFit="1" customWidth="1"/>
    <col min="9484" max="9724" width="9.140625" style="45"/>
    <col min="9725" max="9725" width="1.7109375" style="45" customWidth="1"/>
    <col min="9726" max="9726" width="9" style="45" customWidth="1"/>
    <col min="9727" max="9727" width="20.7109375" style="45" customWidth="1"/>
    <col min="9728" max="9728" width="50.85546875" style="45" customWidth="1"/>
    <col min="9729" max="9731" width="9" style="45" customWidth="1"/>
    <col min="9732" max="9732" width="8.42578125" style="45" customWidth="1"/>
    <col min="9733" max="9733" width="7.85546875" style="45" customWidth="1"/>
    <col min="9734" max="9734" width="7.42578125" style="45" customWidth="1"/>
    <col min="9735" max="9735" width="11.42578125" style="45" customWidth="1"/>
    <col min="9736" max="9736" width="8.7109375" style="45" customWidth="1"/>
    <col min="9737" max="9737" width="7.7109375" style="45" customWidth="1"/>
    <col min="9738" max="9738" width="7.28515625" style="45" customWidth="1"/>
    <col min="9739" max="9739" width="10" style="45" bestFit="1" customWidth="1"/>
    <col min="9740" max="9980" width="9.140625" style="45"/>
    <col min="9981" max="9981" width="1.7109375" style="45" customWidth="1"/>
    <col min="9982" max="9982" width="9" style="45" customWidth="1"/>
    <col min="9983" max="9983" width="20.7109375" style="45" customWidth="1"/>
    <col min="9984" max="9984" width="50.85546875" style="45" customWidth="1"/>
    <col min="9985" max="9987" width="9" style="45" customWidth="1"/>
    <col min="9988" max="9988" width="8.42578125" style="45" customWidth="1"/>
    <col min="9989" max="9989" width="7.85546875" style="45" customWidth="1"/>
    <col min="9990" max="9990" width="7.42578125" style="45" customWidth="1"/>
    <col min="9991" max="9991" width="11.42578125" style="45" customWidth="1"/>
    <col min="9992" max="9992" width="8.7109375" style="45" customWidth="1"/>
    <col min="9993" max="9993" width="7.7109375" style="45" customWidth="1"/>
    <col min="9994" max="9994" width="7.28515625" style="45" customWidth="1"/>
    <col min="9995" max="9995" width="10" style="45" bestFit="1" customWidth="1"/>
    <col min="9996" max="10236" width="9.140625" style="45"/>
    <col min="10237" max="10237" width="1.7109375" style="45" customWidth="1"/>
    <col min="10238" max="10238" width="9" style="45" customWidth="1"/>
    <col min="10239" max="10239" width="20.7109375" style="45" customWidth="1"/>
    <col min="10240" max="10240" width="50.85546875" style="45" customWidth="1"/>
    <col min="10241" max="10243" width="9" style="45" customWidth="1"/>
    <col min="10244" max="10244" width="8.42578125" style="45" customWidth="1"/>
    <col min="10245" max="10245" width="7.85546875" style="45" customWidth="1"/>
    <col min="10246" max="10246" width="7.42578125" style="45" customWidth="1"/>
    <col min="10247" max="10247" width="11.42578125" style="45" customWidth="1"/>
    <col min="10248" max="10248" width="8.7109375" style="45" customWidth="1"/>
    <col min="10249" max="10249" width="7.7109375" style="45" customWidth="1"/>
    <col min="10250" max="10250" width="7.28515625" style="45" customWidth="1"/>
    <col min="10251" max="10251" width="10" style="45" bestFit="1" customWidth="1"/>
    <col min="10252" max="10492" width="9.140625" style="45"/>
    <col min="10493" max="10493" width="1.7109375" style="45" customWidth="1"/>
    <col min="10494" max="10494" width="9" style="45" customWidth="1"/>
    <col min="10495" max="10495" width="20.7109375" style="45" customWidth="1"/>
    <col min="10496" max="10496" width="50.85546875" style="45" customWidth="1"/>
    <col min="10497" max="10499" width="9" style="45" customWidth="1"/>
    <col min="10500" max="10500" width="8.42578125" style="45" customWidth="1"/>
    <col min="10501" max="10501" width="7.85546875" style="45" customWidth="1"/>
    <col min="10502" max="10502" width="7.42578125" style="45" customWidth="1"/>
    <col min="10503" max="10503" width="11.42578125" style="45" customWidth="1"/>
    <col min="10504" max="10504" width="8.7109375" style="45" customWidth="1"/>
    <col min="10505" max="10505" width="7.7109375" style="45" customWidth="1"/>
    <col min="10506" max="10506" width="7.28515625" style="45" customWidth="1"/>
    <col min="10507" max="10507" width="10" style="45" bestFit="1" customWidth="1"/>
    <col min="10508" max="10748" width="9.140625" style="45"/>
    <col min="10749" max="10749" width="1.7109375" style="45" customWidth="1"/>
    <col min="10750" max="10750" width="9" style="45" customWidth="1"/>
    <col min="10751" max="10751" width="20.7109375" style="45" customWidth="1"/>
    <col min="10752" max="10752" width="50.85546875" style="45" customWidth="1"/>
    <col min="10753" max="10755" width="9" style="45" customWidth="1"/>
    <col min="10756" max="10756" width="8.42578125" style="45" customWidth="1"/>
    <col min="10757" max="10757" width="7.85546875" style="45" customWidth="1"/>
    <col min="10758" max="10758" width="7.42578125" style="45" customWidth="1"/>
    <col min="10759" max="10759" width="11.42578125" style="45" customWidth="1"/>
    <col min="10760" max="10760" width="8.7109375" style="45" customWidth="1"/>
    <col min="10761" max="10761" width="7.7109375" style="45" customWidth="1"/>
    <col min="10762" max="10762" width="7.28515625" style="45" customWidth="1"/>
    <col min="10763" max="10763" width="10" style="45" bestFit="1" customWidth="1"/>
    <col min="10764" max="11004" width="9.140625" style="45"/>
    <col min="11005" max="11005" width="1.7109375" style="45" customWidth="1"/>
    <col min="11006" max="11006" width="9" style="45" customWidth="1"/>
    <col min="11007" max="11007" width="20.7109375" style="45" customWidth="1"/>
    <col min="11008" max="11008" width="50.85546875" style="45" customWidth="1"/>
    <col min="11009" max="11011" width="9" style="45" customWidth="1"/>
    <col min="11012" max="11012" width="8.42578125" style="45" customWidth="1"/>
    <col min="11013" max="11013" width="7.85546875" style="45" customWidth="1"/>
    <col min="11014" max="11014" width="7.42578125" style="45" customWidth="1"/>
    <col min="11015" max="11015" width="11.42578125" style="45" customWidth="1"/>
    <col min="11016" max="11016" width="8.7109375" style="45" customWidth="1"/>
    <col min="11017" max="11017" width="7.7109375" style="45" customWidth="1"/>
    <col min="11018" max="11018" width="7.28515625" style="45" customWidth="1"/>
    <col min="11019" max="11019" width="10" style="45" bestFit="1" customWidth="1"/>
    <col min="11020" max="11260" width="9.140625" style="45"/>
    <col min="11261" max="11261" width="1.7109375" style="45" customWidth="1"/>
    <col min="11262" max="11262" width="9" style="45" customWidth="1"/>
    <col min="11263" max="11263" width="20.7109375" style="45" customWidth="1"/>
    <col min="11264" max="11264" width="50.85546875" style="45" customWidth="1"/>
    <col min="11265" max="11267" width="9" style="45" customWidth="1"/>
    <col min="11268" max="11268" width="8.42578125" style="45" customWidth="1"/>
    <col min="11269" max="11269" width="7.85546875" style="45" customWidth="1"/>
    <col min="11270" max="11270" width="7.42578125" style="45" customWidth="1"/>
    <col min="11271" max="11271" width="11.42578125" style="45" customWidth="1"/>
    <col min="11272" max="11272" width="8.7109375" style="45" customWidth="1"/>
    <col min="11273" max="11273" width="7.7109375" style="45" customWidth="1"/>
    <col min="11274" max="11274" width="7.28515625" style="45" customWidth="1"/>
    <col min="11275" max="11275" width="10" style="45" bestFit="1" customWidth="1"/>
    <col min="11276" max="11516" width="9.140625" style="45"/>
    <col min="11517" max="11517" width="1.7109375" style="45" customWidth="1"/>
    <col min="11518" max="11518" width="9" style="45" customWidth="1"/>
    <col min="11519" max="11519" width="20.7109375" style="45" customWidth="1"/>
    <col min="11520" max="11520" width="50.85546875" style="45" customWidth="1"/>
    <col min="11521" max="11523" width="9" style="45" customWidth="1"/>
    <col min="11524" max="11524" width="8.42578125" style="45" customWidth="1"/>
    <col min="11525" max="11525" width="7.85546875" style="45" customWidth="1"/>
    <col min="11526" max="11526" width="7.42578125" style="45" customWidth="1"/>
    <col min="11527" max="11527" width="11.42578125" style="45" customWidth="1"/>
    <col min="11528" max="11528" width="8.7109375" style="45" customWidth="1"/>
    <col min="11529" max="11529" width="7.7109375" style="45" customWidth="1"/>
    <col min="11530" max="11530" width="7.28515625" style="45" customWidth="1"/>
    <col min="11531" max="11531" width="10" style="45" bestFit="1" customWidth="1"/>
    <col min="11532" max="11772" width="9.140625" style="45"/>
    <col min="11773" max="11773" width="1.7109375" style="45" customWidth="1"/>
    <col min="11774" max="11774" width="9" style="45" customWidth="1"/>
    <col min="11775" max="11775" width="20.7109375" style="45" customWidth="1"/>
    <col min="11776" max="11776" width="50.85546875" style="45" customWidth="1"/>
    <col min="11777" max="11779" width="9" style="45" customWidth="1"/>
    <col min="11780" max="11780" width="8.42578125" style="45" customWidth="1"/>
    <col min="11781" max="11781" width="7.85546875" style="45" customWidth="1"/>
    <col min="11782" max="11782" width="7.42578125" style="45" customWidth="1"/>
    <col min="11783" max="11783" width="11.42578125" style="45" customWidth="1"/>
    <col min="11784" max="11784" width="8.7109375" style="45" customWidth="1"/>
    <col min="11785" max="11785" width="7.7109375" style="45" customWidth="1"/>
    <col min="11786" max="11786" width="7.28515625" style="45" customWidth="1"/>
    <col min="11787" max="11787" width="10" style="45" bestFit="1" customWidth="1"/>
    <col min="11788" max="12028" width="9.140625" style="45"/>
    <col min="12029" max="12029" width="1.7109375" style="45" customWidth="1"/>
    <col min="12030" max="12030" width="9" style="45" customWidth="1"/>
    <col min="12031" max="12031" width="20.7109375" style="45" customWidth="1"/>
    <col min="12032" max="12032" width="50.85546875" style="45" customWidth="1"/>
    <col min="12033" max="12035" width="9" style="45" customWidth="1"/>
    <col min="12036" max="12036" width="8.42578125" style="45" customWidth="1"/>
    <col min="12037" max="12037" width="7.85546875" style="45" customWidth="1"/>
    <col min="12038" max="12038" width="7.42578125" style="45" customWidth="1"/>
    <col min="12039" max="12039" width="11.42578125" style="45" customWidth="1"/>
    <col min="12040" max="12040" width="8.7109375" style="45" customWidth="1"/>
    <col min="12041" max="12041" width="7.7109375" style="45" customWidth="1"/>
    <col min="12042" max="12042" width="7.28515625" style="45" customWidth="1"/>
    <col min="12043" max="12043" width="10" style="45" bestFit="1" customWidth="1"/>
    <col min="12044" max="12284" width="9.140625" style="45"/>
    <col min="12285" max="12285" width="1.7109375" style="45" customWidth="1"/>
    <col min="12286" max="12286" width="9" style="45" customWidth="1"/>
    <col min="12287" max="12287" width="20.7109375" style="45" customWidth="1"/>
    <col min="12288" max="12288" width="50.85546875" style="45" customWidth="1"/>
    <col min="12289" max="12291" width="9" style="45" customWidth="1"/>
    <col min="12292" max="12292" width="8.42578125" style="45" customWidth="1"/>
    <col min="12293" max="12293" width="7.85546875" style="45" customWidth="1"/>
    <col min="12294" max="12294" width="7.42578125" style="45" customWidth="1"/>
    <col min="12295" max="12295" width="11.42578125" style="45" customWidth="1"/>
    <col min="12296" max="12296" width="8.7109375" style="45" customWidth="1"/>
    <col min="12297" max="12297" width="7.7109375" style="45" customWidth="1"/>
    <col min="12298" max="12298" width="7.28515625" style="45" customWidth="1"/>
    <col min="12299" max="12299" width="10" style="45" bestFit="1" customWidth="1"/>
    <col min="12300" max="12540" width="9.140625" style="45"/>
    <col min="12541" max="12541" width="1.7109375" style="45" customWidth="1"/>
    <col min="12542" max="12542" width="9" style="45" customWidth="1"/>
    <col min="12543" max="12543" width="20.7109375" style="45" customWidth="1"/>
    <col min="12544" max="12544" width="50.85546875" style="45" customWidth="1"/>
    <col min="12545" max="12547" width="9" style="45" customWidth="1"/>
    <col min="12548" max="12548" width="8.42578125" style="45" customWidth="1"/>
    <col min="12549" max="12549" width="7.85546875" style="45" customWidth="1"/>
    <col min="12550" max="12550" width="7.42578125" style="45" customWidth="1"/>
    <col min="12551" max="12551" width="11.42578125" style="45" customWidth="1"/>
    <col min="12552" max="12552" width="8.7109375" style="45" customWidth="1"/>
    <col min="12553" max="12553" width="7.7109375" style="45" customWidth="1"/>
    <col min="12554" max="12554" width="7.28515625" style="45" customWidth="1"/>
    <col min="12555" max="12555" width="10" style="45" bestFit="1" customWidth="1"/>
    <col min="12556" max="12796" width="9.140625" style="45"/>
    <col min="12797" max="12797" width="1.7109375" style="45" customWidth="1"/>
    <col min="12798" max="12798" width="9" style="45" customWidth="1"/>
    <col min="12799" max="12799" width="20.7109375" style="45" customWidth="1"/>
    <col min="12800" max="12800" width="50.85546875" style="45" customWidth="1"/>
    <col min="12801" max="12803" width="9" style="45" customWidth="1"/>
    <col min="12804" max="12804" width="8.42578125" style="45" customWidth="1"/>
    <col min="12805" max="12805" width="7.85546875" style="45" customWidth="1"/>
    <col min="12806" max="12806" width="7.42578125" style="45" customWidth="1"/>
    <col min="12807" max="12807" width="11.42578125" style="45" customWidth="1"/>
    <col min="12808" max="12808" width="8.7109375" style="45" customWidth="1"/>
    <col min="12809" max="12809" width="7.7109375" style="45" customWidth="1"/>
    <col min="12810" max="12810" width="7.28515625" style="45" customWidth="1"/>
    <col min="12811" max="12811" width="10" style="45" bestFit="1" customWidth="1"/>
    <col min="12812" max="13052" width="9.140625" style="45"/>
    <col min="13053" max="13053" width="1.7109375" style="45" customWidth="1"/>
    <col min="13054" max="13054" width="9" style="45" customWidth="1"/>
    <col min="13055" max="13055" width="20.7109375" style="45" customWidth="1"/>
    <col min="13056" max="13056" width="50.85546875" style="45" customWidth="1"/>
    <col min="13057" max="13059" width="9" style="45" customWidth="1"/>
    <col min="13060" max="13060" width="8.42578125" style="45" customWidth="1"/>
    <col min="13061" max="13061" width="7.85546875" style="45" customWidth="1"/>
    <col min="13062" max="13062" width="7.42578125" style="45" customWidth="1"/>
    <col min="13063" max="13063" width="11.42578125" style="45" customWidth="1"/>
    <col min="13064" max="13064" width="8.7109375" style="45" customWidth="1"/>
    <col min="13065" max="13065" width="7.7109375" style="45" customWidth="1"/>
    <col min="13066" max="13066" width="7.28515625" style="45" customWidth="1"/>
    <col min="13067" max="13067" width="10" style="45" bestFit="1" customWidth="1"/>
    <col min="13068" max="13308" width="9.140625" style="45"/>
    <col min="13309" max="13309" width="1.7109375" style="45" customWidth="1"/>
    <col min="13310" max="13310" width="9" style="45" customWidth="1"/>
    <col min="13311" max="13311" width="20.7109375" style="45" customWidth="1"/>
    <col min="13312" max="13312" width="50.85546875" style="45" customWidth="1"/>
    <col min="13313" max="13315" width="9" style="45" customWidth="1"/>
    <col min="13316" max="13316" width="8.42578125" style="45" customWidth="1"/>
    <col min="13317" max="13317" width="7.85546875" style="45" customWidth="1"/>
    <col min="13318" max="13318" width="7.42578125" style="45" customWidth="1"/>
    <col min="13319" max="13319" width="11.42578125" style="45" customWidth="1"/>
    <col min="13320" max="13320" width="8.7109375" style="45" customWidth="1"/>
    <col min="13321" max="13321" width="7.7109375" style="45" customWidth="1"/>
    <col min="13322" max="13322" width="7.28515625" style="45" customWidth="1"/>
    <col min="13323" max="13323" width="10" style="45" bestFit="1" customWidth="1"/>
    <col min="13324" max="13564" width="9.140625" style="45"/>
    <col min="13565" max="13565" width="1.7109375" style="45" customWidth="1"/>
    <col min="13566" max="13566" width="9" style="45" customWidth="1"/>
    <col min="13567" max="13567" width="20.7109375" style="45" customWidth="1"/>
    <col min="13568" max="13568" width="50.85546875" style="45" customWidth="1"/>
    <col min="13569" max="13571" width="9" style="45" customWidth="1"/>
    <col min="13572" max="13572" width="8.42578125" style="45" customWidth="1"/>
    <col min="13573" max="13573" width="7.85546875" style="45" customWidth="1"/>
    <col min="13574" max="13574" width="7.42578125" style="45" customWidth="1"/>
    <col min="13575" max="13575" width="11.42578125" style="45" customWidth="1"/>
    <col min="13576" max="13576" width="8.7109375" style="45" customWidth="1"/>
    <col min="13577" max="13577" width="7.7109375" style="45" customWidth="1"/>
    <col min="13578" max="13578" width="7.28515625" style="45" customWidth="1"/>
    <col min="13579" max="13579" width="10" style="45" bestFit="1" customWidth="1"/>
    <col min="13580" max="13820" width="9.140625" style="45"/>
    <col min="13821" max="13821" width="1.7109375" style="45" customWidth="1"/>
    <col min="13822" max="13822" width="9" style="45" customWidth="1"/>
    <col min="13823" max="13823" width="20.7109375" style="45" customWidth="1"/>
    <col min="13824" max="13824" width="50.85546875" style="45" customWidth="1"/>
    <col min="13825" max="13827" width="9" style="45" customWidth="1"/>
    <col min="13828" max="13828" width="8.42578125" style="45" customWidth="1"/>
    <col min="13829" max="13829" width="7.85546875" style="45" customWidth="1"/>
    <col min="13830" max="13830" width="7.42578125" style="45" customWidth="1"/>
    <col min="13831" max="13831" width="11.42578125" style="45" customWidth="1"/>
    <col min="13832" max="13832" width="8.7109375" style="45" customWidth="1"/>
    <col min="13833" max="13833" width="7.7109375" style="45" customWidth="1"/>
    <col min="13834" max="13834" width="7.28515625" style="45" customWidth="1"/>
    <col min="13835" max="13835" width="10" style="45" bestFit="1" customWidth="1"/>
    <col min="13836" max="14076" width="9.140625" style="45"/>
    <col min="14077" max="14077" width="1.7109375" style="45" customWidth="1"/>
    <col min="14078" max="14078" width="9" style="45" customWidth="1"/>
    <col min="14079" max="14079" width="20.7109375" style="45" customWidth="1"/>
    <col min="14080" max="14080" width="50.85546875" style="45" customWidth="1"/>
    <col min="14081" max="14083" width="9" style="45" customWidth="1"/>
    <col min="14084" max="14084" width="8.42578125" style="45" customWidth="1"/>
    <col min="14085" max="14085" width="7.85546875" style="45" customWidth="1"/>
    <col min="14086" max="14086" width="7.42578125" style="45" customWidth="1"/>
    <col min="14087" max="14087" width="11.42578125" style="45" customWidth="1"/>
    <col min="14088" max="14088" width="8.7109375" style="45" customWidth="1"/>
    <col min="14089" max="14089" width="7.7109375" style="45" customWidth="1"/>
    <col min="14090" max="14090" width="7.28515625" style="45" customWidth="1"/>
    <col min="14091" max="14091" width="10" style="45" bestFit="1" customWidth="1"/>
    <col min="14092" max="14332" width="9.140625" style="45"/>
    <col min="14333" max="14333" width="1.7109375" style="45" customWidth="1"/>
    <col min="14334" max="14334" width="9" style="45" customWidth="1"/>
    <col min="14335" max="14335" width="20.7109375" style="45" customWidth="1"/>
    <col min="14336" max="14336" width="50.85546875" style="45" customWidth="1"/>
    <col min="14337" max="14339" width="9" style="45" customWidth="1"/>
    <col min="14340" max="14340" width="8.42578125" style="45" customWidth="1"/>
    <col min="14341" max="14341" width="7.85546875" style="45" customWidth="1"/>
    <col min="14342" max="14342" width="7.42578125" style="45" customWidth="1"/>
    <col min="14343" max="14343" width="11.42578125" style="45" customWidth="1"/>
    <col min="14344" max="14344" width="8.7109375" style="45" customWidth="1"/>
    <col min="14345" max="14345" width="7.7109375" style="45" customWidth="1"/>
    <col min="14346" max="14346" width="7.28515625" style="45" customWidth="1"/>
    <col min="14347" max="14347" width="10" style="45" bestFit="1" customWidth="1"/>
    <col min="14348" max="14588" width="9.140625" style="45"/>
    <col min="14589" max="14589" width="1.7109375" style="45" customWidth="1"/>
    <col min="14590" max="14590" width="9" style="45" customWidth="1"/>
    <col min="14591" max="14591" width="20.7109375" style="45" customWidth="1"/>
    <col min="14592" max="14592" width="50.85546875" style="45" customWidth="1"/>
    <col min="14593" max="14595" width="9" style="45" customWidth="1"/>
    <col min="14596" max="14596" width="8.42578125" style="45" customWidth="1"/>
    <col min="14597" max="14597" width="7.85546875" style="45" customWidth="1"/>
    <col min="14598" max="14598" width="7.42578125" style="45" customWidth="1"/>
    <col min="14599" max="14599" width="11.42578125" style="45" customWidth="1"/>
    <col min="14600" max="14600" width="8.7109375" style="45" customWidth="1"/>
    <col min="14601" max="14601" width="7.7109375" style="45" customWidth="1"/>
    <col min="14602" max="14602" width="7.28515625" style="45" customWidth="1"/>
    <col min="14603" max="14603" width="10" style="45" bestFit="1" customWidth="1"/>
    <col min="14604" max="14844" width="9.140625" style="45"/>
    <col min="14845" max="14845" width="1.7109375" style="45" customWidth="1"/>
    <col min="14846" max="14846" width="9" style="45" customWidth="1"/>
    <col min="14847" max="14847" width="20.7109375" style="45" customWidth="1"/>
    <col min="14848" max="14848" width="50.85546875" style="45" customWidth="1"/>
    <col min="14849" max="14851" width="9" style="45" customWidth="1"/>
    <col min="14852" max="14852" width="8.42578125" style="45" customWidth="1"/>
    <col min="14853" max="14853" width="7.85546875" style="45" customWidth="1"/>
    <col min="14854" max="14854" width="7.42578125" style="45" customWidth="1"/>
    <col min="14855" max="14855" width="11.42578125" style="45" customWidth="1"/>
    <col min="14856" max="14856" width="8.7109375" style="45" customWidth="1"/>
    <col min="14857" max="14857" width="7.7109375" style="45" customWidth="1"/>
    <col min="14858" max="14858" width="7.28515625" style="45" customWidth="1"/>
    <col min="14859" max="14859" width="10" style="45" bestFit="1" customWidth="1"/>
    <col min="14860" max="15100" width="9.140625" style="45"/>
    <col min="15101" max="15101" width="1.7109375" style="45" customWidth="1"/>
    <col min="15102" max="15102" width="9" style="45" customWidth="1"/>
    <col min="15103" max="15103" width="20.7109375" style="45" customWidth="1"/>
    <col min="15104" max="15104" width="50.85546875" style="45" customWidth="1"/>
    <col min="15105" max="15107" width="9" style="45" customWidth="1"/>
    <col min="15108" max="15108" width="8.42578125" style="45" customWidth="1"/>
    <col min="15109" max="15109" width="7.85546875" style="45" customWidth="1"/>
    <col min="15110" max="15110" width="7.42578125" style="45" customWidth="1"/>
    <col min="15111" max="15111" width="11.42578125" style="45" customWidth="1"/>
    <col min="15112" max="15112" width="8.7109375" style="45" customWidth="1"/>
    <col min="15113" max="15113" width="7.7109375" style="45" customWidth="1"/>
    <col min="15114" max="15114" width="7.28515625" style="45" customWidth="1"/>
    <col min="15115" max="15115" width="10" style="45" bestFit="1" customWidth="1"/>
    <col min="15116" max="15356" width="9.140625" style="45"/>
    <col min="15357" max="15357" width="1.7109375" style="45" customWidth="1"/>
    <col min="15358" max="15358" width="9" style="45" customWidth="1"/>
    <col min="15359" max="15359" width="20.7109375" style="45" customWidth="1"/>
    <col min="15360" max="15360" width="50.85546875" style="45" customWidth="1"/>
    <col min="15361" max="15363" width="9" style="45" customWidth="1"/>
    <col min="15364" max="15364" width="8.42578125" style="45" customWidth="1"/>
    <col min="15365" max="15365" width="7.85546875" style="45" customWidth="1"/>
    <col min="15366" max="15366" width="7.42578125" style="45" customWidth="1"/>
    <col min="15367" max="15367" width="11.42578125" style="45" customWidth="1"/>
    <col min="15368" max="15368" width="8.7109375" style="45" customWidth="1"/>
    <col min="15369" max="15369" width="7.7109375" style="45" customWidth="1"/>
    <col min="15370" max="15370" width="7.28515625" style="45" customWidth="1"/>
    <col min="15371" max="15371" width="10" style="45" bestFit="1" customWidth="1"/>
    <col min="15372" max="15612" width="9.140625" style="45"/>
    <col min="15613" max="15613" width="1.7109375" style="45" customWidth="1"/>
    <col min="15614" max="15614" width="9" style="45" customWidth="1"/>
    <col min="15615" max="15615" width="20.7109375" style="45" customWidth="1"/>
    <col min="15616" max="15616" width="50.85546875" style="45" customWidth="1"/>
    <col min="15617" max="15619" width="9" style="45" customWidth="1"/>
    <col min="15620" max="15620" width="8.42578125" style="45" customWidth="1"/>
    <col min="15621" max="15621" width="7.85546875" style="45" customWidth="1"/>
    <col min="15622" max="15622" width="7.42578125" style="45" customWidth="1"/>
    <col min="15623" max="15623" width="11.42578125" style="45" customWidth="1"/>
    <col min="15624" max="15624" width="8.7109375" style="45" customWidth="1"/>
    <col min="15625" max="15625" width="7.7109375" style="45" customWidth="1"/>
    <col min="15626" max="15626" width="7.28515625" style="45" customWidth="1"/>
    <col min="15627" max="15627" width="10" style="45" bestFit="1" customWidth="1"/>
    <col min="15628" max="15868" width="9.140625" style="45"/>
    <col min="15869" max="15869" width="1.7109375" style="45" customWidth="1"/>
    <col min="15870" max="15870" width="9" style="45" customWidth="1"/>
    <col min="15871" max="15871" width="20.7109375" style="45" customWidth="1"/>
    <col min="15872" max="15872" width="50.85546875" style="45" customWidth="1"/>
    <col min="15873" max="15875" width="9" style="45" customWidth="1"/>
    <col min="15876" max="15876" width="8.42578125" style="45" customWidth="1"/>
    <col min="15877" max="15877" width="7.85546875" style="45" customWidth="1"/>
    <col min="15878" max="15878" width="7.42578125" style="45" customWidth="1"/>
    <col min="15879" max="15879" width="11.42578125" style="45" customWidth="1"/>
    <col min="15880" max="15880" width="8.7109375" style="45" customWidth="1"/>
    <col min="15881" max="15881" width="7.7109375" style="45" customWidth="1"/>
    <col min="15882" max="15882" width="7.28515625" style="45" customWidth="1"/>
    <col min="15883" max="15883" width="10" style="45" bestFit="1" customWidth="1"/>
    <col min="15884" max="16124" width="9.140625" style="45"/>
    <col min="16125" max="16125" width="1.7109375" style="45" customWidth="1"/>
    <col min="16126" max="16126" width="9" style="45" customWidth="1"/>
    <col min="16127" max="16127" width="20.7109375" style="45" customWidth="1"/>
    <col min="16128" max="16128" width="50.85546875" style="45" customWidth="1"/>
    <col min="16129" max="16131" width="9" style="45" customWidth="1"/>
    <col min="16132" max="16132" width="8.42578125" style="45" customWidth="1"/>
    <col min="16133" max="16133" width="7.85546875" style="45" customWidth="1"/>
    <col min="16134" max="16134" width="7.42578125" style="45" customWidth="1"/>
    <col min="16135" max="16135" width="11.42578125" style="45" customWidth="1"/>
    <col min="16136" max="16136" width="8.7109375" style="45" customWidth="1"/>
    <col min="16137" max="16137" width="7.7109375" style="45" customWidth="1"/>
    <col min="16138" max="16138" width="7.28515625" style="45" customWidth="1"/>
    <col min="16139" max="16139" width="10" style="45" bestFit="1" customWidth="1"/>
    <col min="16140" max="16384" width="9.140625" style="45"/>
  </cols>
  <sheetData>
    <row r="1" spans="1:11" hidden="1" x14ac:dyDescent="0.2">
      <c r="C1" s="1" t="s">
        <v>64</v>
      </c>
    </row>
    <row r="2" spans="1:11" hidden="1" x14ac:dyDescent="0.2">
      <c r="C2" s="1" t="s">
        <v>65</v>
      </c>
    </row>
    <row r="3" spans="1:11" hidden="1" x14ac:dyDescent="0.2"/>
    <row r="4" spans="1:11" hidden="1" x14ac:dyDescent="0.2">
      <c r="A4" s="3" t="s">
        <v>0</v>
      </c>
      <c r="I4" s="3" t="s">
        <v>1</v>
      </c>
    </row>
    <row r="5" spans="1:11" hidden="1" x14ac:dyDescent="0.2">
      <c r="A5" s="4"/>
      <c r="I5" s="91" t="s">
        <v>66</v>
      </c>
      <c r="J5" s="91"/>
    </row>
    <row r="6" spans="1:11" hidden="1" x14ac:dyDescent="0.2">
      <c r="A6" s="5"/>
      <c r="B6" s="5"/>
      <c r="I6" s="5"/>
      <c r="J6" s="5"/>
    </row>
    <row r="7" spans="1:11" hidden="1" x14ac:dyDescent="0.2">
      <c r="A7" s="4"/>
      <c r="I7" s="92" t="s">
        <v>63</v>
      </c>
      <c r="J7" s="92"/>
    </row>
    <row r="8" spans="1:11" hidden="1" x14ac:dyDescent="0.2">
      <c r="A8" s="4" t="s">
        <v>50</v>
      </c>
      <c r="I8" s="4" t="s">
        <v>50</v>
      </c>
    </row>
    <row r="9" spans="1:11" ht="30.75" customHeight="1" x14ac:dyDescent="0.2">
      <c r="C9" s="93" t="s">
        <v>71</v>
      </c>
      <c r="D9" s="93"/>
      <c r="E9" s="93"/>
      <c r="F9" s="93"/>
      <c r="G9" s="93"/>
      <c r="H9" s="93"/>
    </row>
    <row r="11" spans="1:11" x14ac:dyDescent="0.2">
      <c r="C11" s="94" t="s">
        <v>49</v>
      </c>
      <c r="D11" s="94"/>
      <c r="E11" s="94"/>
      <c r="F11" s="94"/>
      <c r="G11" s="94"/>
      <c r="H11" s="94"/>
      <c r="I11" s="94"/>
    </row>
    <row r="12" spans="1:11" x14ac:dyDescent="0.2">
      <c r="C12" s="94" t="s">
        <v>93</v>
      </c>
      <c r="D12" s="94"/>
      <c r="E12" s="94"/>
      <c r="F12" s="94"/>
      <c r="G12" s="94"/>
      <c r="H12" s="94"/>
      <c r="I12" s="94"/>
    </row>
    <row r="13" spans="1:11" x14ac:dyDescent="0.2">
      <c r="B13" s="6" t="s">
        <v>2</v>
      </c>
      <c r="C13" s="90" t="s">
        <v>264</v>
      </c>
      <c r="D13" s="90"/>
      <c r="E13" s="90"/>
      <c r="F13" s="90"/>
      <c r="G13" s="90"/>
      <c r="H13" s="90"/>
      <c r="I13" s="90"/>
      <c r="J13" s="90"/>
      <c r="K13" s="90"/>
    </row>
    <row r="14" spans="1:11" x14ac:dyDescent="0.2">
      <c r="C14" s="111" t="s">
        <v>3</v>
      </c>
      <c r="D14" s="111"/>
      <c r="E14" s="111"/>
      <c r="F14" s="111"/>
      <c r="G14" s="111"/>
      <c r="H14" s="111"/>
      <c r="I14" s="111"/>
    </row>
    <row r="15" spans="1:11" x14ac:dyDescent="0.2">
      <c r="C15" s="1"/>
      <c r="D15" s="1"/>
      <c r="E15" s="33"/>
      <c r="F15" s="1"/>
      <c r="G15" s="7"/>
      <c r="H15" s="7"/>
      <c r="I15" s="1"/>
    </row>
    <row r="16" spans="1:11" x14ac:dyDescent="0.2">
      <c r="A16" s="8" t="s">
        <v>4</v>
      </c>
      <c r="C16" s="48"/>
      <c r="D16" s="48"/>
      <c r="E16" s="34"/>
      <c r="F16" s="48"/>
      <c r="G16" s="9"/>
      <c r="H16" s="9"/>
      <c r="I16" s="48"/>
    </row>
    <row r="17" spans="1:11" x14ac:dyDescent="0.2">
      <c r="A17" s="96" t="s">
        <v>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x14ac:dyDescent="0.2">
      <c r="A18" s="97" t="s">
        <v>6</v>
      </c>
      <c r="B18" s="100" t="s">
        <v>7</v>
      </c>
      <c r="C18" s="97" t="s">
        <v>8</v>
      </c>
      <c r="D18" s="97" t="s">
        <v>9</v>
      </c>
      <c r="E18" s="108" t="s">
        <v>10</v>
      </c>
      <c r="F18" s="103" t="s">
        <v>57</v>
      </c>
      <c r="G18" s="103"/>
      <c r="H18" s="103"/>
      <c r="I18" s="103" t="s">
        <v>56</v>
      </c>
      <c r="J18" s="103"/>
      <c r="K18" s="103"/>
    </row>
    <row r="19" spans="1:11" x14ac:dyDescent="0.2">
      <c r="A19" s="98"/>
      <c r="B19" s="101"/>
      <c r="C19" s="98"/>
      <c r="D19" s="98"/>
      <c r="E19" s="109"/>
      <c r="F19" s="97" t="s">
        <v>11</v>
      </c>
      <c r="G19" s="104" t="s">
        <v>12</v>
      </c>
      <c r="H19" s="104"/>
      <c r="I19" s="97" t="s">
        <v>11</v>
      </c>
      <c r="J19" s="103" t="s">
        <v>12</v>
      </c>
      <c r="K19" s="103"/>
    </row>
    <row r="20" spans="1:11" x14ac:dyDescent="0.2">
      <c r="A20" s="99"/>
      <c r="B20" s="102"/>
      <c r="C20" s="99"/>
      <c r="D20" s="99"/>
      <c r="E20" s="110"/>
      <c r="F20" s="99"/>
      <c r="G20" s="47" t="s">
        <v>13</v>
      </c>
      <c r="H20" s="47" t="s">
        <v>14</v>
      </c>
      <c r="I20" s="99"/>
      <c r="J20" s="46" t="s">
        <v>13</v>
      </c>
      <c r="K20" s="47" t="s">
        <v>14</v>
      </c>
    </row>
    <row r="21" spans="1:11" x14ac:dyDescent="0.2">
      <c r="A21" s="10">
        <v>1</v>
      </c>
      <c r="B21" s="10">
        <v>2</v>
      </c>
      <c r="C21" s="10">
        <v>3</v>
      </c>
      <c r="D21" s="10">
        <v>4</v>
      </c>
      <c r="E21" s="35"/>
      <c r="F21" s="10">
        <v>6</v>
      </c>
      <c r="G21" s="11">
        <v>7</v>
      </c>
      <c r="H21" s="11">
        <v>8</v>
      </c>
      <c r="I21" s="10">
        <v>9</v>
      </c>
      <c r="J21" s="10">
        <v>10</v>
      </c>
      <c r="K21" s="11">
        <v>11</v>
      </c>
    </row>
    <row r="22" spans="1:11" s="42" customFormat="1" x14ac:dyDescent="0.25">
      <c r="A22" s="37">
        <v>1</v>
      </c>
      <c r="B22" s="38"/>
      <c r="C22" s="43" t="s">
        <v>74</v>
      </c>
      <c r="D22" s="40"/>
      <c r="E22" s="44"/>
      <c r="F22" s="41"/>
      <c r="G22" s="41"/>
      <c r="H22" s="41"/>
      <c r="I22" s="41"/>
      <c r="J22" s="41"/>
      <c r="K22" s="41"/>
    </row>
    <row r="23" spans="1:11" s="16" customFormat="1" ht="38.25" x14ac:dyDescent="0.25">
      <c r="A23" s="12">
        <v>2</v>
      </c>
      <c r="B23" s="13" t="s">
        <v>15</v>
      </c>
      <c r="C23" s="13" t="s">
        <v>258</v>
      </c>
      <c r="D23" s="14" t="s">
        <v>16</v>
      </c>
      <c r="E23" s="25">
        <f>3537.45+221.18</f>
        <v>3758.6299999999997</v>
      </c>
      <c r="F23" s="15">
        <f t="shared" ref="F23:F28" si="0">G23+H23</f>
        <v>0</v>
      </c>
      <c r="G23" s="15"/>
      <c r="H23" s="15"/>
      <c r="I23" s="15">
        <f t="shared" ref="I23:I28" si="1">E23*F23</f>
        <v>0</v>
      </c>
      <c r="J23" s="15">
        <f t="shared" ref="J23:J28" si="2">E23*G23</f>
        <v>0</v>
      </c>
      <c r="K23" s="15">
        <f t="shared" ref="K23:K28" si="3">E23*H23</f>
        <v>0</v>
      </c>
    </row>
    <row r="24" spans="1:11" s="16" customFormat="1" ht="25.5" x14ac:dyDescent="0.25">
      <c r="A24" s="28">
        <v>3</v>
      </c>
      <c r="B24" s="13" t="s">
        <v>15</v>
      </c>
      <c r="C24" s="13" t="s">
        <v>20</v>
      </c>
      <c r="D24" s="14" t="s">
        <v>16</v>
      </c>
      <c r="E24" s="25">
        <f>1181.81+42.62</f>
        <v>1224.4299999999998</v>
      </c>
      <c r="F24" s="15">
        <f t="shared" si="0"/>
        <v>0</v>
      </c>
      <c r="G24" s="15"/>
      <c r="H24" s="15"/>
      <c r="I24" s="15">
        <f t="shared" si="1"/>
        <v>0</v>
      </c>
      <c r="J24" s="15">
        <f t="shared" si="2"/>
        <v>0</v>
      </c>
      <c r="K24" s="15">
        <f t="shared" si="3"/>
        <v>0</v>
      </c>
    </row>
    <row r="25" spans="1:11" s="16" customFormat="1" ht="25.5" x14ac:dyDescent="0.25">
      <c r="A25" s="12">
        <v>4</v>
      </c>
      <c r="B25" s="13" t="s">
        <v>15</v>
      </c>
      <c r="C25" s="13" t="s">
        <v>48</v>
      </c>
      <c r="D25" s="14" t="s">
        <v>16</v>
      </c>
      <c r="E25" s="25">
        <f t="shared" ref="E25" si="4">E23</f>
        <v>3758.6299999999997</v>
      </c>
      <c r="F25" s="15">
        <f t="shared" si="0"/>
        <v>0</v>
      </c>
      <c r="G25" s="15"/>
      <c r="H25" s="15"/>
      <c r="I25" s="15">
        <f t="shared" si="1"/>
        <v>0</v>
      </c>
      <c r="J25" s="15">
        <f t="shared" si="2"/>
        <v>0</v>
      </c>
      <c r="K25" s="15">
        <f t="shared" si="3"/>
        <v>0</v>
      </c>
    </row>
    <row r="26" spans="1:11" s="16" customFormat="1" ht="38.25" x14ac:dyDescent="0.25">
      <c r="A26" s="28">
        <v>5</v>
      </c>
      <c r="B26" s="13" t="s">
        <v>15</v>
      </c>
      <c r="C26" s="13" t="s">
        <v>75</v>
      </c>
      <c r="D26" s="26" t="s">
        <v>68</v>
      </c>
      <c r="E26" s="25">
        <v>2236.7800000000002</v>
      </c>
      <c r="F26" s="15">
        <f t="shared" si="0"/>
        <v>0</v>
      </c>
      <c r="G26" s="15"/>
      <c r="H26" s="15"/>
      <c r="I26" s="15">
        <f t="shared" si="1"/>
        <v>0</v>
      </c>
      <c r="J26" s="15">
        <f t="shared" si="2"/>
        <v>0</v>
      </c>
      <c r="K26" s="15">
        <f t="shared" si="3"/>
        <v>0</v>
      </c>
    </row>
    <row r="27" spans="1:11" s="16" customFormat="1" ht="91.5" x14ac:dyDescent="0.25">
      <c r="A27" s="12">
        <v>6</v>
      </c>
      <c r="B27" s="13" t="s">
        <v>15</v>
      </c>
      <c r="C27" s="26" t="s">
        <v>33</v>
      </c>
      <c r="D27" s="14" t="s">
        <v>16</v>
      </c>
      <c r="E27" s="25">
        <v>2069.83</v>
      </c>
      <c r="F27" s="15">
        <f t="shared" si="0"/>
        <v>0</v>
      </c>
      <c r="G27" s="15"/>
      <c r="H27" s="15"/>
      <c r="I27" s="15">
        <f t="shared" si="1"/>
        <v>0</v>
      </c>
      <c r="J27" s="15">
        <f t="shared" si="2"/>
        <v>0</v>
      </c>
      <c r="K27" s="15">
        <f t="shared" si="3"/>
        <v>0</v>
      </c>
    </row>
    <row r="28" spans="1:11" s="16" customFormat="1" ht="102.75" x14ac:dyDescent="0.25">
      <c r="A28" s="28">
        <v>7</v>
      </c>
      <c r="B28" s="13" t="s">
        <v>15</v>
      </c>
      <c r="C28" s="26" t="s">
        <v>80</v>
      </c>
      <c r="D28" s="14" t="s">
        <v>16</v>
      </c>
      <c r="E28" s="25">
        <v>215.95</v>
      </c>
      <c r="F28" s="15">
        <f t="shared" si="0"/>
        <v>0</v>
      </c>
      <c r="G28" s="15"/>
      <c r="H28" s="15"/>
      <c r="I28" s="15">
        <f t="shared" si="1"/>
        <v>0</v>
      </c>
      <c r="J28" s="15">
        <f t="shared" si="2"/>
        <v>0</v>
      </c>
      <c r="K28" s="15">
        <f t="shared" si="3"/>
        <v>0</v>
      </c>
    </row>
    <row r="29" spans="1:11" s="42" customFormat="1" x14ac:dyDescent="0.25">
      <c r="A29" s="37">
        <v>8</v>
      </c>
      <c r="B29" s="38"/>
      <c r="C29" s="39" t="s">
        <v>78</v>
      </c>
      <c r="D29" s="40"/>
      <c r="E29" s="41"/>
      <c r="F29" s="41"/>
      <c r="G29" s="41"/>
      <c r="H29" s="41"/>
      <c r="I29" s="41"/>
      <c r="J29" s="41"/>
      <c r="K29" s="41"/>
    </row>
    <row r="30" spans="1:11" s="16" customFormat="1" x14ac:dyDescent="0.25">
      <c r="A30" s="28">
        <v>9</v>
      </c>
      <c r="B30" s="13"/>
      <c r="C30" s="27" t="s">
        <v>38</v>
      </c>
      <c r="D30" s="26"/>
      <c r="E30" s="25"/>
      <c r="F30" s="15"/>
      <c r="G30" s="15"/>
      <c r="H30" s="15"/>
      <c r="I30" s="15"/>
      <c r="J30" s="15"/>
      <c r="K30" s="15"/>
    </row>
    <row r="31" spans="1:11" s="16" customFormat="1" ht="63.75" x14ac:dyDescent="0.25">
      <c r="A31" s="12">
        <v>10</v>
      </c>
      <c r="B31" s="13" t="s">
        <v>15</v>
      </c>
      <c r="C31" s="13" t="s">
        <v>259</v>
      </c>
      <c r="D31" s="14" t="s">
        <v>16</v>
      </c>
      <c r="E31" s="25">
        <f>1198.77+54.61</f>
        <v>1253.3799999999999</v>
      </c>
      <c r="F31" s="15">
        <f t="shared" ref="F31:F40" si="5">G31+H31</f>
        <v>0</v>
      </c>
      <c r="G31" s="15"/>
      <c r="H31" s="15"/>
      <c r="I31" s="15">
        <f t="shared" ref="I31:I40" si="6">E31*F31</f>
        <v>0</v>
      </c>
      <c r="J31" s="15">
        <f t="shared" ref="J31:J40" si="7">E31*G31</f>
        <v>0</v>
      </c>
      <c r="K31" s="15">
        <f t="shared" ref="K31:K40" si="8">E31*H31</f>
        <v>0</v>
      </c>
    </row>
    <row r="32" spans="1:11" s="16" customFormat="1" ht="25.5" x14ac:dyDescent="0.25">
      <c r="A32" s="28">
        <v>11</v>
      </c>
      <c r="B32" s="13" t="s">
        <v>15</v>
      </c>
      <c r="C32" s="13" t="s">
        <v>51</v>
      </c>
      <c r="D32" s="14" t="s">
        <v>16</v>
      </c>
      <c r="E32" s="25">
        <f>82.6+31.56</f>
        <v>114.16</v>
      </c>
      <c r="F32" s="15">
        <f t="shared" si="5"/>
        <v>0</v>
      </c>
      <c r="G32" s="15"/>
      <c r="H32" s="15"/>
      <c r="I32" s="15">
        <f t="shared" si="6"/>
        <v>0</v>
      </c>
      <c r="J32" s="15">
        <f t="shared" si="7"/>
        <v>0</v>
      </c>
      <c r="K32" s="15">
        <f t="shared" si="8"/>
        <v>0</v>
      </c>
    </row>
    <row r="33" spans="1:13" s="16" customFormat="1" ht="38.25" x14ac:dyDescent="0.25">
      <c r="A33" s="12">
        <v>12</v>
      </c>
      <c r="B33" s="13" t="s">
        <v>15</v>
      </c>
      <c r="C33" s="13" t="s">
        <v>76</v>
      </c>
      <c r="D33" s="14" t="s">
        <v>16</v>
      </c>
      <c r="E33" s="25">
        <v>82.6</v>
      </c>
      <c r="F33" s="15">
        <f t="shared" si="5"/>
        <v>0</v>
      </c>
      <c r="G33" s="15"/>
      <c r="H33" s="15"/>
      <c r="I33" s="15">
        <f t="shared" si="6"/>
        <v>0</v>
      </c>
      <c r="J33" s="15">
        <f t="shared" si="7"/>
        <v>0</v>
      </c>
      <c r="K33" s="15">
        <f t="shared" si="8"/>
        <v>0</v>
      </c>
    </row>
    <row r="34" spans="1:13" s="16" customFormat="1" ht="38.25" x14ac:dyDescent="0.25">
      <c r="A34" s="28">
        <v>13</v>
      </c>
      <c r="B34" s="13" t="s">
        <v>15</v>
      </c>
      <c r="C34" s="13" t="s">
        <v>54</v>
      </c>
      <c r="D34" s="14" t="s">
        <v>16</v>
      </c>
      <c r="E34" s="25">
        <v>31.56</v>
      </c>
      <c r="F34" s="15">
        <f t="shared" si="5"/>
        <v>0</v>
      </c>
      <c r="G34" s="15"/>
      <c r="H34" s="15"/>
      <c r="I34" s="15">
        <f t="shared" si="6"/>
        <v>0</v>
      </c>
      <c r="J34" s="15">
        <f t="shared" si="7"/>
        <v>0</v>
      </c>
      <c r="K34" s="15">
        <f t="shared" si="8"/>
        <v>0</v>
      </c>
    </row>
    <row r="35" spans="1:13" s="16" customFormat="1" ht="25.5" x14ac:dyDescent="0.25">
      <c r="A35" s="12">
        <v>14</v>
      </c>
      <c r="B35" s="13" t="s">
        <v>15</v>
      </c>
      <c r="C35" s="13" t="s">
        <v>21</v>
      </c>
      <c r="D35" s="14" t="s">
        <v>16</v>
      </c>
      <c r="E35" s="25">
        <v>98.57</v>
      </c>
      <c r="F35" s="15">
        <f t="shared" si="5"/>
        <v>0</v>
      </c>
      <c r="G35" s="15"/>
      <c r="H35" s="15"/>
      <c r="I35" s="15">
        <f t="shared" si="6"/>
        <v>0</v>
      </c>
      <c r="J35" s="15">
        <f t="shared" si="7"/>
        <v>0</v>
      </c>
      <c r="K35" s="15">
        <f t="shared" si="8"/>
        <v>0</v>
      </c>
    </row>
    <row r="36" spans="1:13" s="16" customFormat="1" ht="25.5" x14ac:dyDescent="0.25">
      <c r="A36" s="28">
        <v>15</v>
      </c>
      <c r="B36" s="13" t="s">
        <v>15</v>
      </c>
      <c r="C36" s="13" t="s">
        <v>17</v>
      </c>
      <c r="D36" s="14" t="s">
        <v>16</v>
      </c>
      <c r="E36" s="25">
        <f t="shared" ref="E36:E37" si="9">E35</f>
        <v>98.57</v>
      </c>
      <c r="F36" s="15">
        <f t="shared" si="5"/>
        <v>0</v>
      </c>
      <c r="G36" s="15"/>
      <c r="H36" s="15"/>
      <c r="I36" s="15">
        <f t="shared" si="6"/>
        <v>0</v>
      </c>
      <c r="J36" s="15">
        <f t="shared" si="7"/>
        <v>0</v>
      </c>
      <c r="K36" s="15">
        <f t="shared" si="8"/>
        <v>0</v>
      </c>
    </row>
    <row r="37" spans="1:13" s="16" customFormat="1" ht="25.5" x14ac:dyDescent="0.25">
      <c r="A37" s="12">
        <v>16</v>
      </c>
      <c r="B37" s="13" t="s">
        <v>15</v>
      </c>
      <c r="C37" s="13" t="s">
        <v>22</v>
      </c>
      <c r="D37" s="14" t="s">
        <v>16</v>
      </c>
      <c r="E37" s="25">
        <f t="shared" si="9"/>
        <v>98.57</v>
      </c>
      <c r="F37" s="15">
        <f t="shared" si="5"/>
        <v>0</v>
      </c>
      <c r="G37" s="15"/>
      <c r="H37" s="15"/>
      <c r="I37" s="15">
        <f t="shared" si="6"/>
        <v>0</v>
      </c>
      <c r="J37" s="15">
        <f t="shared" si="7"/>
        <v>0</v>
      </c>
      <c r="K37" s="15">
        <f t="shared" si="8"/>
        <v>0</v>
      </c>
    </row>
    <row r="38" spans="1:13" s="16" customFormat="1" ht="25.5" x14ac:dyDescent="0.25">
      <c r="A38" s="28">
        <v>17</v>
      </c>
      <c r="B38" s="13" t="s">
        <v>15</v>
      </c>
      <c r="C38" s="13" t="s">
        <v>25</v>
      </c>
      <c r="D38" s="14" t="s">
        <v>16</v>
      </c>
      <c r="E38" s="25">
        <v>110.21</v>
      </c>
      <c r="F38" s="15">
        <f t="shared" si="5"/>
        <v>0</v>
      </c>
      <c r="G38" s="15"/>
      <c r="H38" s="15"/>
      <c r="I38" s="15">
        <f t="shared" si="6"/>
        <v>0</v>
      </c>
      <c r="J38" s="15">
        <f t="shared" si="7"/>
        <v>0</v>
      </c>
      <c r="K38" s="15">
        <f t="shared" si="8"/>
        <v>0</v>
      </c>
    </row>
    <row r="39" spans="1:13" s="16" customFormat="1" ht="25.5" x14ac:dyDescent="0.25">
      <c r="A39" s="12">
        <v>18</v>
      </c>
      <c r="B39" s="13" t="s">
        <v>15</v>
      </c>
      <c r="C39" s="13" t="s">
        <v>26</v>
      </c>
      <c r="D39" s="14" t="s">
        <v>16</v>
      </c>
      <c r="E39" s="25">
        <f t="shared" ref="E39" si="10">E38</f>
        <v>110.21</v>
      </c>
      <c r="F39" s="15">
        <f t="shared" si="5"/>
        <v>0</v>
      </c>
      <c r="G39" s="15"/>
      <c r="H39" s="15"/>
      <c r="I39" s="15">
        <f t="shared" si="6"/>
        <v>0</v>
      </c>
      <c r="J39" s="15">
        <f t="shared" si="7"/>
        <v>0</v>
      </c>
      <c r="K39" s="15">
        <f t="shared" si="8"/>
        <v>0</v>
      </c>
    </row>
    <row r="40" spans="1:13" s="16" customFormat="1" ht="25.5" x14ac:dyDescent="0.25">
      <c r="A40" s="28">
        <v>19</v>
      </c>
      <c r="B40" s="13" t="s">
        <v>15</v>
      </c>
      <c r="C40" s="13" t="s">
        <v>27</v>
      </c>
      <c r="D40" s="14" t="s">
        <v>16</v>
      </c>
      <c r="E40" s="25">
        <v>33.92</v>
      </c>
      <c r="F40" s="15">
        <f t="shared" si="5"/>
        <v>0</v>
      </c>
      <c r="G40" s="15"/>
      <c r="H40" s="15"/>
      <c r="I40" s="15">
        <f t="shared" si="6"/>
        <v>0</v>
      </c>
      <c r="J40" s="15">
        <f t="shared" si="7"/>
        <v>0</v>
      </c>
      <c r="K40" s="15">
        <f t="shared" si="8"/>
        <v>0</v>
      </c>
    </row>
    <row r="41" spans="1:13" s="16" customFormat="1" x14ac:dyDescent="0.25">
      <c r="A41" s="12">
        <v>20</v>
      </c>
      <c r="B41" s="13"/>
      <c r="C41" s="27" t="s">
        <v>37</v>
      </c>
      <c r="D41" s="14"/>
      <c r="E41" s="25"/>
      <c r="F41" s="15"/>
      <c r="G41" s="15"/>
      <c r="H41" s="15"/>
      <c r="I41" s="15"/>
      <c r="J41" s="15"/>
      <c r="K41" s="15"/>
    </row>
    <row r="42" spans="1:13" s="16" customFormat="1" ht="25.5" x14ac:dyDescent="0.25">
      <c r="A42" s="28">
        <v>21</v>
      </c>
      <c r="B42" s="13" t="s">
        <v>15</v>
      </c>
      <c r="C42" s="13" t="s">
        <v>29</v>
      </c>
      <c r="D42" s="14" t="s">
        <v>16</v>
      </c>
      <c r="E42" s="25">
        <v>5.09</v>
      </c>
      <c r="F42" s="15">
        <f>G42+H42</f>
        <v>0</v>
      </c>
      <c r="G42" s="15"/>
      <c r="H42" s="15"/>
      <c r="I42" s="15">
        <f t="shared" ref="I42:I45" si="11">E42*F42</f>
        <v>0</v>
      </c>
      <c r="J42" s="15">
        <f t="shared" ref="J42:J45" si="12">E42*G42</f>
        <v>0</v>
      </c>
      <c r="K42" s="15">
        <f t="shared" ref="K42:K45" si="13">E42*H42</f>
        <v>0</v>
      </c>
    </row>
    <row r="43" spans="1:13" s="16" customFormat="1" ht="25.5" x14ac:dyDescent="0.25">
      <c r="A43" s="12">
        <v>22</v>
      </c>
      <c r="B43" s="13" t="s">
        <v>15</v>
      </c>
      <c r="C43" s="13" t="s">
        <v>30</v>
      </c>
      <c r="D43" s="14" t="s">
        <v>16</v>
      </c>
      <c r="E43" s="25">
        <v>8.5399999999999991</v>
      </c>
      <c r="F43" s="15">
        <f>G43+H43</f>
        <v>0</v>
      </c>
      <c r="G43" s="15"/>
      <c r="H43" s="15"/>
      <c r="I43" s="15">
        <f t="shared" si="11"/>
        <v>0</v>
      </c>
      <c r="J43" s="15">
        <f t="shared" si="12"/>
        <v>0</v>
      </c>
      <c r="K43" s="15">
        <f t="shared" si="13"/>
        <v>0</v>
      </c>
    </row>
    <row r="44" spans="1:13" s="16" customFormat="1" ht="25.5" x14ac:dyDescent="0.25">
      <c r="A44" s="28">
        <v>23</v>
      </c>
      <c r="B44" s="13" t="s">
        <v>15</v>
      </c>
      <c r="C44" s="13" t="s">
        <v>23</v>
      </c>
      <c r="D44" s="14" t="s">
        <v>16</v>
      </c>
      <c r="E44" s="25">
        <v>30.65</v>
      </c>
      <c r="F44" s="15">
        <f>G44+H44</f>
        <v>0</v>
      </c>
      <c r="G44" s="15"/>
      <c r="H44" s="15"/>
      <c r="I44" s="15">
        <f t="shared" si="11"/>
        <v>0</v>
      </c>
      <c r="J44" s="15">
        <f t="shared" si="12"/>
        <v>0</v>
      </c>
      <c r="K44" s="15">
        <f t="shared" si="13"/>
        <v>0</v>
      </c>
    </row>
    <row r="45" spans="1:13" s="16" customFormat="1" ht="15" customHeight="1" x14ac:dyDescent="0.25">
      <c r="A45" s="12">
        <v>24</v>
      </c>
      <c r="B45" s="13" t="s">
        <v>15</v>
      </c>
      <c r="C45" s="13" t="s">
        <v>24</v>
      </c>
      <c r="D45" s="14" t="s">
        <v>16</v>
      </c>
      <c r="E45" s="25">
        <v>30.65</v>
      </c>
      <c r="F45" s="15">
        <f>G45+H45</f>
        <v>0</v>
      </c>
      <c r="G45" s="15"/>
      <c r="H45" s="15"/>
      <c r="I45" s="15">
        <f t="shared" si="11"/>
        <v>0</v>
      </c>
      <c r="J45" s="15">
        <f t="shared" si="12"/>
        <v>0</v>
      </c>
      <c r="K45" s="15">
        <f t="shared" si="13"/>
        <v>0</v>
      </c>
      <c r="L45" s="16">
        <v>25.09</v>
      </c>
      <c r="M45" s="16">
        <v>52.56</v>
      </c>
    </row>
    <row r="46" spans="1:13" s="16" customFormat="1" x14ac:dyDescent="0.25">
      <c r="A46" s="28">
        <v>25</v>
      </c>
      <c r="B46" s="13"/>
      <c r="C46" s="27" t="s">
        <v>39</v>
      </c>
      <c r="D46" s="14"/>
      <c r="E46" s="25"/>
      <c r="F46" s="15"/>
      <c r="G46" s="15"/>
      <c r="H46" s="15"/>
      <c r="I46" s="15"/>
      <c r="J46" s="15"/>
      <c r="K46" s="15"/>
      <c r="L46" s="16">
        <f>SUM(L45:L45)</f>
        <v>25.09</v>
      </c>
      <c r="M46" s="16">
        <f>SUM(M45:M45)</f>
        <v>52.56</v>
      </c>
    </row>
    <row r="47" spans="1:13" s="16" customFormat="1" ht="38.25" x14ac:dyDescent="0.25">
      <c r="A47" s="12">
        <v>26</v>
      </c>
      <c r="B47" s="13" t="s">
        <v>15</v>
      </c>
      <c r="C47" s="13" t="s">
        <v>67</v>
      </c>
      <c r="D47" s="26" t="s">
        <v>68</v>
      </c>
      <c r="E47" s="25">
        <v>686.15</v>
      </c>
      <c r="F47" s="15">
        <f>G47+H47</f>
        <v>0</v>
      </c>
      <c r="G47" s="15"/>
      <c r="H47" s="15"/>
      <c r="I47" s="15">
        <f>E47*F47</f>
        <v>0</v>
      </c>
      <c r="J47" s="15">
        <f t="shared" ref="J47" si="14">E47*G47</f>
        <v>0</v>
      </c>
      <c r="K47" s="15">
        <f t="shared" ref="K47" si="15">E47*H47</f>
        <v>0</v>
      </c>
    </row>
    <row r="48" spans="1:13" s="16" customFormat="1" ht="51" x14ac:dyDescent="0.25">
      <c r="A48" s="28">
        <v>27</v>
      </c>
      <c r="B48" s="13" t="s">
        <v>15</v>
      </c>
      <c r="C48" s="13" t="s">
        <v>47</v>
      </c>
      <c r="D48" s="14" t="s">
        <v>16</v>
      </c>
      <c r="E48" s="25">
        <v>11.12</v>
      </c>
      <c r="F48" s="15">
        <f>G48+H48</f>
        <v>0</v>
      </c>
      <c r="G48" s="15"/>
      <c r="H48" s="15"/>
      <c r="I48" s="15">
        <f>E48*F48</f>
        <v>0</v>
      </c>
      <c r="J48" s="15">
        <f t="shared" ref="J48" si="16">E48*G48</f>
        <v>0</v>
      </c>
      <c r="K48" s="15">
        <f t="shared" ref="K48" si="17">E48*H48</f>
        <v>0</v>
      </c>
    </row>
    <row r="49" spans="1:11" s="16" customFormat="1" x14ac:dyDescent="0.25">
      <c r="A49" s="12">
        <v>28</v>
      </c>
      <c r="B49" s="13"/>
      <c r="C49" s="27" t="s">
        <v>31</v>
      </c>
      <c r="D49" s="14"/>
      <c r="E49" s="25"/>
      <c r="F49" s="15"/>
      <c r="G49" s="15"/>
      <c r="H49" s="15"/>
      <c r="I49" s="15"/>
      <c r="J49" s="15"/>
      <c r="K49" s="15"/>
    </row>
    <row r="50" spans="1:11" s="16" customFormat="1" ht="25.5" x14ac:dyDescent="0.25">
      <c r="A50" s="28">
        <v>29</v>
      </c>
      <c r="B50" s="13" t="s">
        <v>15</v>
      </c>
      <c r="C50" s="13" t="s">
        <v>44</v>
      </c>
      <c r="D50" s="14" t="s">
        <v>16</v>
      </c>
      <c r="E50" s="25">
        <v>31.18</v>
      </c>
      <c r="F50" s="15">
        <f t="shared" ref="F50:F57" si="18">G50+H50</f>
        <v>0</v>
      </c>
      <c r="G50" s="15"/>
      <c r="H50" s="15"/>
      <c r="I50" s="15">
        <f t="shared" ref="I50:I57" si="19">E50*F50</f>
        <v>0</v>
      </c>
      <c r="J50" s="15">
        <f t="shared" ref="J50:J57" si="20">E50*G50</f>
        <v>0</v>
      </c>
      <c r="K50" s="15">
        <f t="shared" ref="K50:K57" si="21">E50*H50</f>
        <v>0</v>
      </c>
    </row>
    <row r="51" spans="1:11" s="16" customFormat="1" ht="25.5" x14ac:dyDescent="0.25">
      <c r="A51" s="12">
        <v>30</v>
      </c>
      <c r="B51" s="13" t="s">
        <v>15</v>
      </c>
      <c r="C51" s="13" t="s">
        <v>18</v>
      </c>
      <c r="D51" s="14" t="s">
        <v>19</v>
      </c>
      <c r="E51" s="25">
        <v>47.4</v>
      </c>
      <c r="F51" s="15">
        <f t="shared" si="18"/>
        <v>0</v>
      </c>
      <c r="G51" s="15"/>
      <c r="H51" s="15"/>
      <c r="I51" s="15">
        <f t="shared" si="19"/>
        <v>0</v>
      </c>
      <c r="J51" s="15">
        <f t="shared" si="20"/>
        <v>0</v>
      </c>
      <c r="K51" s="15">
        <f t="shared" si="21"/>
        <v>0</v>
      </c>
    </row>
    <row r="52" spans="1:11" s="16" customFormat="1" ht="57.75" x14ac:dyDescent="0.25">
      <c r="A52" s="28">
        <v>31</v>
      </c>
      <c r="B52" s="13" t="s">
        <v>15</v>
      </c>
      <c r="C52" s="26" t="s">
        <v>84</v>
      </c>
      <c r="D52" s="14" t="s">
        <v>16</v>
      </c>
      <c r="E52" s="25">
        <v>389.57</v>
      </c>
      <c r="F52" s="15">
        <f t="shared" si="18"/>
        <v>0</v>
      </c>
      <c r="G52" s="15"/>
      <c r="H52" s="15"/>
      <c r="I52" s="15">
        <f t="shared" si="19"/>
        <v>0</v>
      </c>
      <c r="J52" s="15">
        <f t="shared" si="20"/>
        <v>0</v>
      </c>
      <c r="K52" s="15">
        <f t="shared" si="21"/>
        <v>0</v>
      </c>
    </row>
    <row r="53" spans="1:11" s="16" customFormat="1" ht="136.5" x14ac:dyDescent="0.25">
      <c r="A53" s="12">
        <v>32</v>
      </c>
      <c r="B53" s="13" t="s">
        <v>15</v>
      </c>
      <c r="C53" s="26" t="s">
        <v>90</v>
      </c>
      <c r="D53" s="14" t="s">
        <v>16</v>
      </c>
      <c r="E53" s="25">
        <v>110.67</v>
      </c>
      <c r="F53" s="15">
        <f t="shared" si="18"/>
        <v>0</v>
      </c>
      <c r="G53" s="15"/>
      <c r="H53" s="15"/>
      <c r="I53" s="15">
        <f t="shared" si="19"/>
        <v>0</v>
      </c>
      <c r="J53" s="15">
        <f t="shared" si="20"/>
        <v>0</v>
      </c>
      <c r="K53" s="15">
        <f t="shared" si="21"/>
        <v>0</v>
      </c>
    </row>
    <row r="54" spans="1:11" s="16" customFormat="1" ht="91.5" x14ac:dyDescent="0.25">
      <c r="A54" s="28">
        <v>33</v>
      </c>
      <c r="B54" s="13" t="s">
        <v>15</v>
      </c>
      <c r="C54" s="26" t="s">
        <v>85</v>
      </c>
      <c r="D54" s="14" t="s">
        <v>16</v>
      </c>
      <c r="E54" s="25">
        <v>4.83</v>
      </c>
      <c r="F54" s="15">
        <f t="shared" si="18"/>
        <v>0</v>
      </c>
      <c r="G54" s="15"/>
      <c r="H54" s="15"/>
      <c r="I54" s="15">
        <f t="shared" si="19"/>
        <v>0</v>
      </c>
      <c r="J54" s="15">
        <f t="shared" si="20"/>
        <v>0</v>
      </c>
      <c r="K54" s="15">
        <f t="shared" si="21"/>
        <v>0</v>
      </c>
    </row>
    <row r="55" spans="1:11" s="16" customFormat="1" ht="46.5" x14ac:dyDescent="0.25">
      <c r="A55" s="12">
        <v>34</v>
      </c>
      <c r="B55" s="13" t="s">
        <v>15</v>
      </c>
      <c r="C55" s="26" t="s">
        <v>34</v>
      </c>
      <c r="D55" s="14" t="s">
        <v>16</v>
      </c>
      <c r="E55" s="25">
        <v>29.21</v>
      </c>
      <c r="F55" s="15">
        <f t="shared" si="18"/>
        <v>0</v>
      </c>
      <c r="G55" s="15"/>
      <c r="H55" s="15"/>
      <c r="I55" s="15">
        <f t="shared" si="19"/>
        <v>0</v>
      </c>
      <c r="J55" s="15">
        <f t="shared" si="20"/>
        <v>0</v>
      </c>
      <c r="K55" s="15">
        <f t="shared" si="21"/>
        <v>0</v>
      </c>
    </row>
    <row r="56" spans="1:11" s="16" customFormat="1" ht="69" x14ac:dyDescent="0.25">
      <c r="A56" s="28">
        <v>35</v>
      </c>
      <c r="B56" s="13" t="s">
        <v>15</v>
      </c>
      <c r="C56" s="26" t="s">
        <v>89</v>
      </c>
      <c r="D56" s="14" t="s">
        <v>16</v>
      </c>
      <c r="E56" s="25">
        <v>4.32</v>
      </c>
      <c r="F56" s="15">
        <f t="shared" si="18"/>
        <v>0</v>
      </c>
      <c r="G56" s="15"/>
      <c r="H56" s="15"/>
      <c r="I56" s="15">
        <f t="shared" si="19"/>
        <v>0</v>
      </c>
      <c r="J56" s="15">
        <f t="shared" si="20"/>
        <v>0</v>
      </c>
      <c r="K56" s="15">
        <f t="shared" si="21"/>
        <v>0</v>
      </c>
    </row>
    <row r="57" spans="1:11" s="16" customFormat="1" ht="25.5" x14ac:dyDescent="0.25">
      <c r="A57" s="12">
        <v>36</v>
      </c>
      <c r="B57" s="13" t="s">
        <v>15</v>
      </c>
      <c r="C57" s="13" t="s">
        <v>35</v>
      </c>
      <c r="D57" s="14" t="s">
        <v>32</v>
      </c>
      <c r="E57" s="25">
        <v>2</v>
      </c>
      <c r="F57" s="15">
        <f t="shared" si="18"/>
        <v>0</v>
      </c>
      <c r="G57" s="15"/>
      <c r="H57" s="15"/>
      <c r="I57" s="15">
        <f t="shared" si="19"/>
        <v>0</v>
      </c>
      <c r="J57" s="15">
        <f t="shared" si="20"/>
        <v>0</v>
      </c>
      <c r="K57" s="15">
        <f t="shared" si="21"/>
        <v>0</v>
      </c>
    </row>
    <row r="58" spans="1:11" s="42" customFormat="1" x14ac:dyDescent="0.25">
      <c r="A58" s="28">
        <v>37</v>
      </c>
      <c r="B58" s="38"/>
      <c r="C58" s="43" t="s">
        <v>60</v>
      </c>
      <c r="D58" s="40"/>
      <c r="E58" s="44"/>
      <c r="F58" s="41"/>
      <c r="G58" s="41"/>
      <c r="H58" s="41"/>
      <c r="I58" s="41"/>
      <c r="J58" s="41"/>
      <c r="K58" s="41"/>
    </row>
    <row r="59" spans="1:11" s="16" customFormat="1" ht="25.5" x14ac:dyDescent="0.25">
      <c r="A59" s="12">
        <v>38</v>
      </c>
      <c r="B59" s="13" t="s">
        <v>15</v>
      </c>
      <c r="C59" s="13" t="s">
        <v>41</v>
      </c>
      <c r="D59" s="14" t="s">
        <v>16</v>
      </c>
      <c r="E59" s="25">
        <f>382+581+150</f>
        <v>1113</v>
      </c>
      <c r="F59" s="15">
        <f>G59+H59</f>
        <v>0</v>
      </c>
      <c r="G59" s="15"/>
      <c r="H59" s="15"/>
      <c r="I59" s="15">
        <f>E59*F59</f>
        <v>0</v>
      </c>
      <c r="J59" s="15">
        <f>E59*G59</f>
        <v>0</v>
      </c>
      <c r="K59" s="15">
        <f>E59*H59</f>
        <v>0</v>
      </c>
    </row>
    <row r="60" spans="1:11" s="16" customFormat="1" ht="25.5" x14ac:dyDescent="0.25">
      <c r="A60" s="28">
        <v>39</v>
      </c>
      <c r="B60" s="13" t="s">
        <v>15</v>
      </c>
      <c r="C60" s="13" t="s">
        <v>42</v>
      </c>
      <c r="D60" s="14" t="s">
        <v>16</v>
      </c>
      <c r="E60" s="25">
        <f>23.1+17.85</f>
        <v>40.950000000000003</v>
      </c>
      <c r="F60" s="15">
        <f t="shared" ref="F60:F67" si="22">G60+H60</f>
        <v>0</v>
      </c>
      <c r="G60" s="15"/>
      <c r="H60" s="15"/>
      <c r="I60" s="15">
        <f t="shared" ref="I60:I67" si="23">E60*F60</f>
        <v>0</v>
      </c>
      <c r="J60" s="15">
        <f t="shared" ref="J60:J67" si="24">E60*G60</f>
        <v>0</v>
      </c>
      <c r="K60" s="15">
        <f t="shared" ref="K60:K67" si="25">E60*H60</f>
        <v>0</v>
      </c>
    </row>
    <row r="61" spans="1:11" s="16" customFormat="1" ht="38.25" x14ac:dyDescent="0.25">
      <c r="A61" s="12">
        <v>40</v>
      </c>
      <c r="B61" s="13" t="s">
        <v>15</v>
      </c>
      <c r="C61" s="13" t="s">
        <v>53</v>
      </c>
      <c r="D61" s="14" t="s">
        <v>16</v>
      </c>
      <c r="E61" s="25">
        <v>382</v>
      </c>
      <c r="F61" s="15">
        <f t="shared" si="22"/>
        <v>0</v>
      </c>
      <c r="G61" s="15"/>
      <c r="H61" s="15"/>
      <c r="I61" s="15">
        <f t="shared" si="23"/>
        <v>0</v>
      </c>
      <c r="J61" s="15">
        <f t="shared" si="24"/>
        <v>0</v>
      </c>
      <c r="K61" s="15">
        <f t="shared" si="25"/>
        <v>0</v>
      </c>
    </row>
    <row r="62" spans="1:11" s="16" customFormat="1" ht="38.25" x14ac:dyDescent="0.25">
      <c r="A62" s="28">
        <v>41</v>
      </c>
      <c r="B62" s="13" t="s">
        <v>15</v>
      </c>
      <c r="C62" s="13" t="s">
        <v>54</v>
      </c>
      <c r="D62" s="14" t="s">
        <v>16</v>
      </c>
      <c r="E62" s="25">
        <v>581</v>
      </c>
      <c r="F62" s="15">
        <f t="shared" si="22"/>
        <v>0</v>
      </c>
      <c r="G62" s="15"/>
      <c r="H62" s="15"/>
      <c r="I62" s="15">
        <f t="shared" si="23"/>
        <v>0</v>
      </c>
      <c r="J62" s="15">
        <f t="shared" si="24"/>
        <v>0</v>
      </c>
      <c r="K62" s="15">
        <f t="shared" si="25"/>
        <v>0</v>
      </c>
    </row>
    <row r="63" spans="1:11" s="16" customFormat="1" ht="25.5" x14ac:dyDescent="0.25">
      <c r="A63" s="12">
        <v>42</v>
      </c>
      <c r="B63" s="13" t="s">
        <v>15</v>
      </c>
      <c r="C63" s="13" t="s">
        <v>228</v>
      </c>
      <c r="D63" s="14" t="s">
        <v>16</v>
      </c>
      <c r="E63" s="25">
        <f>E59+E60</f>
        <v>1153.95</v>
      </c>
      <c r="F63" s="15">
        <f t="shared" si="22"/>
        <v>0</v>
      </c>
      <c r="G63" s="15"/>
      <c r="H63" s="15"/>
      <c r="I63" s="15">
        <f t="shared" si="23"/>
        <v>0</v>
      </c>
      <c r="J63" s="15">
        <f t="shared" si="24"/>
        <v>0</v>
      </c>
      <c r="K63" s="15">
        <f t="shared" si="25"/>
        <v>0</v>
      </c>
    </row>
    <row r="64" spans="1:11" s="16" customFormat="1" ht="38.25" x14ac:dyDescent="0.25">
      <c r="A64" s="28">
        <v>43</v>
      </c>
      <c r="B64" s="13" t="s">
        <v>15</v>
      </c>
      <c r="C64" s="13" t="s">
        <v>55</v>
      </c>
      <c r="D64" s="14" t="s">
        <v>16</v>
      </c>
      <c r="E64" s="25">
        <f>444.26+67.55</f>
        <v>511.81</v>
      </c>
      <c r="F64" s="15">
        <f t="shared" si="22"/>
        <v>0</v>
      </c>
      <c r="G64" s="15"/>
      <c r="H64" s="15"/>
      <c r="I64" s="15">
        <f>E64*F64</f>
        <v>0</v>
      </c>
      <c r="J64" s="15">
        <f t="shared" si="24"/>
        <v>0</v>
      </c>
      <c r="K64" s="15">
        <f t="shared" si="25"/>
        <v>0</v>
      </c>
    </row>
    <row r="65" spans="1:11" s="16" customFormat="1" ht="25.5" x14ac:dyDescent="0.25">
      <c r="A65" s="12">
        <v>44</v>
      </c>
      <c r="B65" s="13" t="s">
        <v>15</v>
      </c>
      <c r="C65" s="13" t="s">
        <v>227</v>
      </c>
      <c r="D65" s="14" t="s">
        <v>16</v>
      </c>
      <c r="E65" s="25">
        <f>E64</f>
        <v>511.81</v>
      </c>
      <c r="F65" s="15">
        <f t="shared" si="22"/>
        <v>0</v>
      </c>
      <c r="G65" s="15"/>
      <c r="H65" s="15"/>
      <c r="I65" s="15">
        <f t="shared" si="23"/>
        <v>0</v>
      </c>
      <c r="J65" s="15">
        <f t="shared" si="24"/>
        <v>0</v>
      </c>
      <c r="K65" s="15">
        <f t="shared" si="25"/>
        <v>0</v>
      </c>
    </row>
    <row r="66" spans="1:11" s="16" customFormat="1" ht="25.5" x14ac:dyDescent="0.25">
      <c r="A66" s="28">
        <v>45</v>
      </c>
      <c r="B66" s="13" t="s">
        <v>15</v>
      </c>
      <c r="C66" s="13" t="s">
        <v>52</v>
      </c>
      <c r="D66" s="14" t="s">
        <v>16</v>
      </c>
      <c r="E66" s="25">
        <f>154.2+346.6+10</f>
        <v>510.8</v>
      </c>
      <c r="F66" s="15">
        <f t="shared" si="22"/>
        <v>0</v>
      </c>
      <c r="G66" s="15"/>
      <c r="H66" s="15"/>
      <c r="I66" s="15">
        <f t="shared" si="23"/>
        <v>0</v>
      </c>
      <c r="J66" s="15">
        <f t="shared" si="24"/>
        <v>0</v>
      </c>
      <c r="K66" s="15">
        <f t="shared" si="25"/>
        <v>0</v>
      </c>
    </row>
    <row r="67" spans="1:11" s="16" customFormat="1" ht="25.5" x14ac:dyDescent="0.25">
      <c r="A67" s="12">
        <v>46</v>
      </c>
      <c r="B67" s="13" t="s">
        <v>15</v>
      </c>
      <c r="C67" s="13" t="s">
        <v>58</v>
      </c>
      <c r="D67" s="14" t="s">
        <v>59</v>
      </c>
      <c r="E67" s="25">
        <v>464</v>
      </c>
      <c r="F67" s="15">
        <f t="shared" si="22"/>
        <v>0</v>
      </c>
      <c r="G67" s="15"/>
      <c r="H67" s="15"/>
      <c r="I67" s="15">
        <f t="shared" si="23"/>
        <v>0</v>
      </c>
      <c r="J67" s="15">
        <f t="shared" si="24"/>
        <v>0</v>
      </c>
      <c r="K67" s="15">
        <f t="shared" si="25"/>
        <v>0</v>
      </c>
    </row>
    <row r="68" spans="1:11" s="42" customFormat="1" x14ac:dyDescent="0.25">
      <c r="A68" s="28">
        <v>47</v>
      </c>
      <c r="B68" s="38"/>
      <c r="C68" s="105" t="s">
        <v>98</v>
      </c>
      <c r="D68" s="106"/>
      <c r="E68" s="106"/>
      <c r="F68" s="106"/>
      <c r="G68" s="106"/>
      <c r="H68" s="106"/>
      <c r="I68" s="106"/>
      <c r="J68" s="106"/>
      <c r="K68" s="107"/>
    </row>
    <row r="69" spans="1:11" s="16" customFormat="1" x14ac:dyDescent="0.25">
      <c r="A69" s="12">
        <v>48</v>
      </c>
      <c r="B69" s="13"/>
      <c r="C69" s="27" t="s">
        <v>38</v>
      </c>
      <c r="D69" s="26"/>
      <c r="E69" s="15"/>
      <c r="F69" s="15"/>
      <c r="G69" s="15"/>
      <c r="H69" s="15"/>
      <c r="I69" s="15"/>
      <c r="J69" s="15"/>
      <c r="K69" s="15"/>
    </row>
    <row r="70" spans="1:11" s="16" customFormat="1" ht="63.75" x14ac:dyDescent="0.25">
      <c r="A70" s="28">
        <v>49</v>
      </c>
      <c r="B70" s="13" t="s">
        <v>15</v>
      </c>
      <c r="C70" s="13" t="s">
        <v>259</v>
      </c>
      <c r="D70" s="14" t="s">
        <v>16</v>
      </c>
      <c r="E70" s="15">
        <v>532.21</v>
      </c>
      <c r="F70" s="15">
        <f>G70+H70</f>
        <v>0</v>
      </c>
      <c r="G70" s="15"/>
      <c r="H70" s="15"/>
      <c r="I70" s="15">
        <f t="shared" ref="I70:I78" si="26">E70*F70</f>
        <v>0</v>
      </c>
      <c r="J70" s="15">
        <f t="shared" ref="J70:J78" si="27">E70*G70</f>
        <v>0</v>
      </c>
      <c r="K70" s="15">
        <f t="shared" ref="K70:K78" si="28">E70*H70</f>
        <v>0</v>
      </c>
    </row>
    <row r="71" spans="1:11" s="16" customFormat="1" ht="25.5" x14ac:dyDescent="0.25">
      <c r="A71" s="12">
        <v>50</v>
      </c>
      <c r="B71" s="13" t="s">
        <v>15</v>
      </c>
      <c r="C71" s="13" t="s">
        <v>25</v>
      </c>
      <c r="D71" s="14" t="s">
        <v>16</v>
      </c>
      <c r="E71" s="15">
        <v>532.21</v>
      </c>
      <c r="F71" s="15">
        <f>G71+H71</f>
        <v>0</v>
      </c>
      <c r="G71" s="15"/>
      <c r="H71" s="15"/>
      <c r="I71" s="15">
        <f t="shared" si="26"/>
        <v>0</v>
      </c>
      <c r="J71" s="15">
        <f t="shared" si="27"/>
        <v>0</v>
      </c>
      <c r="K71" s="15">
        <f t="shared" si="28"/>
        <v>0</v>
      </c>
    </row>
    <row r="72" spans="1:11" s="16" customFormat="1" x14ac:dyDescent="0.25">
      <c r="A72" s="28">
        <v>51</v>
      </c>
      <c r="B72" s="13"/>
      <c r="C72" s="27" t="s">
        <v>37</v>
      </c>
      <c r="D72" s="14"/>
      <c r="E72" s="15"/>
      <c r="F72" s="15"/>
      <c r="G72" s="15"/>
      <c r="H72" s="15"/>
      <c r="I72" s="15"/>
      <c r="J72" s="15"/>
      <c r="K72" s="15"/>
    </row>
    <row r="73" spans="1:11" s="16" customFormat="1" ht="25.5" x14ac:dyDescent="0.25">
      <c r="A73" s="12">
        <v>52</v>
      </c>
      <c r="B73" s="13" t="s">
        <v>15</v>
      </c>
      <c r="C73" s="13" t="s">
        <v>29</v>
      </c>
      <c r="D73" s="14" t="s">
        <v>16</v>
      </c>
      <c r="E73" s="15">
        <v>31.02</v>
      </c>
      <c r="F73" s="15">
        <f>G73+H73</f>
        <v>0</v>
      </c>
      <c r="G73" s="15"/>
      <c r="H73" s="15"/>
      <c r="I73" s="15">
        <f t="shared" si="26"/>
        <v>0</v>
      </c>
      <c r="J73" s="15">
        <f t="shared" si="27"/>
        <v>0</v>
      </c>
      <c r="K73" s="15">
        <f t="shared" si="28"/>
        <v>0</v>
      </c>
    </row>
    <row r="74" spans="1:11" s="16" customFormat="1" ht="25.5" x14ac:dyDescent="0.25">
      <c r="A74" s="28">
        <v>53</v>
      </c>
      <c r="B74" s="13" t="s">
        <v>15</v>
      </c>
      <c r="C74" s="13" t="s">
        <v>70</v>
      </c>
      <c r="D74" s="14" t="s">
        <v>16</v>
      </c>
      <c r="E74" s="15">
        <v>207.14</v>
      </c>
      <c r="F74" s="15">
        <f>G74+H74</f>
        <v>0</v>
      </c>
      <c r="G74" s="15"/>
      <c r="H74" s="15"/>
      <c r="I74" s="15">
        <f t="shared" si="26"/>
        <v>0</v>
      </c>
      <c r="J74" s="15">
        <f t="shared" si="27"/>
        <v>0</v>
      </c>
      <c r="K74" s="15">
        <f t="shared" si="28"/>
        <v>0</v>
      </c>
    </row>
    <row r="75" spans="1:11" s="16" customFormat="1" x14ac:dyDescent="0.25">
      <c r="A75" s="12">
        <v>54</v>
      </c>
      <c r="B75" s="13"/>
      <c r="C75" s="27" t="s">
        <v>39</v>
      </c>
      <c r="D75" s="14"/>
      <c r="E75" s="15"/>
      <c r="F75" s="15"/>
      <c r="G75" s="15"/>
      <c r="H75" s="15"/>
      <c r="I75" s="15"/>
      <c r="J75" s="15"/>
      <c r="K75" s="15"/>
    </row>
    <row r="76" spans="1:11" s="16" customFormat="1" ht="38.25" x14ac:dyDescent="0.25">
      <c r="A76" s="28">
        <v>55</v>
      </c>
      <c r="B76" s="13" t="s">
        <v>15</v>
      </c>
      <c r="C76" s="13" t="s">
        <v>67</v>
      </c>
      <c r="D76" s="26" t="s">
        <v>68</v>
      </c>
      <c r="E76" s="15">
        <v>469.36</v>
      </c>
      <c r="F76" s="15">
        <f>G76+H76</f>
        <v>0</v>
      </c>
      <c r="G76" s="15"/>
      <c r="H76" s="15"/>
      <c r="I76" s="15">
        <f t="shared" si="26"/>
        <v>0</v>
      </c>
      <c r="J76" s="15">
        <f t="shared" si="27"/>
        <v>0</v>
      </c>
      <c r="K76" s="15">
        <f t="shared" si="28"/>
        <v>0</v>
      </c>
    </row>
    <row r="77" spans="1:11" s="16" customFormat="1" ht="63.75" x14ac:dyDescent="0.25">
      <c r="A77" s="12">
        <v>56</v>
      </c>
      <c r="B77" s="13" t="s">
        <v>15</v>
      </c>
      <c r="C77" s="13" t="s">
        <v>43</v>
      </c>
      <c r="D77" s="14" t="s">
        <v>16</v>
      </c>
      <c r="E77" s="15">
        <v>11.16</v>
      </c>
      <c r="F77" s="15">
        <f>G77+H77</f>
        <v>0</v>
      </c>
      <c r="G77" s="15"/>
      <c r="H77" s="15"/>
      <c r="I77" s="15">
        <f t="shared" si="26"/>
        <v>0</v>
      </c>
      <c r="J77" s="15">
        <f t="shared" si="27"/>
        <v>0</v>
      </c>
      <c r="K77" s="15">
        <f t="shared" si="28"/>
        <v>0</v>
      </c>
    </row>
    <row r="78" spans="1:11" s="16" customFormat="1" ht="51" x14ac:dyDescent="0.25">
      <c r="A78" s="28">
        <v>57</v>
      </c>
      <c r="B78" s="13" t="s">
        <v>15</v>
      </c>
      <c r="C78" s="13" t="s">
        <v>47</v>
      </c>
      <c r="D78" s="14" t="s">
        <v>16</v>
      </c>
      <c r="E78" s="15">
        <v>11.12</v>
      </c>
      <c r="F78" s="15">
        <f>G78+H78</f>
        <v>0</v>
      </c>
      <c r="G78" s="15"/>
      <c r="H78" s="15"/>
      <c r="I78" s="15">
        <f t="shared" si="26"/>
        <v>0</v>
      </c>
      <c r="J78" s="15">
        <f t="shared" si="27"/>
        <v>0</v>
      </c>
      <c r="K78" s="15">
        <f t="shared" si="28"/>
        <v>0</v>
      </c>
    </row>
    <row r="79" spans="1:11" s="16" customFormat="1" x14ac:dyDescent="0.25">
      <c r="A79" s="12">
        <v>58</v>
      </c>
      <c r="B79" s="13"/>
      <c r="C79" s="27" t="s">
        <v>31</v>
      </c>
      <c r="D79" s="14"/>
      <c r="E79" s="15"/>
      <c r="F79" s="15"/>
      <c r="G79" s="15"/>
      <c r="H79" s="15"/>
      <c r="I79" s="15"/>
      <c r="J79" s="15"/>
      <c r="K79" s="15"/>
    </row>
    <row r="80" spans="1:11" s="16" customFormat="1" ht="25.5" x14ac:dyDescent="0.25">
      <c r="A80" s="28">
        <v>59</v>
      </c>
      <c r="B80" s="13" t="s">
        <v>15</v>
      </c>
      <c r="C80" s="13" t="s">
        <v>62</v>
      </c>
      <c r="D80" s="14" t="s">
        <v>16</v>
      </c>
      <c r="E80" s="15">
        <f>476.32-263.91</f>
        <v>212.40999999999997</v>
      </c>
      <c r="F80" s="15">
        <f>G80+H80</f>
        <v>0</v>
      </c>
      <c r="G80" s="15"/>
      <c r="H80" s="15"/>
      <c r="I80" s="15">
        <f t="shared" ref="I80:I84" si="29">E80*F80</f>
        <v>0</v>
      </c>
      <c r="J80" s="15">
        <f t="shared" ref="J80:J84" si="30">E80*G80</f>
        <v>0</v>
      </c>
      <c r="K80" s="15">
        <f t="shared" ref="K80:K84" si="31">E80*H80</f>
        <v>0</v>
      </c>
    </row>
    <row r="81" spans="1:11" s="16" customFormat="1" ht="25.5" x14ac:dyDescent="0.25">
      <c r="A81" s="12">
        <v>60</v>
      </c>
      <c r="B81" s="13" t="s">
        <v>15</v>
      </c>
      <c r="C81" s="13" t="s">
        <v>18</v>
      </c>
      <c r="D81" s="14" t="s">
        <v>19</v>
      </c>
      <c r="E81" s="15">
        <v>205.44</v>
      </c>
      <c r="F81" s="15">
        <f>G81+H81</f>
        <v>0</v>
      </c>
      <c r="G81" s="15"/>
      <c r="H81" s="15"/>
      <c r="I81" s="15">
        <f t="shared" si="29"/>
        <v>0</v>
      </c>
      <c r="J81" s="15">
        <f t="shared" si="30"/>
        <v>0</v>
      </c>
      <c r="K81" s="15">
        <f t="shared" si="31"/>
        <v>0</v>
      </c>
    </row>
    <row r="82" spans="1:11" s="16" customFormat="1" ht="46.5" x14ac:dyDescent="0.25">
      <c r="A82" s="28">
        <v>61</v>
      </c>
      <c r="B82" s="13" t="s">
        <v>15</v>
      </c>
      <c r="C82" s="26" t="s">
        <v>34</v>
      </c>
      <c r="D82" s="14" t="s">
        <v>16</v>
      </c>
      <c r="E82" s="15">
        <v>60.7</v>
      </c>
      <c r="F82" s="15">
        <f>G82+H82</f>
        <v>0</v>
      </c>
      <c r="G82" s="15"/>
      <c r="H82" s="15"/>
      <c r="I82" s="15">
        <f t="shared" si="29"/>
        <v>0</v>
      </c>
      <c r="J82" s="15">
        <f t="shared" si="30"/>
        <v>0</v>
      </c>
      <c r="K82" s="15">
        <f t="shared" si="31"/>
        <v>0</v>
      </c>
    </row>
    <row r="83" spans="1:11" s="16" customFormat="1" ht="69" x14ac:dyDescent="0.25">
      <c r="A83" s="12">
        <v>62</v>
      </c>
      <c r="B83" s="13" t="s">
        <v>15</v>
      </c>
      <c r="C83" s="26" t="s">
        <v>89</v>
      </c>
      <c r="D83" s="14" t="s">
        <v>16</v>
      </c>
      <c r="E83" s="15">
        <v>9</v>
      </c>
      <c r="F83" s="15">
        <f>G83+H83</f>
        <v>0</v>
      </c>
      <c r="G83" s="15"/>
      <c r="H83" s="15"/>
      <c r="I83" s="15">
        <f t="shared" si="29"/>
        <v>0</v>
      </c>
      <c r="J83" s="15">
        <f t="shared" si="30"/>
        <v>0</v>
      </c>
      <c r="K83" s="15">
        <f t="shared" si="31"/>
        <v>0</v>
      </c>
    </row>
    <row r="84" spans="1:11" s="16" customFormat="1" ht="147.75" x14ac:dyDescent="0.25">
      <c r="A84" s="28">
        <v>63</v>
      </c>
      <c r="B84" s="13" t="s">
        <v>15</v>
      </c>
      <c r="C84" s="26" t="s">
        <v>92</v>
      </c>
      <c r="D84" s="14" t="s">
        <v>16</v>
      </c>
      <c r="E84" s="15">
        <v>476.32</v>
      </c>
      <c r="F84" s="15">
        <f>G84+H84</f>
        <v>0</v>
      </c>
      <c r="G84" s="15"/>
      <c r="H84" s="15"/>
      <c r="I84" s="15">
        <f t="shared" si="29"/>
        <v>0</v>
      </c>
      <c r="J84" s="15">
        <f t="shared" si="30"/>
        <v>0</v>
      </c>
      <c r="K84" s="15">
        <f t="shared" si="31"/>
        <v>0</v>
      </c>
    </row>
    <row r="85" spans="1:11" s="42" customFormat="1" x14ac:dyDescent="0.25">
      <c r="A85" s="12">
        <v>64</v>
      </c>
      <c r="B85" s="38"/>
      <c r="C85" s="39" t="s">
        <v>95</v>
      </c>
      <c r="D85" s="40"/>
      <c r="E85" s="41"/>
      <c r="F85" s="41"/>
      <c r="G85" s="41"/>
      <c r="H85" s="41"/>
      <c r="I85" s="41"/>
      <c r="J85" s="41"/>
      <c r="K85" s="41"/>
    </row>
    <row r="86" spans="1:11" s="16" customFormat="1" x14ac:dyDescent="0.25">
      <c r="A86" s="28">
        <v>65</v>
      </c>
      <c r="B86" s="13"/>
      <c r="C86" s="27" t="s">
        <v>38</v>
      </c>
      <c r="D86" s="26"/>
      <c r="E86" s="15"/>
      <c r="F86" s="15"/>
      <c r="G86" s="15"/>
      <c r="H86" s="15"/>
      <c r="I86" s="15"/>
      <c r="J86" s="15"/>
      <c r="K86" s="15"/>
    </row>
    <row r="87" spans="1:11" s="16" customFormat="1" ht="51" x14ac:dyDescent="0.25">
      <c r="A87" s="12">
        <v>66</v>
      </c>
      <c r="B87" s="13" t="s">
        <v>15</v>
      </c>
      <c r="C87" s="13" t="s">
        <v>260</v>
      </c>
      <c r="D87" s="14" t="s">
        <v>16</v>
      </c>
      <c r="E87" s="15">
        <v>1125.1500000000001</v>
      </c>
      <c r="F87" s="15">
        <f t="shared" ref="F87:F93" si="32">G87+H87</f>
        <v>0</v>
      </c>
      <c r="G87" s="15"/>
      <c r="H87" s="15"/>
      <c r="I87" s="15">
        <f t="shared" ref="I87:I93" si="33">E87*F87</f>
        <v>0</v>
      </c>
      <c r="J87" s="15">
        <f t="shared" ref="J87:J93" si="34">E87*G87</f>
        <v>0</v>
      </c>
      <c r="K87" s="15">
        <f t="shared" ref="K87:K93" si="35">E87*H87</f>
        <v>0</v>
      </c>
    </row>
    <row r="88" spans="1:11" s="16" customFormat="1" ht="38.25" x14ac:dyDescent="0.25">
      <c r="A88" s="28">
        <v>67</v>
      </c>
      <c r="B88" s="13" t="s">
        <v>15</v>
      </c>
      <c r="C88" s="13" t="s">
        <v>72</v>
      </c>
      <c r="D88" s="14" t="s">
        <v>16</v>
      </c>
      <c r="E88" s="15">
        <f>66.04+117.43</f>
        <v>183.47000000000003</v>
      </c>
      <c r="F88" s="15">
        <f t="shared" si="32"/>
        <v>0</v>
      </c>
      <c r="G88" s="15"/>
      <c r="H88" s="15"/>
      <c r="I88" s="15">
        <f t="shared" si="33"/>
        <v>0</v>
      </c>
      <c r="J88" s="15">
        <f t="shared" si="34"/>
        <v>0</v>
      </c>
      <c r="K88" s="15">
        <f t="shared" si="35"/>
        <v>0</v>
      </c>
    </row>
    <row r="89" spans="1:11" s="16" customFormat="1" ht="25.5" x14ac:dyDescent="0.25">
      <c r="A89" s="12">
        <v>68</v>
      </c>
      <c r="B89" s="13" t="s">
        <v>15</v>
      </c>
      <c r="C89" s="13" t="s">
        <v>21</v>
      </c>
      <c r="D89" s="14" t="s">
        <v>16</v>
      </c>
      <c r="E89" s="15">
        <v>11.23</v>
      </c>
      <c r="F89" s="15">
        <f t="shared" si="32"/>
        <v>0</v>
      </c>
      <c r="G89" s="15"/>
      <c r="H89" s="15"/>
      <c r="I89" s="15">
        <f t="shared" si="33"/>
        <v>0</v>
      </c>
      <c r="J89" s="15">
        <f t="shared" si="34"/>
        <v>0</v>
      </c>
      <c r="K89" s="15">
        <f t="shared" si="35"/>
        <v>0</v>
      </c>
    </row>
    <row r="90" spans="1:11" s="16" customFormat="1" ht="25.5" x14ac:dyDescent="0.25">
      <c r="A90" s="28">
        <v>69</v>
      </c>
      <c r="B90" s="13" t="s">
        <v>15</v>
      </c>
      <c r="C90" s="13" t="s">
        <v>17</v>
      </c>
      <c r="D90" s="14" t="s">
        <v>16</v>
      </c>
      <c r="E90" s="15">
        <v>11.23</v>
      </c>
      <c r="F90" s="15">
        <f t="shared" si="32"/>
        <v>0</v>
      </c>
      <c r="G90" s="15"/>
      <c r="H90" s="15"/>
      <c r="I90" s="15">
        <f t="shared" si="33"/>
        <v>0</v>
      </c>
      <c r="J90" s="15">
        <f t="shared" si="34"/>
        <v>0</v>
      </c>
      <c r="K90" s="15">
        <f t="shared" si="35"/>
        <v>0</v>
      </c>
    </row>
    <row r="91" spans="1:11" s="16" customFormat="1" ht="25.5" x14ac:dyDescent="0.25">
      <c r="A91" s="12">
        <v>70</v>
      </c>
      <c r="B91" s="13" t="s">
        <v>15</v>
      </c>
      <c r="C91" s="13" t="s">
        <v>22</v>
      </c>
      <c r="D91" s="14" t="s">
        <v>16</v>
      </c>
      <c r="E91" s="15">
        <v>11.23</v>
      </c>
      <c r="F91" s="15">
        <f t="shared" si="32"/>
        <v>0</v>
      </c>
      <c r="G91" s="15"/>
      <c r="H91" s="15"/>
      <c r="I91" s="15">
        <f t="shared" si="33"/>
        <v>0</v>
      </c>
      <c r="J91" s="15">
        <f t="shared" si="34"/>
        <v>0</v>
      </c>
      <c r="K91" s="15">
        <f t="shared" si="35"/>
        <v>0</v>
      </c>
    </row>
    <row r="92" spans="1:11" s="16" customFormat="1" ht="25.5" x14ac:dyDescent="0.25">
      <c r="A92" s="28">
        <v>71</v>
      </c>
      <c r="B92" s="13" t="s">
        <v>15</v>
      </c>
      <c r="C92" s="13" t="s">
        <v>25</v>
      </c>
      <c r="D92" s="14" t="s">
        <v>16</v>
      </c>
      <c r="E92" s="15">
        <v>1125.1500000000001</v>
      </c>
      <c r="F92" s="15">
        <f t="shared" si="32"/>
        <v>0</v>
      </c>
      <c r="G92" s="15"/>
      <c r="H92" s="15"/>
      <c r="I92" s="15">
        <f t="shared" si="33"/>
        <v>0</v>
      </c>
      <c r="J92" s="15">
        <f t="shared" si="34"/>
        <v>0</v>
      </c>
      <c r="K92" s="15">
        <f t="shared" si="35"/>
        <v>0</v>
      </c>
    </row>
    <row r="93" spans="1:11" s="16" customFormat="1" ht="25.5" x14ac:dyDescent="0.25">
      <c r="A93" s="12">
        <v>72</v>
      </c>
      <c r="B93" s="13" t="s">
        <v>15</v>
      </c>
      <c r="C93" s="13" t="s">
        <v>69</v>
      </c>
      <c r="D93" s="14" t="s">
        <v>16</v>
      </c>
      <c r="E93" s="15">
        <v>1125.1500000000001</v>
      </c>
      <c r="F93" s="15">
        <f t="shared" si="32"/>
        <v>0</v>
      </c>
      <c r="G93" s="15"/>
      <c r="H93" s="15"/>
      <c r="I93" s="15">
        <f t="shared" si="33"/>
        <v>0</v>
      </c>
      <c r="J93" s="15">
        <f t="shared" si="34"/>
        <v>0</v>
      </c>
      <c r="K93" s="15">
        <f t="shared" si="35"/>
        <v>0</v>
      </c>
    </row>
    <row r="94" spans="1:11" s="16" customFormat="1" x14ac:dyDescent="0.25">
      <c r="A94" s="28">
        <v>73</v>
      </c>
      <c r="B94" s="13"/>
      <c r="C94" s="27" t="s">
        <v>37</v>
      </c>
      <c r="D94" s="14"/>
      <c r="E94" s="15"/>
      <c r="F94" s="15"/>
      <c r="G94" s="15"/>
      <c r="H94" s="15"/>
      <c r="I94" s="15"/>
      <c r="J94" s="15"/>
      <c r="K94" s="15"/>
    </row>
    <row r="95" spans="1:11" s="16" customFormat="1" ht="25.5" x14ac:dyDescent="0.25">
      <c r="A95" s="12">
        <v>74</v>
      </c>
      <c r="B95" s="13" t="s">
        <v>15</v>
      </c>
      <c r="C95" s="13" t="s">
        <v>23</v>
      </c>
      <c r="D95" s="14" t="s">
        <v>16</v>
      </c>
      <c r="E95" s="15">
        <v>137.97</v>
      </c>
      <c r="F95" s="15">
        <f>G95+H95</f>
        <v>0</v>
      </c>
      <c r="G95" s="15"/>
      <c r="H95" s="15"/>
      <c r="I95" s="15">
        <f t="shared" ref="I95:I96" si="36">E95*F95</f>
        <v>0</v>
      </c>
      <c r="J95" s="15">
        <f t="shared" ref="J95:J96" si="37">E95*G95</f>
        <v>0</v>
      </c>
      <c r="K95" s="15">
        <f t="shared" ref="K95:K96" si="38">E95*H95</f>
        <v>0</v>
      </c>
    </row>
    <row r="96" spans="1:11" s="16" customFormat="1" ht="25.5" x14ac:dyDescent="0.25">
      <c r="A96" s="28">
        <v>75</v>
      </c>
      <c r="B96" s="13" t="s">
        <v>15</v>
      </c>
      <c r="C96" s="13" t="s">
        <v>24</v>
      </c>
      <c r="D96" s="14" t="s">
        <v>16</v>
      </c>
      <c r="E96" s="15">
        <v>137.97</v>
      </c>
      <c r="F96" s="15">
        <f>G96+H96</f>
        <v>0</v>
      </c>
      <c r="G96" s="15"/>
      <c r="H96" s="15"/>
      <c r="I96" s="15">
        <f t="shared" si="36"/>
        <v>0</v>
      </c>
      <c r="J96" s="15">
        <f t="shared" si="37"/>
        <v>0</v>
      </c>
      <c r="K96" s="15">
        <f t="shared" si="38"/>
        <v>0</v>
      </c>
    </row>
    <row r="97" spans="1:11" s="16" customFormat="1" x14ac:dyDescent="0.25">
      <c r="A97" s="12">
        <v>76</v>
      </c>
      <c r="B97" s="13"/>
      <c r="C97" s="29" t="s">
        <v>39</v>
      </c>
      <c r="D97" s="14"/>
      <c r="E97" s="15"/>
      <c r="F97" s="15"/>
      <c r="G97" s="15"/>
      <c r="H97" s="15"/>
      <c r="I97" s="15"/>
      <c r="J97" s="15"/>
      <c r="K97" s="15"/>
    </row>
    <row r="98" spans="1:11" s="16" customFormat="1" ht="38.25" x14ac:dyDescent="0.25">
      <c r="A98" s="28">
        <v>77</v>
      </c>
      <c r="B98" s="13" t="s">
        <v>15</v>
      </c>
      <c r="C98" s="13" t="s">
        <v>73</v>
      </c>
      <c r="D98" s="26" t="s">
        <v>68</v>
      </c>
      <c r="E98" s="15">
        <v>163.35</v>
      </c>
      <c r="F98" s="15">
        <f>G98+H98</f>
        <v>0</v>
      </c>
      <c r="G98" s="15"/>
      <c r="H98" s="15"/>
      <c r="I98" s="15">
        <f t="shared" ref="I98" si="39">E98*F98</f>
        <v>0</v>
      </c>
      <c r="J98" s="15">
        <f t="shared" ref="J98" si="40">E98*G98</f>
        <v>0</v>
      </c>
      <c r="K98" s="15">
        <f t="shared" ref="K98" si="41">E98*H98</f>
        <v>0</v>
      </c>
    </row>
    <row r="99" spans="1:11" s="16" customFormat="1" x14ac:dyDescent="0.25">
      <c r="A99" s="12">
        <v>78</v>
      </c>
      <c r="B99" s="13"/>
      <c r="C99" s="27" t="s">
        <v>31</v>
      </c>
      <c r="D99" s="14"/>
      <c r="E99" s="15"/>
      <c r="F99" s="15"/>
      <c r="G99" s="15"/>
      <c r="H99" s="15"/>
      <c r="I99" s="15"/>
      <c r="J99" s="15"/>
      <c r="K99" s="15"/>
    </row>
    <row r="100" spans="1:11" s="16" customFormat="1" ht="25.5" x14ac:dyDescent="0.25">
      <c r="A100" s="28">
        <v>79</v>
      </c>
      <c r="B100" s="13" t="s">
        <v>15</v>
      </c>
      <c r="C100" s="13" t="s">
        <v>61</v>
      </c>
      <c r="D100" s="14" t="s">
        <v>16</v>
      </c>
      <c r="E100" s="15">
        <f>8.45+8.65+13.99</f>
        <v>31.090000000000003</v>
      </c>
      <c r="F100" s="15">
        <f t="shared" ref="F100:F103" si="42">G100+H100</f>
        <v>0</v>
      </c>
      <c r="G100" s="15"/>
      <c r="H100" s="15"/>
      <c r="I100" s="15">
        <f t="shared" ref="I100:I103" si="43">E100*F100</f>
        <v>0</v>
      </c>
      <c r="J100" s="15">
        <f t="shared" ref="J100:J103" si="44">E100*G100</f>
        <v>0</v>
      </c>
      <c r="K100" s="15">
        <f t="shared" ref="K100:K103" si="45">E100*H100</f>
        <v>0</v>
      </c>
    </row>
    <row r="101" spans="1:11" s="16" customFormat="1" ht="25.5" x14ac:dyDescent="0.25">
      <c r="A101" s="12">
        <v>80</v>
      </c>
      <c r="B101" s="13" t="s">
        <v>15</v>
      </c>
      <c r="C101" s="13" t="s">
        <v>18</v>
      </c>
      <c r="D101" s="14" t="s">
        <v>19</v>
      </c>
      <c r="E101" s="15">
        <f>9.12+9.32+19.54+5</f>
        <v>42.98</v>
      </c>
      <c r="F101" s="15">
        <f t="shared" si="42"/>
        <v>0</v>
      </c>
      <c r="G101" s="15"/>
      <c r="H101" s="15"/>
      <c r="I101" s="15">
        <f t="shared" si="43"/>
        <v>0</v>
      </c>
      <c r="J101" s="15">
        <f t="shared" si="44"/>
        <v>0</v>
      </c>
      <c r="K101" s="15">
        <f t="shared" si="45"/>
        <v>0</v>
      </c>
    </row>
    <row r="102" spans="1:11" s="16" customFormat="1" ht="57.75" x14ac:dyDescent="0.25">
      <c r="A102" s="28">
        <v>81</v>
      </c>
      <c r="B102" s="13" t="s">
        <v>15</v>
      </c>
      <c r="C102" s="26" t="s">
        <v>86</v>
      </c>
      <c r="D102" s="14" t="s">
        <v>16</v>
      </c>
      <c r="E102" s="15">
        <v>54.56</v>
      </c>
      <c r="F102" s="15">
        <f t="shared" si="42"/>
        <v>0</v>
      </c>
      <c r="G102" s="15"/>
      <c r="H102" s="15"/>
      <c r="I102" s="15">
        <f t="shared" si="43"/>
        <v>0</v>
      </c>
      <c r="J102" s="15">
        <f t="shared" si="44"/>
        <v>0</v>
      </c>
      <c r="K102" s="15">
        <f t="shared" si="45"/>
        <v>0</v>
      </c>
    </row>
    <row r="103" spans="1:11" s="16" customFormat="1" ht="80.25" x14ac:dyDescent="0.25">
      <c r="A103" s="12">
        <v>82</v>
      </c>
      <c r="B103" s="13" t="s">
        <v>15</v>
      </c>
      <c r="C103" s="26" t="s">
        <v>87</v>
      </c>
      <c r="D103" s="14" t="s">
        <v>16</v>
      </c>
      <c r="E103" s="15">
        <v>107.63</v>
      </c>
      <c r="F103" s="15">
        <f t="shared" si="42"/>
        <v>0</v>
      </c>
      <c r="G103" s="15"/>
      <c r="H103" s="15"/>
      <c r="I103" s="15">
        <f t="shared" si="43"/>
        <v>0</v>
      </c>
      <c r="J103" s="15">
        <f t="shared" si="44"/>
        <v>0</v>
      </c>
      <c r="K103" s="15">
        <f t="shared" si="45"/>
        <v>0</v>
      </c>
    </row>
    <row r="104" spans="1:11" s="56" customFormat="1" x14ac:dyDescent="0.25">
      <c r="A104" s="28">
        <v>83</v>
      </c>
      <c r="B104" s="43"/>
      <c r="C104" s="39" t="s">
        <v>101</v>
      </c>
      <c r="D104" s="39"/>
      <c r="E104" s="55"/>
      <c r="F104" s="55"/>
      <c r="G104" s="55"/>
      <c r="H104" s="55"/>
      <c r="I104" s="55">
        <f>SUM(I23:I103)</f>
        <v>0</v>
      </c>
      <c r="J104" s="55">
        <f>SUM(J23:J103)</f>
        <v>0</v>
      </c>
      <c r="K104" s="55">
        <f>SUM(K23:K103)</f>
        <v>0</v>
      </c>
    </row>
    <row r="105" spans="1:11" s="31" customFormat="1" x14ac:dyDescent="0.25">
      <c r="A105" s="12">
        <v>84</v>
      </c>
      <c r="B105" s="52"/>
      <c r="C105" s="36"/>
      <c r="D105" s="36"/>
      <c r="E105" s="53"/>
      <c r="F105" s="53"/>
      <c r="G105" s="53"/>
      <c r="H105" s="54"/>
      <c r="I105" s="30"/>
      <c r="J105" s="30"/>
      <c r="K105" s="30"/>
    </row>
    <row r="106" spans="1:11" s="83" customFormat="1" x14ac:dyDescent="0.25">
      <c r="A106" s="28">
        <v>85</v>
      </c>
      <c r="B106" s="79"/>
      <c r="C106" s="80" t="s">
        <v>263</v>
      </c>
      <c r="D106" s="81"/>
      <c r="E106" s="82"/>
      <c r="F106" s="82"/>
      <c r="G106" s="82"/>
      <c r="H106" s="82"/>
      <c r="I106" s="82"/>
      <c r="J106" s="82"/>
      <c r="K106" s="82"/>
    </row>
    <row r="107" spans="1:11" s="16" customFormat="1" x14ac:dyDescent="0.25">
      <c r="A107" s="12">
        <v>86</v>
      </c>
      <c r="B107" s="13"/>
      <c r="C107" s="57" t="s">
        <v>102</v>
      </c>
      <c r="D107" s="14"/>
      <c r="E107" s="58"/>
      <c r="F107" s="15"/>
      <c r="G107" s="15"/>
      <c r="H107" s="15"/>
      <c r="I107" s="15"/>
      <c r="J107" s="15"/>
      <c r="K107" s="15"/>
    </row>
    <row r="108" spans="1:11" s="16" customFormat="1" x14ac:dyDescent="0.25">
      <c r="A108" s="28">
        <v>87</v>
      </c>
      <c r="B108" s="13"/>
      <c r="C108" s="57" t="s">
        <v>170</v>
      </c>
      <c r="D108" s="14" t="s">
        <v>16</v>
      </c>
      <c r="E108" s="58">
        <v>82.16</v>
      </c>
      <c r="F108" s="15">
        <f>I187/E108</f>
        <v>0</v>
      </c>
      <c r="G108" s="15"/>
      <c r="H108" s="15"/>
      <c r="I108" s="15"/>
      <c r="J108" s="15"/>
      <c r="K108" s="15"/>
    </row>
    <row r="109" spans="1:11" s="16" customFormat="1" x14ac:dyDescent="0.25">
      <c r="A109" s="12">
        <v>88</v>
      </c>
      <c r="B109" s="13"/>
      <c r="C109" s="57" t="s">
        <v>103</v>
      </c>
      <c r="D109" s="14"/>
      <c r="E109" s="58"/>
      <c r="F109" s="15"/>
      <c r="G109" s="15"/>
      <c r="H109" s="15"/>
      <c r="I109" s="15"/>
      <c r="J109" s="15"/>
      <c r="K109" s="15"/>
    </row>
    <row r="110" spans="1:11" s="16" customFormat="1" ht="25.5" x14ac:dyDescent="0.25">
      <c r="A110" s="28">
        <v>89</v>
      </c>
      <c r="B110" s="13" t="s">
        <v>15</v>
      </c>
      <c r="C110" s="13" t="s">
        <v>104</v>
      </c>
      <c r="D110" s="14" t="s">
        <v>16</v>
      </c>
      <c r="E110" s="58">
        <f>87+8.67</f>
        <v>95.67</v>
      </c>
      <c r="F110" s="15">
        <f>G110+H110</f>
        <v>0</v>
      </c>
      <c r="G110" s="15"/>
      <c r="H110" s="15"/>
      <c r="I110" s="15">
        <f t="shared" ref="I110:I115" si="46">E110*F110</f>
        <v>0</v>
      </c>
      <c r="J110" s="15">
        <f t="shared" ref="J110:J115" si="47">E110*G110</f>
        <v>0</v>
      </c>
      <c r="K110" s="15">
        <f t="shared" ref="K110:K115" si="48">H110*E110</f>
        <v>0</v>
      </c>
    </row>
    <row r="111" spans="1:11" s="16" customFormat="1" ht="41.25" customHeight="1" x14ac:dyDescent="0.25">
      <c r="A111" s="12">
        <v>90</v>
      </c>
      <c r="B111" s="13" t="s">
        <v>15</v>
      </c>
      <c r="C111" s="13" t="s">
        <v>105</v>
      </c>
      <c r="D111" s="14" t="s">
        <v>32</v>
      </c>
      <c r="E111" s="58">
        <v>2</v>
      </c>
      <c r="F111" s="15">
        <f t="shared" ref="F111:F139" si="49">G111+H111</f>
        <v>0</v>
      </c>
      <c r="G111" s="15"/>
      <c r="H111" s="15"/>
      <c r="I111" s="15">
        <f t="shared" si="46"/>
        <v>0</v>
      </c>
      <c r="J111" s="15">
        <f t="shared" si="47"/>
        <v>0</v>
      </c>
      <c r="K111" s="15">
        <f t="shared" si="48"/>
        <v>0</v>
      </c>
    </row>
    <row r="112" spans="1:11" s="16" customFormat="1" ht="25.5" x14ac:dyDescent="0.25">
      <c r="A112" s="28">
        <v>91</v>
      </c>
      <c r="B112" s="13" t="s">
        <v>15</v>
      </c>
      <c r="C112" s="13" t="s">
        <v>106</v>
      </c>
      <c r="D112" s="14" t="s">
        <v>32</v>
      </c>
      <c r="E112" s="58">
        <v>1</v>
      </c>
      <c r="F112" s="15">
        <f t="shared" si="49"/>
        <v>0</v>
      </c>
      <c r="G112" s="15"/>
      <c r="H112" s="15"/>
      <c r="I112" s="15">
        <f t="shared" si="46"/>
        <v>0</v>
      </c>
      <c r="J112" s="15">
        <f t="shared" si="47"/>
        <v>0</v>
      </c>
      <c r="K112" s="15">
        <f t="shared" si="48"/>
        <v>0</v>
      </c>
    </row>
    <row r="113" spans="1:11" s="16" customFormat="1" ht="25.5" x14ac:dyDescent="0.25">
      <c r="A113" s="12">
        <v>92</v>
      </c>
      <c r="B113" s="13" t="s">
        <v>15</v>
      </c>
      <c r="C113" s="13" t="s">
        <v>107</v>
      </c>
      <c r="D113" s="14" t="s">
        <v>32</v>
      </c>
      <c r="E113" s="58">
        <v>1</v>
      </c>
      <c r="F113" s="15">
        <f t="shared" si="49"/>
        <v>0</v>
      </c>
      <c r="G113" s="15"/>
      <c r="H113" s="15"/>
      <c r="I113" s="15">
        <f t="shared" si="46"/>
        <v>0</v>
      </c>
      <c r="J113" s="15">
        <f t="shared" si="47"/>
        <v>0</v>
      </c>
      <c r="K113" s="15">
        <f t="shared" si="48"/>
        <v>0</v>
      </c>
    </row>
    <row r="114" spans="1:11" s="16" customFormat="1" ht="25.5" x14ac:dyDescent="0.25">
      <c r="A114" s="28">
        <v>93</v>
      </c>
      <c r="B114" s="13" t="s">
        <v>15</v>
      </c>
      <c r="C114" s="13" t="s">
        <v>108</v>
      </c>
      <c r="D114" s="14" t="s">
        <v>16</v>
      </c>
      <c r="E114" s="58">
        <v>3.7</v>
      </c>
      <c r="F114" s="15">
        <f t="shared" si="49"/>
        <v>0</v>
      </c>
      <c r="G114" s="15"/>
      <c r="H114" s="15"/>
      <c r="I114" s="15">
        <f t="shared" si="46"/>
        <v>0</v>
      </c>
      <c r="J114" s="15">
        <f t="shared" si="47"/>
        <v>0</v>
      </c>
      <c r="K114" s="15">
        <f t="shared" si="48"/>
        <v>0</v>
      </c>
    </row>
    <row r="115" spans="1:11" s="16" customFormat="1" ht="25.5" x14ac:dyDescent="0.25">
      <c r="A115" s="12">
        <v>94</v>
      </c>
      <c r="B115" s="13" t="s">
        <v>15</v>
      </c>
      <c r="C115" s="13" t="s">
        <v>109</v>
      </c>
      <c r="D115" s="14" t="s">
        <v>19</v>
      </c>
      <c r="E115" s="58">
        <f>0.2+0.2+0.65+0.87+0.16+0.15+0.06+0.06+0.06+0.06+0.13+0.22+0.16+0.07+1.5+0.195+1.5+1.326+0.11+0.11+1.5+0.3+0.2+0.2+0.5+0.15+0.15+3+2+3+0.356+0.09+0.137+0.5+0.5+0.468+0.3+3.86</f>
        <v>25.002000000000006</v>
      </c>
      <c r="F115" s="15">
        <f t="shared" si="49"/>
        <v>0</v>
      </c>
      <c r="G115" s="15"/>
      <c r="H115" s="15"/>
      <c r="I115" s="15">
        <f t="shared" si="46"/>
        <v>0</v>
      </c>
      <c r="J115" s="15">
        <f t="shared" si="47"/>
        <v>0</v>
      </c>
      <c r="K115" s="15">
        <f t="shared" si="48"/>
        <v>0</v>
      </c>
    </row>
    <row r="116" spans="1:11" s="16" customFormat="1" x14ac:dyDescent="0.25">
      <c r="A116" s="28">
        <v>95</v>
      </c>
      <c r="B116" s="13"/>
      <c r="C116" s="59" t="s">
        <v>110</v>
      </c>
      <c r="D116" s="14"/>
      <c r="E116" s="58"/>
      <c r="F116" s="15"/>
      <c r="G116" s="15"/>
      <c r="H116" s="15"/>
      <c r="I116" s="15"/>
      <c r="J116" s="15"/>
      <c r="K116" s="15"/>
    </row>
    <row r="117" spans="1:11" s="16" customFormat="1" ht="25.5" x14ac:dyDescent="0.25">
      <c r="A117" s="12">
        <v>96</v>
      </c>
      <c r="B117" s="13" t="s">
        <v>15</v>
      </c>
      <c r="C117" s="13" t="s">
        <v>111</v>
      </c>
      <c r="D117" s="14" t="s">
        <v>16</v>
      </c>
      <c r="E117" s="58">
        <f>23+6.6+4.5</f>
        <v>34.1</v>
      </c>
      <c r="F117" s="15">
        <f t="shared" si="49"/>
        <v>0</v>
      </c>
      <c r="G117" s="15"/>
      <c r="H117" s="15"/>
      <c r="I117" s="15">
        <f t="shared" ref="I117:I157" si="50">E117*F117</f>
        <v>0</v>
      </c>
      <c r="J117" s="15">
        <f t="shared" ref="J117:J157" si="51">E117*G117</f>
        <v>0</v>
      </c>
      <c r="K117" s="15">
        <f t="shared" ref="K117:K157" si="52">H117*E117</f>
        <v>0</v>
      </c>
    </row>
    <row r="118" spans="1:11" s="16" customFormat="1" x14ac:dyDescent="0.25">
      <c r="A118" s="28">
        <v>97</v>
      </c>
      <c r="B118" s="13"/>
      <c r="C118" s="59" t="s">
        <v>112</v>
      </c>
      <c r="D118" s="14"/>
      <c r="E118" s="58"/>
      <c r="F118" s="15"/>
      <c r="G118" s="15"/>
      <c r="H118" s="15"/>
      <c r="I118" s="15"/>
      <c r="J118" s="15"/>
      <c r="K118" s="15"/>
    </row>
    <row r="119" spans="1:11" s="16" customFormat="1" ht="25.5" x14ac:dyDescent="0.25">
      <c r="A119" s="12">
        <v>98</v>
      </c>
      <c r="B119" s="13" t="s">
        <v>15</v>
      </c>
      <c r="C119" s="13" t="s">
        <v>113</v>
      </c>
      <c r="D119" s="14" t="s">
        <v>16</v>
      </c>
      <c r="E119" s="58">
        <f>73+8.6</f>
        <v>81.599999999999994</v>
      </c>
      <c r="F119" s="15">
        <f t="shared" si="49"/>
        <v>0</v>
      </c>
      <c r="G119" s="15"/>
      <c r="H119" s="15"/>
      <c r="I119" s="15">
        <f t="shared" si="50"/>
        <v>0</v>
      </c>
      <c r="J119" s="15">
        <f t="shared" si="51"/>
        <v>0</v>
      </c>
      <c r="K119" s="15">
        <f t="shared" si="52"/>
        <v>0</v>
      </c>
    </row>
    <row r="120" spans="1:11" s="16" customFormat="1" ht="25.5" x14ac:dyDescent="0.25">
      <c r="A120" s="28">
        <v>99</v>
      </c>
      <c r="B120" s="13" t="s">
        <v>15</v>
      </c>
      <c r="C120" s="13" t="s">
        <v>114</v>
      </c>
      <c r="D120" s="14" t="s">
        <v>19</v>
      </c>
      <c r="E120" s="58">
        <v>80</v>
      </c>
      <c r="F120" s="15">
        <f t="shared" si="49"/>
        <v>0</v>
      </c>
      <c r="G120" s="15"/>
      <c r="H120" s="15"/>
      <c r="I120" s="15">
        <f t="shared" si="50"/>
        <v>0</v>
      </c>
      <c r="J120" s="15">
        <f t="shared" si="51"/>
        <v>0</v>
      </c>
      <c r="K120" s="15">
        <f t="shared" si="52"/>
        <v>0</v>
      </c>
    </row>
    <row r="121" spans="1:11" s="16" customFormat="1" ht="25.5" x14ac:dyDescent="0.25">
      <c r="A121" s="12">
        <v>100</v>
      </c>
      <c r="B121" s="13" t="s">
        <v>15</v>
      </c>
      <c r="C121" s="13" t="s">
        <v>115</v>
      </c>
      <c r="D121" s="14" t="s">
        <v>19</v>
      </c>
      <c r="E121" s="58">
        <v>80</v>
      </c>
      <c r="F121" s="15">
        <f t="shared" si="49"/>
        <v>0</v>
      </c>
      <c r="G121" s="15"/>
      <c r="H121" s="15"/>
      <c r="I121" s="15">
        <f t="shared" si="50"/>
        <v>0</v>
      </c>
      <c r="J121" s="15">
        <f t="shared" si="51"/>
        <v>0</v>
      </c>
      <c r="K121" s="15">
        <f t="shared" si="52"/>
        <v>0</v>
      </c>
    </row>
    <row r="122" spans="1:11" s="16" customFormat="1" ht="25.5" x14ac:dyDescent="0.25">
      <c r="A122" s="28">
        <v>101</v>
      </c>
      <c r="B122" s="13" t="s">
        <v>15</v>
      </c>
      <c r="C122" s="13" t="s">
        <v>116</v>
      </c>
      <c r="D122" s="14" t="s">
        <v>16</v>
      </c>
      <c r="E122" s="58">
        <f>73+8.6</f>
        <v>81.599999999999994</v>
      </c>
      <c r="F122" s="15">
        <f t="shared" si="49"/>
        <v>0</v>
      </c>
      <c r="G122" s="15"/>
      <c r="H122" s="15"/>
      <c r="I122" s="15">
        <f t="shared" si="50"/>
        <v>0</v>
      </c>
      <c r="J122" s="15">
        <f t="shared" si="51"/>
        <v>0</v>
      </c>
      <c r="K122" s="15">
        <f t="shared" si="52"/>
        <v>0</v>
      </c>
    </row>
    <row r="123" spans="1:11" s="16" customFormat="1" ht="25.5" x14ac:dyDescent="0.25">
      <c r="A123" s="12">
        <v>102</v>
      </c>
      <c r="B123" s="13" t="s">
        <v>15</v>
      </c>
      <c r="C123" s="13" t="s">
        <v>229</v>
      </c>
      <c r="D123" s="14" t="s">
        <v>16</v>
      </c>
      <c r="E123" s="58">
        <f>73+8.6</f>
        <v>81.599999999999994</v>
      </c>
      <c r="F123" s="15">
        <f t="shared" si="49"/>
        <v>0</v>
      </c>
      <c r="G123" s="15"/>
      <c r="H123" s="15"/>
      <c r="I123" s="15">
        <f t="shared" si="50"/>
        <v>0</v>
      </c>
      <c r="J123" s="15">
        <f t="shared" si="51"/>
        <v>0</v>
      </c>
      <c r="K123" s="15">
        <f t="shared" si="52"/>
        <v>0</v>
      </c>
    </row>
    <row r="124" spans="1:11" s="16" customFormat="1" x14ac:dyDescent="0.25">
      <c r="A124" s="28">
        <v>103</v>
      </c>
      <c r="B124" s="13"/>
      <c r="C124" s="24" t="s">
        <v>117</v>
      </c>
      <c r="D124" s="14"/>
      <c r="E124" s="58"/>
      <c r="F124" s="15"/>
      <c r="G124" s="15"/>
      <c r="H124" s="15"/>
      <c r="I124" s="15"/>
      <c r="J124" s="15"/>
      <c r="K124" s="15"/>
    </row>
    <row r="125" spans="1:11" s="16" customFormat="1" ht="25.5" x14ac:dyDescent="0.25">
      <c r="A125" s="12">
        <v>104</v>
      </c>
      <c r="B125" s="13" t="s">
        <v>15</v>
      </c>
      <c r="C125" s="13" t="s">
        <v>118</v>
      </c>
      <c r="D125" s="14" t="s">
        <v>19</v>
      </c>
      <c r="E125" s="58">
        <f>1.967+0.919+2.1+1.973</f>
        <v>6.9590000000000005</v>
      </c>
      <c r="F125" s="15">
        <f t="shared" si="49"/>
        <v>0</v>
      </c>
      <c r="G125" s="15"/>
      <c r="H125" s="15"/>
      <c r="I125" s="15">
        <f t="shared" si="50"/>
        <v>0</v>
      </c>
      <c r="J125" s="15">
        <f t="shared" si="51"/>
        <v>0</v>
      </c>
      <c r="K125" s="15">
        <f t="shared" si="52"/>
        <v>0</v>
      </c>
    </row>
    <row r="126" spans="1:11" s="16" customFormat="1" x14ac:dyDescent="0.25">
      <c r="A126" s="28">
        <v>105</v>
      </c>
      <c r="B126" s="13"/>
      <c r="C126" s="24" t="s">
        <v>119</v>
      </c>
      <c r="D126" s="14"/>
      <c r="E126" s="58"/>
      <c r="F126" s="15"/>
      <c r="G126" s="15"/>
      <c r="H126" s="15"/>
      <c r="I126" s="15"/>
      <c r="J126" s="15"/>
      <c r="K126" s="15"/>
    </row>
    <row r="127" spans="1:11" s="16" customFormat="1" ht="25.5" x14ac:dyDescent="0.25">
      <c r="A127" s="12">
        <v>106</v>
      </c>
      <c r="B127" s="13" t="s">
        <v>15</v>
      </c>
      <c r="C127" s="13" t="s">
        <v>120</v>
      </c>
      <c r="D127" s="14" t="s">
        <v>32</v>
      </c>
      <c r="E127" s="58">
        <v>4</v>
      </c>
      <c r="F127" s="15">
        <f t="shared" si="49"/>
        <v>0</v>
      </c>
      <c r="G127" s="15"/>
      <c r="H127" s="15"/>
      <c r="I127" s="15">
        <f t="shared" si="50"/>
        <v>0</v>
      </c>
      <c r="J127" s="15">
        <f t="shared" si="51"/>
        <v>0</v>
      </c>
      <c r="K127" s="15">
        <f t="shared" si="52"/>
        <v>0</v>
      </c>
    </row>
    <row r="128" spans="1:11" s="16" customFormat="1" ht="25.5" x14ac:dyDescent="0.25">
      <c r="A128" s="28">
        <v>107</v>
      </c>
      <c r="B128" s="13" t="s">
        <v>15</v>
      </c>
      <c r="C128" s="13" t="s">
        <v>121</v>
      </c>
      <c r="D128" s="14" t="s">
        <v>16</v>
      </c>
      <c r="E128" s="58">
        <v>4.2</v>
      </c>
      <c r="F128" s="15">
        <f t="shared" si="49"/>
        <v>0</v>
      </c>
      <c r="G128" s="15"/>
      <c r="H128" s="15"/>
      <c r="I128" s="15">
        <f t="shared" si="50"/>
        <v>0</v>
      </c>
      <c r="J128" s="15">
        <f t="shared" si="51"/>
        <v>0</v>
      </c>
      <c r="K128" s="15">
        <f t="shared" si="52"/>
        <v>0</v>
      </c>
    </row>
    <row r="129" spans="1:11" s="16" customFormat="1" ht="25.5" x14ac:dyDescent="0.25">
      <c r="A129" s="12">
        <v>108</v>
      </c>
      <c r="B129" s="13" t="s">
        <v>15</v>
      </c>
      <c r="C129" s="13" t="s">
        <v>25</v>
      </c>
      <c r="D129" s="14" t="s">
        <v>16</v>
      </c>
      <c r="E129" s="58">
        <v>1</v>
      </c>
      <c r="F129" s="15">
        <f t="shared" si="49"/>
        <v>0</v>
      </c>
      <c r="G129" s="15"/>
      <c r="H129" s="15"/>
      <c r="I129" s="15">
        <f t="shared" si="50"/>
        <v>0</v>
      </c>
      <c r="J129" s="15">
        <f t="shared" si="51"/>
        <v>0</v>
      </c>
      <c r="K129" s="15">
        <f t="shared" si="52"/>
        <v>0</v>
      </c>
    </row>
    <row r="130" spans="1:11" s="16" customFormat="1" ht="25.5" x14ac:dyDescent="0.25">
      <c r="A130" s="28">
        <v>109</v>
      </c>
      <c r="B130" s="13" t="s">
        <v>15</v>
      </c>
      <c r="C130" s="13" t="s">
        <v>230</v>
      </c>
      <c r="D130" s="14" t="s">
        <v>16</v>
      </c>
      <c r="E130" s="58">
        <v>1</v>
      </c>
      <c r="F130" s="15">
        <f t="shared" si="49"/>
        <v>0</v>
      </c>
      <c r="G130" s="15"/>
      <c r="H130" s="15"/>
      <c r="I130" s="15">
        <f t="shared" si="50"/>
        <v>0</v>
      </c>
      <c r="J130" s="15">
        <f t="shared" si="51"/>
        <v>0</v>
      </c>
      <c r="K130" s="15">
        <f t="shared" si="52"/>
        <v>0</v>
      </c>
    </row>
    <row r="131" spans="1:11" s="16" customFormat="1" ht="25.5" x14ac:dyDescent="0.25">
      <c r="A131" s="12">
        <v>110</v>
      </c>
      <c r="B131" s="13" t="s">
        <v>15</v>
      </c>
      <c r="C131" s="13" t="s">
        <v>122</v>
      </c>
      <c r="D131" s="14" t="s">
        <v>16</v>
      </c>
      <c r="E131" s="58">
        <f>1.195*2.385*2</f>
        <v>5.7001499999999998</v>
      </c>
      <c r="F131" s="15">
        <f t="shared" si="49"/>
        <v>0</v>
      </c>
      <c r="G131" s="15"/>
      <c r="H131" s="15"/>
      <c r="I131" s="15">
        <f t="shared" si="50"/>
        <v>0</v>
      </c>
      <c r="J131" s="15">
        <f t="shared" si="51"/>
        <v>0</v>
      </c>
      <c r="K131" s="15">
        <f t="shared" si="52"/>
        <v>0</v>
      </c>
    </row>
    <row r="132" spans="1:11" s="16" customFormat="1" ht="25.5" x14ac:dyDescent="0.25">
      <c r="A132" s="28">
        <v>111</v>
      </c>
      <c r="B132" s="13" t="s">
        <v>15</v>
      </c>
      <c r="C132" s="13" t="s">
        <v>123</v>
      </c>
      <c r="D132" s="14" t="s">
        <v>16</v>
      </c>
      <c r="E132" s="58">
        <f>0.6*1.195*2</f>
        <v>1.4339999999999999</v>
      </c>
      <c r="F132" s="15">
        <f t="shared" si="49"/>
        <v>0</v>
      </c>
      <c r="G132" s="15"/>
      <c r="H132" s="15"/>
      <c r="I132" s="15">
        <f t="shared" si="50"/>
        <v>0</v>
      </c>
      <c r="J132" s="15">
        <f t="shared" si="51"/>
        <v>0</v>
      </c>
      <c r="K132" s="15">
        <f t="shared" si="52"/>
        <v>0</v>
      </c>
    </row>
    <row r="133" spans="1:11" s="16" customFormat="1" ht="25.5" x14ac:dyDescent="0.25">
      <c r="A133" s="12">
        <v>112</v>
      </c>
      <c r="B133" s="13" t="s">
        <v>15</v>
      </c>
      <c r="C133" s="13" t="s">
        <v>124</v>
      </c>
      <c r="D133" s="14" t="s">
        <v>32</v>
      </c>
      <c r="E133" s="58">
        <v>4</v>
      </c>
      <c r="F133" s="15">
        <f t="shared" si="49"/>
        <v>0</v>
      </c>
      <c r="G133" s="15"/>
      <c r="H133" s="15"/>
      <c r="I133" s="15">
        <f t="shared" si="50"/>
        <v>0</v>
      </c>
      <c r="J133" s="15">
        <f t="shared" si="51"/>
        <v>0</v>
      </c>
      <c r="K133" s="15">
        <f t="shared" si="52"/>
        <v>0</v>
      </c>
    </row>
    <row r="134" spans="1:11" s="16" customFormat="1" x14ac:dyDescent="0.25">
      <c r="A134" s="28">
        <v>113</v>
      </c>
      <c r="B134" s="13"/>
      <c r="C134" s="24" t="s">
        <v>125</v>
      </c>
      <c r="D134" s="14"/>
      <c r="E134" s="58"/>
      <c r="F134" s="15"/>
      <c r="G134" s="15"/>
      <c r="H134" s="15"/>
      <c r="I134" s="15"/>
      <c r="J134" s="15"/>
      <c r="K134" s="15"/>
    </row>
    <row r="135" spans="1:11" s="16" customFormat="1" ht="25.5" x14ac:dyDescent="0.25">
      <c r="A135" s="12">
        <v>114</v>
      </c>
      <c r="B135" s="13" t="s">
        <v>15</v>
      </c>
      <c r="C135" s="13" t="s">
        <v>126</v>
      </c>
      <c r="D135" s="14" t="s">
        <v>16</v>
      </c>
      <c r="E135" s="58">
        <f>0.3*0.895*16</f>
        <v>4.2960000000000003</v>
      </c>
      <c r="F135" s="15">
        <f t="shared" si="49"/>
        <v>0</v>
      </c>
      <c r="G135" s="15"/>
      <c r="H135" s="15"/>
      <c r="I135" s="15">
        <f t="shared" si="50"/>
        <v>0</v>
      </c>
      <c r="J135" s="15">
        <f t="shared" si="51"/>
        <v>0</v>
      </c>
      <c r="K135" s="15">
        <f t="shared" si="52"/>
        <v>0</v>
      </c>
    </row>
    <row r="136" spans="1:11" s="16" customFormat="1" ht="25.5" x14ac:dyDescent="0.25">
      <c r="A136" s="28">
        <v>115</v>
      </c>
      <c r="B136" s="13" t="s">
        <v>15</v>
      </c>
      <c r="C136" s="13" t="s">
        <v>25</v>
      </c>
      <c r="D136" s="14" t="s">
        <v>16</v>
      </c>
      <c r="E136" s="58">
        <v>4.9000000000000004</v>
      </c>
      <c r="F136" s="15">
        <f t="shared" si="49"/>
        <v>0</v>
      </c>
      <c r="G136" s="15"/>
      <c r="H136" s="15"/>
      <c r="I136" s="15">
        <f t="shared" si="50"/>
        <v>0</v>
      </c>
      <c r="J136" s="15">
        <f t="shared" si="51"/>
        <v>0</v>
      </c>
      <c r="K136" s="15">
        <f t="shared" si="52"/>
        <v>0</v>
      </c>
    </row>
    <row r="137" spans="1:11" s="16" customFormat="1" ht="25.5" x14ac:dyDescent="0.25">
      <c r="A137" s="12">
        <v>116</v>
      </c>
      <c r="B137" s="13" t="s">
        <v>15</v>
      </c>
      <c r="C137" s="13" t="s">
        <v>230</v>
      </c>
      <c r="D137" s="14" t="s">
        <v>16</v>
      </c>
      <c r="E137" s="58">
        <v>4.9000000000000004</v>
      </c>
      <c r="F137" s="15">
        <f t="shared" si="49"/>
        <v>0</v>
      </c>
      <c r="G137" s="15"/>
      <c r="H137" s="15"/>
      <c r="I137" s="15">
        <f t="shared" si="50"/>
        <v>0</v>
      </c>
      <c r="J137" s="15">
        <f t="shared" si="51"/>
        <v>0</v>
      </c>
      <c r="K137" s="15">
        <f t="shared" si="52"/>
        <v>0</v>
      </c>
    </row>
    <row r="138" spans="1:11" s="16" customFormat="1" ht="25.5" x14ac:dyDescent="0.25">
      <c r="A138" s="28">
        <v>117</v>
      </c>
      <c r="B138" s="13" t="s">
        <v>15</v>
      </c>
      <c r="C138" s="13" t="s">
        <v>120</v>
      </c>
      <c r="D138" s="14" t="s">
        <v>32</v>
      </c>
      <c r="E138" s="58">
        <v>4</v>
      </c>
      <c r="F138" s="15">
        <f t="shared" si="49"/>
        <v>0</v>
      </c>
      <c r="G138" s="15"/>
      <c r="H138" s="15"/>
      <c r="I138" s="15">
        <f t="shared" si="50"/>
        <v>0</v>
      </c>
      <c r="J138" s="15">
        <f t="shared" si="51"/>
        <v>0</v>
      </c>
      <c r="K138" s="15">
        <f t="shared" si="52"/>
        <v>0</v>
      </c>
    </row>
    <row r="139" spans="1:11" s="16" customFormat="1" ht="25.5" x14ac:dyDescent="0.25">
      <c r="A139" s="12">
        <v>118</v>
      </c>
      <c r="B139" s="13" t="s">
        <v>15</v>
      </c>
      <c r="C139" s="13" t="s">
        <v>121</v>
      </c>
      <c r="D139" s="14" t="s">
        <v>16</v>
      </c>
      <c r="E139" s="58">
        <v>3.6</v>
      </c>
      <c r="F139" s="15">
        <f t="shared" si="49"/>
        <v>0</v>
      </c>
      <c r="G139" s="15"/>
      <c r="H139" s="15"/>
      <c r="I139" s="15">
        <f t="shared" si="50"/>
        <v>0</v>
      </c>
      <c r="J139" s="15">
        <f t="shared" si="51"/>
        <v>0</v>
      </c>
      <c r="K139" s="15">
        <f t="shared" si="52"/>
        <v>0</v>
      </c>
    </row>
    <row r="140" spans="1:11" s="16" customFormat="1" x14ac:dyDescent="0.25">
      <c r="A140" s="28">
        <v>119</v>
      </c>
      <c r="B140" s="13"/>
      <c r="C140" s="24" t="s">
        <v>127</v>
      </c>
      <c r="D140" s="14"/>
      <c r="E140" s="58"/>
      <c r="F140" s="15"/>
      <c r="G140" s="15"/>
      <c r="H140" s="15"/>
      <c r="I140" s="15"/>
      <c r="J140" s="15"/>
      <c r="K140" s="15"/>
    </row>
    <row r="141" spans="1:11" s="16" customFormat="1" ht="25.5" x14ac:dyDescent="0.25">
      <c r="A141" s="12">
        <v>120</v>
      </c>
      <c r="B141" s="13" t="s">
        <v>15</v>
      </c>
      <c r="C141" s="13" t="s">
        <v>126</v>
      </c>
      <c r="D141" s="14" t="s">
        <v>16</v>
      </c>
      <c r="E141" s="58">
        <f>0.3*0.895*16</f>
        <v>4.2960000000000003</v>
      </c>
      <c r="F141" s="15">
        <f t="shared" ref="F141:F148" si="53">G141+H141</f>
        <v>0</v>
      </c>
      <c r="G141" s="15"/>
      <c r="H141" s="15"/>
      <c r="I141" s="15">
        <f t="shared" ref="I141:I148" si="54">E141*F141</f>
        <v>0</v>
      </c>
      <c r="J141" s="15">
        <f t="shared" ref="J141:J148" si="55">E141*G141</f>
        <v>0</v>
      </c>
      <c r="K141" s="15">
        <f t="shared" ref="K141:K148" si="56">H141*E141</f>
        <v>0</v>
      </c>
    </row>
    <row r="142" spans="1:11" s="16" customFormat="1" ht="25.5" x14ac:dyDescent="0.25">
      <c r="A142" s="28">
        <v>121</v>
      </c>
      <c r="B142" s="13" t="s">
        <v>15</v>
      </c>
      <c r="C142" s="13" t="s">
        <v>25</v>
      </c>
      <c r="D142" s="14" t="s">
        <v>16</v>
      </c>
      <c r="E142" s="58">
        <v>4</v>
      </c>
      <c r="F142" s="15">
        <f t="shared" si="53"/>
        <v>0</v>
      </c>
      <c r="G142" s="15"/>
      <c r="H142" s="15"/>
      <c r="I142" s="15">
        <f t="shared" si="54"/>
        <v>0</v>
      </c>
      <c r="J142" s="15">
        <f t="shared" si="55"/>
        <v>0</v>
      </c>
      <c r="K142" s="15">
        <f t="shared" si="56"/>
        <v>0</v>
      </c>
    </row>
    <row r="143" spans="1:11" s="16" customFormat="1" ht="25.5" x14ac:dyDescent="0.25">
      <c r="A143" s="12">
        <v>122</v>
      </c>
      <c r="B143" s="13" t="s">
        <v>15</v>
      </c>
      <c r="C143" s="13" t="s">
        <v>230</v>
      </c>
      <c r="D143" s="14" t="s">
        <v>16</v>
      </c>
      <c r="E143" s="58">
        <v>4</v>
      </c>
      <c r="F143" s="15">
        <f t="shared" si="53"/>
        <v>0</v>
      </c>
      <c r="G143" s="15"/>
      <c r="H143" s="15"/>
      <c r="I143" s="15">
        <f t="shared" si="54"/>
        <v>0</v>
      </c>
      <c r="J143" s="15">
        <f t="shared" si="55"/>
        <v>0</v>
      </c>
      <c r="K143" s="15">
        <f t="shared" si="56"/>
        <v>0</v>
      </c>
    </row>
    <row r="144" spans="1:11" s="16" customFormat="1" ht="25.5" x14ac:dyDescent="0.25">
      <c r="A144" s="28">
        <v>123</v>
      </c>
      <c r="B144" s="13" t="s">
        <v>15</v>
      </c>
      <c r="C144" s="13" t="s">
        <v>120</v>
      </c>
      <c r="D144" s="14" t="s">
        <v>32</v>
      </c>
      <c r="E144" s="58">
        <v>9</v>
      </c>
      <c r="F144" s="15">
        <f t="shared" si="53"/>
        <v>0</v>
      </c>
      <c r="G144" s="15"/>
      <c r="H144" s="15"/>
      <c r="I144" s="15">
        <f t="shared" si="54"/>
        <v>0</v>
      </c>
      <c r="J144" s="15">
        <f t="shared" si="55"/>
        <v>0</v>
      </c>
      <c r="K144" s="15">
        <f t="shared" si="56"/>
        <v>0</v>
      </c>
    </row>
    <row r="145" spans="1:11" s="16" customFormat="1" ht="25.5" x14ac:dyDescent="0.25">
      <c r="A145" s="12">
        <v>124</v>
      </c>
      <c r="B145" s="13" t="s">
        <v>15</v>
      </c>
      <c r="C145" s="13" t="s">
        <v>128</v>
      </c>
      <c r="D145" s="14" t="s">
        <v>16</v>
      </c>
      <c r="E145" s="58">
        <v>1.2</v>
      </c>
      <c r="F145" s="15">
        <f t="shared" si="53"/>
        <v>0</v>
      </c>
      <c r="G145" s="15"/>
      <c r="H145" s="15"/>
      <c r="I145" s="15">
        <f t="shared" si="54"/>
        <v>0</v>
      </c>
      <c r="J145" s="15">
        <f t="shared" si="55"/>
        <v>0</v>
      </c>
      <c r="K145" s="15">
        <f t="shared" si="56"/>
        <v>0</v>
      </c>
    </row>
    <row r="146" spans="1:11" s="16" customFormat="1" ht="27.75" customHeight="1" x14ac:dyDescent="0.25">
      <c r="A146" s="28">
        <v>125</v>
      </c>
      <c r="B146" s="13" t="s">
        <v>15</v>
      </c>
      <c r="C146" s="13" t="s">
        <v>129</v>
      </c>
      <c r="D146" s="14" t="s">
        <v>16</v>
      </c>
      <c r="E146" s="58">
        <f>0.145*0.895*20</f>
        <v>2.5954999999999999</v>
      </c>
      <c r="F146" s="15">
        <f t="shared" si="53"/>
        <v>0</v>
      </c>
      <c r="G146" s="15"/>
      <c r="H146" s="15"/>
      <c r="I146" s="15">
        <f t="shared" si="54"/>
        <v>0</v>
      </c>
      <c r="J146" s="15">
        <f t="shared" si="55"/>
        <v>0</v>
      </c>
      <c r="K146" s="15">
        <f t="shared" si="56"/>
        <v>0</v>
      </c>
    </row>
    <row r="147" spans="1:11" s="16" customFormat="1" ht="25.5" x14ac:dyDescent="0.25">
      <c r="A147" s="12">
        <v>126</v>
      </c>
      <c r="B147" s="13" t="s">
        <v>15</v>
      </c>
      <c r="C147" s="13" t="s">
        <v>25</v>
      </c>
      <c r="D147" s="14" t="s">
        <v>16</v>
      </c>
      <c r="E147" s="58">
        <v>1.2</v>
      </c>
      <c r="F147" s="15">
        <f t="shared" si="53"/>
        <v>0</v>
      </c>
      <c r="G147" s="15"/>
      <c r="H147" s="15"/>
      <c r="I147" s="15">
        <f t="shared" si="54"/>
        <v>0</v>
      </c>
      <c r="J147" s="15">
        <f t="shared" si="55"/>
        <v>0</v>
      </c>
      <c r="K147" s="15">
        <f t="shared" si="56"/>
        <v>0</v>
      </c>
    </row>
    <row r="148" spans="1:11" s="16" customFormat="1" ht="25.5" x14ac:dyDescent="0.25">
      <c r="A148" s="28">
        <v>127</v>
      </c>
      <c r="B148" s="13" t="s">
        <v>15</v>
      </c>
      <c r="C148" s="13" t="s">
        <v>230</v>
      </c>
      <c r="D148" s="14" t="s">
        <v>16</v>
      </c>
      <c r="E148" s="58">
        <v>1.2</v>
      </c>
      <c r="F148" s="15">
        <f t="shared" si="53"/>
        <v>0</v>
      </c>
      <c r="G148" s="15"/>
      <c r="H148" s="15"/>
      <c r="I148" s="15">
        <f t="shared" si="54"/>
        <v>0</v>
      </c>
      <c r="J148" s="15">
        <f t="shared" si="55"/>
        <v>0</v>
      </c>
      <c r="K148" s="15">
        <f t="shared" si="56"/>
        <v>0</v>
      </c>
    </row>
    <row r="149" spans="1:11" s="16" customFormat="1" x14ac:dyDescent="0.25">
      <c r="A149" s="12">
        <v>128</v>
      </c>
      <c r="B149" s="13"/>
      <c r="C149" s="24" t="s">
        <v>130</v>
      </c>
      <c r="D149" s="14"/>
      <c r="E149" s="58"/>
      <c r="F149" s="15"/>
      <c r="G149" s="15"/>
      <c r="H149" s="15"/>
      <c r="I149" s="15"/>
      <c r="J149" s="15"/>
      <c r="K149" s="15"/>
    </row>
    <row r="150" spans="1:11" s="16" customFormat="1" ht="25.5" x14ac:dyDescent="0.25">
      <c r="A150" s="28">
        <v>129</v>
      </c>
      <c r="B150" s="13" t="s">
        <v>15</v>
      </c>
      <c r="C150" s="13" t="s">
        <v>131</v>
      </c>
      <c r="D150" s="14" t="s">
        <v>16</v>
      </c>
      <c r="E150" s="58">
        <v>2</v>
      </c>
      <c r="F150" s="15">
        <f>G150+H150</f>
        <v>0</v>
      </c>
      <c r="G150" s="15"/>
      <c r="H150" s="15"/>
      <c r="I150" s="15">
        <f t="shared" ref="I150:I156" si="57">E150*F150</f>
        <v>0</v>
      </c>
      <c r="J150" s="15">
        <f t="shared" ref="J150:J156" si="58">E150*G150</f>
        <v>0</v>
      </c>
      <c r="K150" s="15">
        <f t="shared" ref="K150:K156" si="59">H150*E150</f>
        <v>0</v>
      </c>
    </row>
    <row r="151" spans="1:11" s="16" customFormat="1" ht="25.5" x14ac:dyDescent="0.25">
      <c r="A151" s="12">
        <v>130</v>
      </c>
      <c r="B151" s="13" t="s">
        <v>15</v>
      </c>
      <c r="C151" s="13" t="s">
        <v>25</v>
      </c>
      <c r="D151" s="14" t="s">
        <v>16</v>
      </c>
      <c r="E151" s="58">
        <v>17</v>
      </c>
      <c r="F151" s="15">
        <f t="shared" ref="F151:F181" si="60">G151+H151</f>
        <v>0</v>
      </c>
      <c r="G151" s="15"/>
      <c r="H151" s="15"/>
      <c r="I151" s="15">
        <f t="shared" si="57"/>
        <v>0</v>
      </c>
      <c r="J151" s="15">
        <f t="shared" si="58"/>
        <v>0</v>
      </c>
      <c r="K151" s="15">
        <f t="shared" si="59"/>
        <v>0</v>
      </c>
    </row>
    <row r="152" spans="1:11" s="16" customFormat="1" ht="25.5" x14ac:dyDescent="0.25">
      <c r="A152" s="28">
        <v>131</v>
      </c>
      <c r="B152" s="13" t="s">
        <v>15</v>
      </c>
      <c r="C152" s="13" t="s">
        <v>230</v>
      </c>
      <c r="D152" s="14" t="s">
        <v>16</v>
      </c>
      <c r="E152" s="58">
        <v>17</v>
      </c>
      <c r="F152" s="15">
        <f t="shared" si="60"/>
        <v>0</v>
      </c>
      <c r="G152" s="15"/>
      <c r="H152" s="15"/>
      <c r="I152" s="15">
        <f t="shared" si="57"/>
        <v>0</v>
      </c>
      <c r="J152" s="15">
        <f t="shared" si="58"/>
        <v>0</v>
      </c>
      <c r="K152" s="15">
        <f t="shared" si="59"/>
        <v>0</v>
      </c>
    </row>
    <row r="153" spans="1:11" s="16" customFormat="1" ht="25.5" x14ac:dyDescent="0.25">
      <c r="A153" s="12">
        <v>132</v>
      </c>
      <c r="B153" s="13" t="s">
        <v>15</v>
      </c>
      <c r="C153" s="13" t="s">
        <v>120</v>
      </c>
      <c r="D153" s="14" t="s">
        <v>32</v>
      </c>
      <c r="E153" s="58">
        <v>11</v>
      </c>
      <c r="F153" s="15">
        <f t="shared" si="60"/>
        <v>0</v>
      </c>
      <c r="G153" s="15"/>
      <c r="H153" s="15"/>
      <c r="I153" s="15">
        <f t="shared" si="57"/>
        <v>0</v>
      </c>
      <c r="J153" s="15">
        <f t="shared" si="58"/>
        <v>0</v>
      </c>
      <c r="K153" s="15">
        <f t="shared" si="59"/>
        <v>0</v>
      </c>
    </row>
    <row r="154" spans="1:11" s="16" customFormat="1" ht="25.5" customHeight="1" x14ac:dyDescent="0.25">
      <c r="A154" s="28">
        <v>133</v>
      </c>
      <c r="B154" s="13" t="s">
        <v>15</v>
      </c>
      <c r="C154" s="13" t="s">
        <v>132</v>
      </c>
      <c r="D154" s="14" t="s">
        <v>16</v>
      </c>
      <c r="E154" s="58">
        <f>0.145*0.895*12</f>
        <v>1.5573000000000001</v>
      </c>
      <c r="F154" s="15">
        <f t="shared" si="60"/>
        <v>0</v>
      </c>
      <c r="G154" s="15"/>
      <c r="H154" s="15"/>
      <c r="I154" s="15">
        <f t="shared" si="57"/>
        <v>0</v>
      </c>
      <c r="J154" s="15">
        <f t="shared" si="58"/>
        <v>0</v>
      </c>
      <c r="K154" s="15">
        <f t="shared" si="59"/>
        <v>0</v>
      </c>
    </row>
    <row r="155" spans="1:11" s="16" customFormat="1" ht="25.5" x14ac:dyDescent="0.25">
      <c r="A155" s="12">
        <v>134</v>
      </c>
      <c r="B155" s="13" t="s">
        <v>15</v>
      </c>
      <c r="C155" s="13" t="s">
        <v>25</v>
      </c>
      <c r="D155" s="14" t="s">
        <v>16</v>
      </c>
      <c r="E155" s="58">
        <v>7.5</v>
      </c>
      <c r="F155" s="15">
        <f t="shared" si="60"/>
        <v>0</v>
      </c>
      <c r="G155" s="15"/>
      <c r="H155" s="15"/>
      <c r="I155" s="15">
        <f t="shared" si="57"/>
        <v>0</v>
      </c>
      <c r="J155" s="15">
        <f t="shared" si="58"/>
        <v>0</v>
      </c>
      <c r="K155" s="15">
        <f t="shared" si="59"/>
        <v>0</v>
      </c>
    </row>
    <row r="156" spans="1:11" s="16" customFormat="1" ht="25.5" x14ac:dyDescent="0.25">
      <c r="A156" s="28">
        <v>135</v>
      </c>
      <c r="B156" s="13" t="s">
        <v>15</v>
      </c>
      <c r="C156" s="13" t="s">
        <v>231</v>
      </c>
      <c r="D156" s="14" t="s">
        <v>16</v>
      </c>
      <c r="E156" s="58">
        <v>7.5</v>
      </c>
      <c r="F156" s="15">
        <f t="shared" si="60"/>
        <v>0</v>
      </c>
      <c r="G156" s="15"/>
      <c r="H156" s="15"/>
      <c r="I156" s="15">
        <f t="shared" si="57"/>
        <v>0</v>
      </c>
      <c r="J156" s="15">
        <f t="shared" si="58"/>
        <v>0</v>
      </c>
      <c r="K156" s="15">
        <f t="shared" si="59"/>
        <v>0</v>
      </c>
    </row>
    <row r="157" spans="1:11" s="16" customFormat="1" ht="25.5" x14ac:dyDescent="0.25">
      <c r="A157" s="12">
        <v>136</v>
      </c>
      <c r="B157" s="13" t="s">
        <v>15</v>
      </c>
      <c r="C157" s="13" t="s">
        <v>133</v>
      </c>
      <c r="D157" s="14" t="s">
        <v>16</v>
      </c>
      <c r="E157" s="58">
        <f>0.3*0.895*8</f>
        <v>2.1480000000000001</v>
      </c>
      <c r="F157" s="15">
        <f t="shared" si="60"/>
        <v>0</v>
      </c>
      <c r="G157" s="15"/>
      <c r="H157" s="15"/>
      <c r="I157" s="15">
        <f t="shared" si="50"/>
        <v>0</v>
      </c>
      <c r="J157" s="15">
        <f t="shared" si="51"/>
        <v>0</v>
      </c>
      <c r="K157" s="15">
        <f t="shared" si="52"/>
        <v>0</v>
      </c>
    </row>
    <row r="158" spans="1:11" s="16" customFormat="1" x14ac:dyDescent="0.25">
      <c r="A158" s="28">
        <v>137</v>
      </c>
      <c r="B158" s="13"/>
      <c r="C158" s="24" t="s">
        <v>134</v>
      </c>
      <c r="D158" s="14"/>
      <c r="E158" s="58"/>
      <c r="F158" s="15"/>
      <c r="G158" s="15"/>
      <c r="H158" s="15"/>
      <c r="I158" s="15"/>
      <c r="J158" s="15"/>
      <c r="K158" s="15"/>
    </row>
    <row r="159" spans="1:11" s="16" customFormat="1" ht="25.5" x14ac:dyDescent="0.25">
      <c r="A159" s="12">
        <v>138</v>
      </c>
      <c r="B159" s="13" t="s">
        <v>15</v>
      </c>
      <c r="C159" s="13" t="s">
        <v>131</v>
      </c>
      <c r="D159" s="14" t="s">
        <v>16</v>
      </c>
      <c r="E159" s="58">
        <v>3.6</v>
      </c>
      <c r="F159" s="15">
        <f>G159+H159</f>
        <v>0</v>
      </c>
      <c r="G159" s="15"/>
      <c r="H159" s="15"/>
      <c r="I159" s="15">
        <f t="shared" ref="I159:I160" si="61">E159*F159</f>
        <v>0</v>
      </c>
      <c r="J159" s="15">
        <f t="shared" ref="J159:J160" si="62">E159*G159</f>
        <v>0</v>
      </c>
      <c r="K159" s="15">
        <f t="shared" ref="K159:K160" si="63">H159*E159</f>
        <v>0</v>
      </c>
    </row>
    <row r="160" spans="1:11" s="16" customFormat="1" ht="25.5" x14ac:dyDescent="0.25">
      <c r="A160" s="28">
        <v>139</v>
      </c>
      <c r="B160" s="13" t="s">
        <v>15</v>
      </c>
      <c r="C160" s="13" t="s">
        <v>128</v>
      </c>
      <c r="D160" s="14" t="s">
        <v>16</v>
      </c>
      <c r="E160" s="58">
        <v>14</v>
      </c>
      <c r="F160" s="15">
        <f t="shared" ref="F160" si="64">G160+H160</f>
        <v>0</v>
      </c>
      <c r="G160" s="15"/>
      <c r="H160" s="15"/>
      <c r="I160" s="15">
        <f t="shared" si="61"/>
        <v>0</v>
      </c>
      <c r="J160" s="15">
        <f t="shared" si="62"/>
        <v>0</v>
      </c>
      <c r="K160" s="15">
        <f t="shared" si="63"/>
        <v>0</v>
      </c>
    </row>
    <row r="161" spans="1:11" s="16" customFormat="1" x14ac:dyDescent="0.25">
      <c r="A161" s="12">
        <v>140</v>
      </c>
      <c r="B161" s="13"/>
      <c r="C161" s="24" t="s">
        <v>135</v>
      </c>
      <c r="D161" s="14"/>
      <c r="E161" s="58"/>
      <c r="F161" s="15"/>
      <c r="G161" s="15"/>
      <c r="H161" s="15"/>
      <c r="I161" s="15"/>
      <c r="J161" s="15"/>
      <c r="K161" s="15"/>
    </row>
    <row r="162" spans="1:11" s="16" customFormat="1" ht="25.5" x14ac:dyDescent="0.25">
      <c r="A162" s="28">
        <v>141</v>
      </c>
      <c r="B162" s="13" t="s">
        <v>15</v>
      </c>
      <c r="C162" s="13" t="s">
        <v>131</v>
      </c>
      <c r="D162" s="14" t="s">
        <v>16</v>
      </c>
      <c r="E162" s="58">
        <v>4</v>
      </c>
      <c r="F162" s="15">
        <f>G162+H162</f>
        <v>0</v>
      </c>
      <c r="G162" s="15"/>
      <c r="H162" s="15"/>
      <c r="I162" s="15">
        <f t="shared" ref="I162:I181" si="65">E162*F162</f>
        <v>0</v>
      </c>
      <c r="J162" s="15">
        <f t="shared" ref="J162:J181" si="66">E162*G162</f>
        <v>0</v>
      </c>
      <c r="K162" s="15">
        <f t="shared" ref="K162:K181" si="67">H162*E162</f>
        <v>0</v>
      </c>
    </row>
    <row r="163" spans="1:11" s="16" customFormat="1" ht="25.5" x14ac:dyDescent="0.25">
      <c r="A163" s="12">
        <v>142</v>
      </c>
      <c r="B163" s="13" t="s">
        <v>15</v>
      </c>
      <c r="C163" s="13" t="s">
        <v>25</v>
      </c>
      <c r="D163" s="14" t="s">
        <v>16</v>
      </c>
      <c r="E163" s="58">
        <v>3.5</v>
      </c>
      <c r="F163" s="15">
        <f t="shared" ref="F163:F171" si="68">G163+H163</f>
        <v>0</v>
      </c>
      <c r="G163" s="15"/>
      <c r="H163" s="15"/>
      <c r="I163" s="15">
        <f t="shared" si="65"/>
        <v>0</v>
      </c>
      <c r="J163" s="15">
        <f t="shared" si="66"/>
        <v>0</v>
      </c>
      <c r="K163" s="15">
        <f t="shared" si="67"/>
        <v>0</v>
      </c>
    </row>
    <row r="164" spans="1:11" s="16" customFormat="1" ht="25.5" x14ac:dyDescent="0.25">
      <c r="A164" s="28">
        <v>143</v>
      </c>
      <c r="B164" s="13" t="s">
        <v>15</v>
      </c>
      <c r="C164" s="13" t="s">
        <v>230</v>
      </c>
      <c r="D164" s="14" t="s">
        <v>16</v>
      </c>
      <c r="E164" s="58">
        <v>3.5</v>
      </c>
      <c r="F164" s="15">
        <f t="shared" si="68"/>
        <v>0</v>
      </c>
      <c r="G164" s="15"/>
      <c r="H164" s="15"/>
      <c r="I164" s="15">
        <f t="shared" si="65"/>
        <v>0</v>
      </c>
      <c r="J164" s="15">
        <f t="shared" si="66"/>
        <v>0</v>
      </c>
      <c r="K164" s="15">
        <f t="shared" si="67"/>
        <v>0</v>
      </c>
    </row>
    <row r="165" spans="1:11" s="16" customFormat="1" ht="25.5" x14ac:dyDescent="0.25">
      <c r="A165" s="12">
        <v>144</v>
      </c>
      <c r="B165" s="13" t="s">
        <v>15</v>
      </c>
      <c r="C165" s="13" t="s">
        <v>120</v>
      </c>
      <c r="D165" s="14" t="s">
        <v>32</v>
      </c>
      <c r="E165" s="58">
        <v>6</v>
      </c>
      <c r="F165" s="15">
        <f t="shared" si="68"/>
        <v>0</v>
      </c>
      <c r="G165" s="15"/>
      <c r="H165" s="15"/>
      <c r="I165" s="15">
        <f t="shared" si="65"/>
        <v>0</v>
      </c>
      <c r="J165" s="15">
        <f t="shared" si="66"/>
        <v>0</v>
      </c>
      <c r="K165" s="15">
        <f t="shared" si="67"/>
        <v>0</v>
      </c>
    </row>
    <row r="166" spans="1:11" s="16" customFormat="1" ht="28.5" customHeight="1" x14ac:dyDescent="0.25">
      <c r="A166" s="28">
        <v>145</v>
      </c>
      <c r="B166" s="13" t="s">
        <v>15</v>
      </c>
      <c r="C166" s="13" t="s">
        <v>136</v>
      </c>
      <c r="D166" s="14" t="s">
        <v>16</v>
      </c>
      <c r="E166" s="58">
        <f>0.145*0.895*8</f>
        <v>1.0382</v>
      </c>
      <c r="F166" s="15">
        <f t="shared" si="68"/>
        <v>0</v>
      </c>
      <c r="G166" s="15"/>
      <c r="H166" s="15"/>
      <c r="I166" s="15">
        <f t="shared" si="65"/>
        <v>0</v>
      </c>
      <c r="J166" s="15">
        <f t="shared" si="66"/>
        <v>0</v>
      </c>
      <c r="K166" s="15">
        <f t="shared" si="67"/>
        <v>0</v>
      </c>
    </row>
    <row r="167" spans="1:11" s="16" customFormat="1" ht="25.5" x14ac:dyDescent="0.25">
      <c r="A167" s="12">
        <v>146</v>
      </c>
      <c r="B167" s="13" t="s">
        <v>15</v>
      </c>
      <c r="C167" s="13" t="s">
        <v>25</v>
      </c>
      <c r="D167" s="14" t="s">
        <v>16</v>
      </c>
      <c r="E167" s="58">
        <v>10</v>
      </c>
      <c r="F167" s="15">
        <f t="shared" si="68"/>
        <v>0</v>
      </c>
      <c r="G167" s="15"/>
      <c r="H167" s="15"/>
      <c r="I167" s="15">
        <f t="shared" si="65"/>
        <v>0</v>
      </c>
      <c r="J167" s="15">
        <f t="shared" si="66"/>
        <v>0</v>
      </c>
      <c r="K167" s="15">
        <f t="shared" si="67"/>
        <v>0</v>
      </c>
    </row>
    <row r="168" spans="1:11" s="16" customFormat="1" ht="25.5" x14ac:dyDescent="0.25">
      <c r="A168" s="28">
        <v>147</v>
      </c>
      <c r="B168" s="13" t="s">
        <v>15</v>
      </c>
      <c r="C168" s="13" t="s">
        <v>232</v>
      </c>
      <c r="D168" s="14" t="s">
        <v>16</v>
      </c>
      <c r="E168" s="58">
        <v>10</v>
      </c>
      <c r="F168" s="15">
        <f t="shared" si="68"/>
        <v>0</v>
      </c>
      <c r="G168" s="15"/>
      <c r="H168" s="15"/>
      <c r="I168" s="15">
        <f t="shared" si="65"/>
        <v>0</v>
      </c>
      <c r="J168" s="15">
        <f t="shared" si="66"/>
        <v>0</v>
      </c>
      <c r="K168" s="15">
        <f t="shared" si="67"/>
        <v>0</v>
      </c>
    </row>
    <row r="169" spans="1:11" s="16" customFormat="1" ht="25.5" x14ac:dyDescent="0.25">
      <c r="A169" s="12">
        <v>148</v>
      </c>
      <c r="B169" s="13" t="s">
        <v>15</v>
      </c>
      <c r="C169" s="13" t="s">
        <v>137</v>
      </c>
      <c r="D169" s="14" t="s">
        <v>16</v>
      </c>
      <c r="E169" s="58">
        <f>0.3*0.895*12</f>
        <v>3.2220000000000004</v>
      </c>
      <c r="F169" s="15">
        <f t="shared" si="68"/>
        <v>0</v>
      </c>
      <c r="G169" s="15"/>
      <c r="H169" s="15"/>
      <c r="I169" s="15">
        <f t="shared" si="65"/>
        <v>0</v>
      </c>
      <c r="J169" s="15">
        <f t="shared" si="66"/>
        <v>0</v>
      </c>
      <c r="K169" s="15">
        <f t="shared" si="67"/>
        <v>0</v>
      </c>
    </row>
    <row r="170" spans="1:11" s="16" customFormat="1" ht="25.5" x14ac:dyDescent="0.25">
      <c r="A170" s="28">
        <v>149</v>
      </c>
      <c r="B170" s="13" t="s">
        <v>15</v>
      </c>
      <c r="C170" s="13" t="s">
        <v>25</v>
      </c>
      <c r="D170" s="14" t="s">
        <v>16</v>
      </c>
      <c r="E170" s="58">
        <v>9</v>
      </c>
      <c r="F170" s="15">
        <f t="shared" si="68"/>
        <v>0</v>
      </c>
      <c r="G170" s="15"/>
      <c r="H170" s="15"/>
      <c r="I170" s="15">
        <f t="shared" si="65"/>
        <v>0</v>
      </c>
      <c r="J170" s="15">
        <f t="shared" si="66"/>
        <v>0</v>
      </c>
      <c r="K170" s="15">
        <f t="shared" si="67"/>
        <v>0</v>
      </c>
    </row>
    <row r="171" spans="1:11" s="16" customFormat="1" ht="25.5" x14ac:dyDescent="0.25">
      <c r="A171" s="12">
        <v>150</v>
      </c>
      <c r="B171" s="13" t="s">
        <v>15</v>
      </c>
      <c r="C171" s="13" t="s">
        <v>233</v>
      </c>
      <c r="D171" s="14" t="s">
        <v>16</v>
      </c>
      <c r="E171" s="58">
        <v>9</v>
      </c>
      <c r="F171" s="15">
        <f t="shared" si="68"/>
        <v>0</v>
      </c>
      <c r="G171" s="15"/>
      <c r="H171" s="15"/>
      <c r="I171" s="15">
        <f t="shared" si="65"/>
        <v>0</v>
      </c>
      <c r="J171" s="15">
        <f t="shared" si="66"/>
        <v>0</v>
      </c>
      <c r="K171" s="15">
        <f t="shared" si="67"/>
        <v>0</v>
      </c>
    </row>
    <row r="172" spans="1:11" s="16" customFormat="1" ht="25.5" x14ac:dyDescent="0.25">
      <c r="A172" s="28">
        <v>151</v>
      </c>
      <c r="B172" s="13" t="s">
        <v>15</v>
      </c>
      <c r="C172" s="13" t="s">
        <v>138</v>
      </c>
      <c r="D172" s="14" t="s">
        <v>32</v>
      </c>
      <c r="E172" s="58">
        <v>1</v>
      </c>
      <c r="F172" s="15">
        <f t="shared" si="60"/>
        <v>0</v>
      </c>
      <c r="G172" s="15"/>
      <c r="H172" s="15"/>
      <c r="I172" s="15">
        <f t="shared" si="65"/>
        <v>0</v>
      </c>
      <c r="J172" s="15">
        <f t="shared" si="66"/>
        <v>0</v>
      </c>
      <c r="K172" s="15">
        <f t="shared" si="67"/>
        <v>0</v>
      </c>
    </row>
    <row r="173" spans="1:11" s="16" customFormat="1" ht="25.5" x14ac:dyDescent="0.25">
      <c r="A173" s="12">
        <v>152</v>
      </c>
      <c r="B173" s="13" t="s">
        <v>15</v>
      </c>
      <c r="C173" s="13" t="s">
        <v>139</v>
      </c>
      <c r="D173" s="14" t="s">
        <v>16</v>
      </c>
      <c r="E173" s="58">
        <f>0.2*1.2*3</f>
        <v>0.72</v>
      </c>
      <c r="F173" s="15">
        <f t="shared" si="60"/>
        <v>0</v>
      </c>
      <c r="G173" s="15"/>
      <c r="H173" s="15"/>
      <c r="I173" s="15">
        <f t="shared" si="65"/>
        <v>0</v>
      </c>
      <c r="J173" s="15">
        <f t="shared" si="66"/>
        <v>0</v>
      </c>
      <c r="K173" s="15">
        <f t="shared" si="67"/>
        <v>0</v>
      </c>
    </row>
    <row r="174" spans="1:11" s="16" customFormat="1" x14ac:dyDescent="0.25">
      <c r="A174" s="28">
        <v>153</v>
      </c>
      <c r="B174" s="13"/>
      <c r="C174" s="24" t="s">
        <v>140</v>
      </c>
      <c r="D174" s="14"/>
      <c r="E174" s="58"/>
      <c r="F174" s="15"/>
      <c r="G174" s="15"/>
      <c r="H174" s="15"/>
      <c r="I174" s="15"/>
      <c r="J174" s="15"/>
      <c r="K174" s="15"/>
    </row>
    <row r="175" spans="1:11" s="16" customFormat="1" ht="25.5" x14ac:dyDescent="0.25">
      <c r="A175" s="12">
        <v>154</v>
      </c>
      <c r="B175" s="13" t="s">
        <v>15</v>
      </c>
      <c r="C175" s="13" t="s">
        <v>126</v>
      </c>
      <c r="D175" s="14" t="s">
        <v>16</v>
      </c>
      <c r="E175" s="58">
        <f>0.3*0.895*16</f>
        <v>4.2960000000000003</v>
      </c>
      <c r="F175" s="15">
        <f t="shared" ref="F175:F180" si="69">G175+H175</f>
        <v>0</v>
      </c>
      <c r="G175" s="15"/>
      <c r="H175" s="15"/>
      <c r="I175" s="15">
        <f t="shared" ref="I175:I180" si="70">E175*F175</f>
        <v>0</v>
      </c>
      <c r="J175" s="15">
        <f t="shared" ref="J175:J180" si="71">E175*G175</f>
        <v>0</v>
      </c>
      <c r="K175" s="15">
        <f t="shared" ref="K175:K180" si="72">H175*E175</f>
        <v>0</v>
      </c>
    </row>
    <row r="176" spans="1:11" s="16" customFormat="1" ht="25.5" x14ac:dyDescent="0.25">
      <c r="A176" s="28">
        <v>155</v>
      </c>
      <c r="B176" s="13" t="s">
        <v>15</v>
      </c>
      <c r="C176" s="13" t="s">
        <v>25</v>
      </c>
      <c r="D176" s="14" t="s">
        <v>16</v>
      </c>
      <c r="E176" s="58">
        <f>20+37</f>
        <v>57</v>
      </c>
      <c r="F176" s="15">
        <f t="shared" si="69"/>
        <v>0</v>
      </c>
      <c r="G176" s="15"/>
      <c r="H176" s="15"/>
      <c r="I176" s="15">
        <f t="shared" si="70"/>
        <v>0</v>
      </c>
      <c r="J176" s="15">
        <f t="shared" si="71"/>
        <v>0</v>
      </c>
      <c r="K176" s="15">
        <f t="shared" si="72"/>
        <v>0</v>
      </c>
    </row>
    <row r="177" spans="1:11" s="16" customFormat="1" ht="25.5" x14ac:dyDescent="0.25">
      <c r="A177" s="12">
        <v>156</v>
      </c>
      <c r="B177" s="13" t="s">
        <v>15</v>
      </c>
      <c r="C177" s="13" t="s">
        <v>234</v>
      </c>
      <c r="D177" s="14" t="s">
        <v>16</v>
      </c>
      <c r="E177" s="58">
        <f>20+37</f>
        <v>57</v>
      </c>
      <c r="F177" s="15">
        <f t="shared" si="69"/>
        <v>0</v>
      </c>
      <c r="G177" s="15"/>
      <c r="H177" s="15"/>
      <c r="I177" s="15">
        <f t="shared" si="70"/>
        <v>0</v>
      </c>
      <c r="J177" s="15">
        <f t="shared" si="71"/>
        <v>0</v>
      </c>
      <c r="K177" s="15">
        <f t="shared" si="72"/>
        <v>0</v>
      </c>
    </row>
    <row r="178" spans="1:11" s="16" customFormat="1" ht="25.5" x14ac:dyDescent="0.25">
      <c r="A178" s="28">
        <v>157</v>
      </c>
      <c r="B178" s="13" t="s">
        <v>15</v>
      </c>
      <c r="C178" s="13" t="s">
        <v>120</v>
      </c>
      <c r="D178" s="14" t="s">
        <v>32</v>
      </c>
      <c r="E178" s="58">
        <v>16</v>
      </c>
      <c r="F178" s="15">
        <f t="shared" si="69"/>
        <v>0</v>
      </c>
      <c r="G178" s="15"/>
      <c r="H178" s="15"/>
      <c r="I178" s="15">
        <f t="shared" si="70"/>
        <v>0</v>
      </c>
      <c r="J178" s="15">
        <f t="shared" si="71"/>
        <v>0</v>
      </c>
      <c r="K178" s="15">
        <f t="shared" si="72"/>
        <v>0</v>
      </c>
    </row>
    <row r="179" spans="1:11" s="16" customFormat="1" ht="25.5" x14ac:dyDescent="0.25">
      <c r="A179" s="12">
        <v>158</v>
      </c>
      <c r="B179" s="13" t="s">
        <v>15</v>
      </c>
      <c r="C179" s="13" t="s">
        <v>141</v>
      </c>
      <c r="D179" s="14" t="s">
        <v>16</v>
      </c>
      <c r="E179" s="58">
        <f>0.2*1.2*6</f>
        <v>1.44</v>
      </c>
      <c r="F179" s="15">
        <f t="shared" si="69"/>
        <v>0</v>
      </c>
      <c r="G179" s="15"/>
      <c r="H179" s="15"/>
      <c r="I179" s="15">
        <f t="shared" si="70"/>
        <v>0</v>
      </c>
      <c r="J179" s="15">
        <f t="shared" si="71"/>
        <v>0</v>
      </c>
      <c r="K179" s="15">
        <f t="shared" si="72"/>
        <v>0</v>
      </c>
    </row>
    <row r="180" spans="1:11" s="16" customFormat="1" ht="26.25" customHeight="1" x14ac:dyDescent="0.25">
      <c r="A180" s="28">
        <v>159</v>
      </c>
      <c r="B180" s="13" t="s">
        <v>15</v>
      </c>
      <c r="C180" s="13" t="s">
        <v>132</v>
      </c>
      <c r="D180" s="14" t="s">
        <v>16</v>
      </c>
      <c r="E180" s="58">
        <f>0.145*0.895*12</f>
        <v>1.5573000000000001</v>
      </c>
      <c r="F180" s="15">
        <f t="shared" si="69"/>
        <v>0</v>
      </c>
      <c r="G180" s="15"/>
      <c r="H180" s="15"/>
      <c r="I180" s="15">
        <f t="shared" si="70"/>
        <v>0</v>
      </c>
      <c r="J180" s="15">
        <f t="shared" si="71"/>
        <v>0</v>
      </c>
      <c r="K180" s="15">
        <f t="shared" si="72"/>
        <v>0</v>
      </c>
    </row>
    <row r="181" spans="1:11" s="16" customFormat="1" ht="25.5" x14ac:dyDescent="0.25">
      <c r="A181" s="12">
        <v>160</v>
      </c>
      <c r="B181" s="13" t="s">
        <v>15</v>
      </c>
      <c r="C181" s="13" t="s">
        <v>142</v>
      </c>
      <c r="D181" s="14" t="s">
        <v>32</v>
      </c>
      <c r="E181" s="58">
        <v>1</v>
      </c>
      <c r="F181" s="15">
        <f t="shared" si="60"/>
        <v>0</v>
      </c>
      <c r="G181" s="15"/>
      <c r="H181" s="15"/>
      <c r="I181" s="15">
        <f t="shared" si="65"/>
        <v>0</v>
      </c>
      <c r="J181" s="15">
        <f t="shared" si="66"/>
        <v>0</v>
      </c>
      <c r="K181" s="15">
        <f t="shared" si="67"/>
        <v>0</v>
      </c>
    </row>
    <row r="182" spans="1:11" s="16" customFormat="1" x14ac:dyDescent="0.25">
      <c r="A182" s="28">
        <v>161</v>
      </c>
      <c r="B182" s="13"/>
      <c r="C182" s="24" t="s">
        <v>143</v>
      </c>
      <c r="D182" s="14"/>
      <c r="E182" s="58"/>
      <c r="F182" s="15"/>
      <c r="G182" s="15"/>
      <c r="H182" s="15"/>
      <c r="I182" s="15"/>
      <c r="J182" s="15"/>
      <c r="K182" s="15"/>
    </row>
    <row r="183" spans="1:11" s="16" customFormat="1" ht="25.5" x14ac:dyDescent="0.25">
      <c r="A183" s="12">
        <v>162</v>
      </c>
      <c r="B183" s="13" t="s">
        <v>15</v>
      </c>
      <c r="C183" s="13" t="s">
        <v>131</v>
      </c>
      <c r="D183" s="14" t="s">
        <v>16</v>
      </c>
      <c r="E183" s="58">
        <v>9.1999999999999993</v>
      </c>
      <c r="F183" s="15">
        <f>G183+H183</f>
        <v>0</v>
      </c>
      <c r="G183" s="15"/>
      <c r="H183" s="15"/>
      <c r="I183" s="15">
        <f t="shared" ref="I183:I184" si="73">E183*F183</f>
        <v>0</v>
      </c>
      <c r="J183" s="15">
        <f t="shared" ref="J183:J184" si="74">E183*G183</f>
        <v>0</v>
      </c>
      <c r="K183" s="15">
        <f t="shared" ref="K183:K184" si="75">H183*E183</f>
        <v>0</v>
      </c>
    </row>
    <row r="184" spans="1:11" s="16" customFormat="1" ht="25.5" x14ac:dyDescent="0.25">
      <c r="A184" s="28">
        <v>163</v>
      </c>
      <c r="B184" s="13" t="s">
        <v>15</v>
      </c>
      <c r="C184" s="13" t="s">
        <v>128</v>
      </c>
      <c r="D184" s="14" t="s">
        <v>16</v>
      </c>
      <c r="E184" s="58">
        <v>15</v>
      </c>
      <c r="F184" s="15">
        <f t="shared" ref="F184" si="76">G184+H184</f>
        <v>0</v>
      </c>
      <c r="G184" s="15"/>
      <c r="H184" s="15"/>
      <c r="I184" s="15">
        <f t="shared" si="73"/>
        <v>0</v>
      </c>
      <c r="J184" s="15">
        <f t="shared" si="74"/>
        <v>0</v>
      </c>
      <c r="K184" s="15">
        <f t="shared" si="75"/>
        <v>0</v>
      </c>
    </row>
    <row r="185" spans="1:11" s="16" customFormat="1" x14ac:dyDescent="0.25">
      <c r="A185" s="12">
        <v>164</v>
      </c>
      <c r="B185" s="13"/>
      <c r="C185" s="24" t="s">
        <v>144</v>
      </c>
      <c r="D185" s="14"/>
      <c r="E185" s="58"/>
      <c r="F185" s="15"/>
      <c r="G185" s="15"/>
      <c r="H185" s="15"/>
      <c r="I185" s="15"/>
      <c r="J185" s="15"/>
      <c r="K185" s="15"/>
    </row>
    <row r="186" spans="1:11" s="16" customFormat="1" ht="25.5" x14ac:dyDescent="0.25">
      <c r="A186" s="28">
        <v>165</v>
      </c>
      <c r="B186" s="13" t="s">
        <v>15</v>
      </c>
      <c r="C186" s="13" t="s">
        <v>128</v>
      </c>
      <c r="D186" s="14" t="s">
        <v>16</v>
      </c>
      <c r="E186" s="58">
        <v>21</v>
      </c>
      <c r="F186" s="15">
        <f t="shared" ref="F186" si="77">G186+H186</f>
        <v>0</v>
      </c>
      <c r="G186" s="15"/>
      <c r="H186" s="15"/>
      <c r="I186" s="15">
        <f t="shared" ref="I186" si="78">E186*F186</f>
        <v>0</v>
      </c>
      <c r="J186" s="15">
        <f t="shared" ref="J186" si="79">E186*G186</f>
        <v>0</v>
      </c>
      <c r="K186" s="15">
        <f t="shared" ref="K186" si="80">H186*E186</f>
        <v>0</v>
      </c>
    </row>
    <row r="187" spans="1:11" s="64" customFormat="1" x14ac:dyDescent="0.25">
      <c r="A187" s="12">
        <v>166</v>
      </c>
      <c r="B187" s="60"/>
      <c r="C187" s="61" t="s">
        <v>145</v>
      </c>
      <c r="D187" s="61"/>
      <c r="E187" s="62"/>
      <c r="F187" s="63"/>
      <c r="G187" s="63"/>
      <c r="H187" s="63"/>
      <c r="I187" s="63">
        <f>SUM(I108:I186)</f>
        <v>0</v>
      </c>
      <c r="J187" s="63">
        <f>SUM(J108:J186)</f>
        <v>0</v>
      </c>
      <c r="K187" s="63">
        <f>SUM(K108:K186)</f>
        <v>0</v>
      </c>
    </row>
    <row r="188" spans="1:11" s="18" customFormat="1" x14ac:dyDescent="0.25">
      <c r="A188" s="28">
        <v>167</v>
      </c>
      <c r="B188" s="59"/>
      <c r="C188" s="24"/>
      <c r="D188" s="24"/>
      <c r="E188" s="65"/>
      <c r="F188" s="17"/>
      <c r="G188" s="17"/>
      <c r="H188" s="17"/>
      <c r="I188" s="17"/>
      <c r="J188" s="17"/>
      <c r="K188" s="17"/>
    </row>
    <row r="189" spans="1:11" s="71" customFormat="1" x14ac:dyDescent="0.25">
      <c r="A189" s="12">
        <v>168</v>
      </c>
      <c r="B189" s="66"/>
      <c r="C189" s="67" t="s">
        <v>146</v>
      </c>
      <c r="D189" s="68"/>
      <c r="E189" s="69"/>
      <c r="F189" s="70"/>
      <c r="G189" s="70"/>
      <c r="H189" s="70"/>
      <c r="I189" s="70"/>
      <c r="J189" s="70"/>
      <c r="K189" s="70"/>
    </row>
    <row r="190" spans="1:11" s="16" customFormat="1" x14ac:dyDescent="0.25">
      <c r="A190" s="28">
        <v>169</v>
      </c>
      <c r="B190" s="13"/>
      <c r="C190" s="24" t="s">
        <v>147</v>
      </c>
      <c r="D190" s="14"/>
      <c r="E190" s="58"/>
      <c r="F190" s="15"/>
      <c r="G190" s="15"/>
      <c r="H190" s="15"/>
      <c r="I190" s="15"/>
      <c r="J190" s="15"/>
      <c r="K190" s="15"/>
    </row>
    <row r="191" spans="1:11" s="16" customFormat="1" ht="25.5" x14ac:dyDescent="0.25">
      <c r="A191" s="12">
        <v>170</v>
      </c>
      <c r="B191" s="13" t="s">
        <v>15</v>
      </c>
      <c r="C191" s="13" t="s">
        <v>131</v>
      </c>
      <c r="D191" s="14" t="s">
        <v>16</v>
      </c>
      <c r="E191" s="58">
        <v>64</v>
      </c>
      <c r="F191" s="15">
        <f>G191+H191</f>
        <v>0</v>
      </c>
      <c r="G191" s="15"/>
      <c r="H191" s="15"/>
      <c r="I191" s="15">
        <f t="shared" ref="I191" si="81">E191*F191</f>
        <v>0</v>
      </c>
      <c r="J191" s="15">
        <f t="shared" ref="J191" si="82">E191*G191</f>
        <v>0</v>
      </c>
      <c r="K191" s="15">
        <f t="shared" ref="K191" si="83">H191*E191</f>
        <v>0</v>
      </c>
    </row>
    <row r="192" spans="1:11" s="16" customFormat="1" x14ac:dyDescent="0.25">
      <c r="A192" s="28">
        <v>171</v>
      </c>
      <c r="B192" s="13"/>
      <c r="C192" s="24" t="s">
        <v>148</v>
      </c>
      <c r="D192" s="14"/>
      <c r="E192" s="58"/>
      <c r="F192" s="15"/>
      <c r="G192" s="15"/>
      <c r="H192" s="15"/>
      <c r="I192" s="15"/>
      <c r="J192" s="15"/>
      <c r="K192" s="15"/>
    </row>
    <row r="193" spans="1:11" s="16" customFormat="1" ht="25.5" x14ac:dyDescent="0.25">
      <c r="A193" s="12">
        <v>172</v>
      </c>
      <c r="B193" s="13" t="s">
        <v>15</v>
      </c>
      <c r="C193" s="13" t="s">
        <v>111</v>
      </c>
      <c r="D193" s="14" t="s">
        <v>16</v>
      </c>
      <c r="E193" s="58">
        <f>9.6+2.1+4.2+4.1+7.8+3</f>
        <v>30.8</v>
      </c>
      <c r="F193" s="15">
        <f t="shared" ref="F193" si="84">G193+H193</f>
        <v>0</v>
      </c>
      <c r="G193" s="15"/>
      <c r="H193" s="15"/>
      <c r="I193" s="15">
        <f t="shared" ref="I193" si="85">E193*F193</f>
        <v>0</v>
      </c>
      <c r="J193" s="15">
        <f t="shared" ref="J193" si="86">E193*G193</f>
        <v>0</v>
      </c>
      <c r="K193" s="15">
        <f t="shared" ref="K193" si="87">H193*E193</f>
        <v>0</v>
      </c>
    </row>
    <row r="194" spans="1:11" s="16" customFormat="1" x14ac:dyDescent="0.25">
      <c r="A194" s="28">
        <v>173</v>
      </c>
      <c r="B194" s="13"/>
      <c r="C194" s="24" t="s">
        <v>149</v>
      </c>
      <c r="D194" s="14"/>
      <c r="E194" s="58"/>
      <c r="F194" s="15"/>
      <c r="G194" s="15"/>
      <c r="H194" s="15"/>
      <c r="I194" s="15"/>
      <c r="J194" s="15"/>
      <c r="K194" s="15"/>
    </row>
    <row r="195" spans="1:11" s="16" customFormat="1" ht="25.5" x14ac:dyDescent="0.25">
      <c r="A195" s="12">
        <v>174</v>
      </c>
      <c r="B195" s="13" t="s">
        <v>15</v>
      </c>
      <c r="C195" s="13" t="s">
        <v>111</v>
      </c>
      <c r="D195" s="14" t="s">
        <v>16</v>
      </c>
      <c r="E195" s="58">
        <v>45</v>
      </c>
      <c r="F195" s="15">
        <f t="shared" ref="F195:F199" si="88">G195+H195</f>
        <v>0</v>
      </c>
      <c r="G195" s="15"/>
      <c r="H195" s="15"/>
      <c r="I195" s="15">
        <f t="shared" ref="I195:I199" si="89">E195*F195</f>
        <v>0</v>
      </c>
      <c r="J195" s="15">
        <f t="shared" ref="J195:J199" si="90">E195*G195</f>
        <v>0</v>
      </c>
      <c r="K195" s="15">
        <f t="shared" ref="K195:K199" si="91">H195*E195</f>
        <v>0</v>
      </c>
    </row>
    <row r="196" spans="1:11" s="16" customFormat="1" ht="25.5" x14ac:dyDescent="0.25">
      <c r="A196" s="28">
        <v>175</v>
      </c>
      <c r="B196" s="13" t="s">
        <v>15</v>
      </c>
      <c r="C196" s="13" t="s">
        <v>116</v>
      </c>
      <c r="D196" s="14" t="s">
        <v>16</v>
      </c>
      <c r="E196" s="58">
        <f>E197+E198+E199</f>
        <v>76.8</v>
      </c>
      <c r="F196" s="15">
        <f t="shared" si="88"/>
        <v>0</v>
      </c>
      <c r="G196" s="15"/>
      <c r="H196" s="15"/>
      <c r="I196" s="15">
        <f t="shared" si="89"/>
        <v>0</v>
      </c>
      <c r="J196" s="15">
        <f t="shared" si="90"/>
        <v>0</v>
      </c>
      <c r="K196" s="15">
        <f t="shared" si="91"/>
        <v>0</v>
      </c>
    </row>
    <row r="197" spans="1:11" s="16" customFormat="1" ht="25.5" x14ac:dyDescent="0.25">
      <c r="A197" s="12">
        <v>176</v>
      </c>
      <c r="B197" s="13" t="s">
        <v>15</v>
      </c>
      <c r="C197" s="13" t="s">
        <v>235</v>
      </c>
      <c r="D197" s="14" t="s">
        <v>16</v>
      </c>
      <c r="E197" s="58">
        <v>45</v>
      </c>
      <c r="F197" s="15">
        <f t="shared" si="88"/>
        <v>0</v>
      </c>
      <c r="G197" s="15"/>
      <c r="H197" s="15"/>
      <c r="I197" s="15">
        <f t="shared" si="89"/>
        <v>0</v>
      </c>
      <c r="J197" s="15">
        <f t="shared" si="90"/>
        <v>0</v>
      </c>
      <c r="K197" s="15">
        <f t="shared" si="91"/>
        <v>0</v>
      </c>
    </row>
    <row r="198" spans="1:11" s="16" customFormat="1" ht="25.5" x14ac:dyDescent="0.25">
      <c r="A198" s="28">
        <v>177</v>
      </c>
      <c r="B198" s="13" t="s">
        <v>15</v>
      </c>
      <c r="C198" s="13" t="s">
        <v>236</v>
      </c>
      <c r="D198" s="14" t="s">
        <v>16</v>
      </c>
      <c r="E198" s="58">
        <v>6.8</v>
      </c>
      <c r="F198" s="15">
        <f t="shared" si="88"/>
        <v>0</v>
      </c>
      <c r="G198" s="15"/>
      <c r="H198" s="15"/>
      <c r="I198" s="15">
        <f t="shared" si="89"/>
        <v>0</v>
      </c>
      <c r="J198" s="15">
        <f t="shared" si="90"/>
        <v>0</v>
      </c>
      <c r="K198" s="15">
        <f t="shared" si="91"/>
        <v>0</v>
      </c>
    </row>
    <row r="199" spans="1:11" s="16" customFormat="1" ht="25.5" x14ac:dyDescent="0.25">
      <c r="A199" s="12">
        <v>178</v>
      </c>
      <c r="B199" s="13" t="s">
        <v>15</v>
      </c>
      <c r="C199" s="13" t="s">
        <v>237</v>
      </c>
      <c r="D199" s="14" t="s">
        <v>16</v>
      </c>
      <c r="E199" s="58">
        <v>25</v>
      </c>
      <c r="F199" s="15">
        <f t="shared" si="88"/>
        <v>0</v>
      </c>
      <c r="G199" s="15"/>
      <c r="H199" s="15"/>
      <c r="I199" s="15">
        <f t="shared" si="89"/>
        <v>0</v>
      </c>
      <c r="J199" s="15">
        <f t="shared" si="90"/>
        <v>0</v>
      </c>
      <c r="K199" s="15">
        <f t="shared" si="91"/>
        <v>0</v>
      </c>
    </row>
    <row r="200" spans="1:11" s="16" customFormat="1" x14ac:dyDescent="0.25">
      <c r="A200" s="28">
        <v>179</v>
      </c>
      <c r="B200" s="13"/>
      <c r="C200" s="24" t="s">
        <v>150</v>
      </c>
      <c r="D200" s="14"/>
      <c r="E200" s="58"/>
      <c r="F200" s="15"/>
      <c r="G200" s="15"/>
      <c r="H200" s="15"/>
      <c r="I200" s="15"/>
      <c r="J200" s="15"/>
      <c r="K200" s="15"/>
    </row>
    <row r="201" spans="1:11" s="16" customFormat="1" ht="25.5" x14ac:dyDescent="0.25">
      <c r="A201" s="12">
        <v>180</v>
      </c>
      <c r="B201" s="13" t="s">
        <v>15</v>
      </c>
      <c r="C201" s="13" t="s">
        <v>25</v>
      </c>
      <c r="D201" s="14" t="s">
        <v>16</v>
      </c>
      <c r="E201" s="58">
        <f>10.5+15.2</f>
        <v>25.7</v>
      </c>
      <c r="F201" s="15">
        <f t="shared" ref="F201:F203" si="92">G201+H201</f>
        <v>0</v>
      </c>
      <c r="G201" s="15"/>
      <c r="H201" s="15"/>
      <c r="I201" s="15">
        <f t="shared" ref="I201:I203" si="93">E201*F201</f>
        <v>0</v>
      </c>
      <c r="J201" s="15">
        <f t="shared" ref="J201:J203" si="94">E201*G201</f>
        <v>0</v>
      </c>
      <c r="K201" s="15">
        <f t="shared" ref="K201:K203" si="95">H201*E201</f>
        <v>0</v>
      </c>
    </row>
    <row r="202" spans="1:11" s="16" customFormat="1" ht="25.5" x14ac:dyDescent="0.25">
      <c r="A202" s="28">
        <v>181</v>
      </c>
      <c r="B202" s="13" t="s">
        <v>15</v>
      </c>
      <c r="C202" s="13" t="s">
        <v>238</v>
      </c>
      <c r="D202" s="14" t="s">
        <v>16</v>
      </c>
      <c r="E202" s="58">
        <v>10.5</v>
      </c>
      <c r="F202" s="15">
        <f t="shared" si="92"/>
        <v>0</v>
      </c>
      <c r="G202" s="15"/>
      <c r="H202" s="15"/>
      <c r="I202" s="15">
        <f t="shared" si="93"/>
        <v>0</v>
      </c>
      <c r="J202" s="15">
        <f t="shared" si="94"/>
        <v>0</v>
      </c>
      <c r="K202" s="15">
        <f t="shared" si="95"/>
        <v>0</v>
      </c>
    </row>
    <row r="203" spans="1:11" s="16" customFormat="1" ht="25.5" x14ac:dyDescent="0.25">
      <c r="A203" s="12">
        <v>182</v>
      </c>
      <c r="B203" s="13" t="s">
        <v>15</v>
      </c>
      <c r="C203" s="13" t="s">
        <v>239</v>
      </c>
      <c r="D203" s="14" t="s">
        <v>16</v>
      </c>
      <c r="E203" s="58">
        <v>15.2</v>
      </c>
      <c r="F203" s="15">
        <f t="shared" si="92"/>
        <v>0</v>
      </c>
      <c r="G203" s="15"/>
      <c r="H203" s="15"/>
      <c r="I203" s="15">
        <f t="shared" si="93"/>
        <v>0</v>
      </c>
      <c r="J203" s="15">
        <f t="shared" si="94"/>
        <v>0</v>
      </c>
      <c r="K203" s="15">
        <f t="shared" si="95"/>
        <v>0</v>
      </c>
    </row>
    <row r="204" spans="1:11" s="16" customFormat="1" x14ac:dyDescent="0.25">
      <c r="A204" s="28">
        <v>183</v>
      </c>
      <c r="B204" s="13"/>
      <c r="C204" s="24" t="s">
        <v>151</v>
      </c>
      <c r="D204" s="14"/>
      <c r="E204" s="58"/>
      <c r="F204" s="15"/>
      <c r="G204" s="15"/>
      <c r="H204" s="15"/>
      <c r="I204" s="15"/>
      <c r="J204" s="15"/>
      <c r="K204" s="15"/>
    </row>
    <row r="205" spans="1:11" s="16" customFormat="1" ht="25.5" x14ac:dyDescent="0.25">
      <c r="A205" s="12">
        <v>184</v>
      </c>
      <c r="B205" s="13" t="s">
        <v>15</v>
      </c>
      <c r="C205" s="13" t="s">
        <v>25</v>
      </c>
      <c r="D205" s="14" t="s">
        <v>16</v>
      </c>
      <c r="E205" s="58">
        <v>8</v>
      </c>
      <c r="F205" s="15">
        <f t="shared" ref="F205:F209" si="96">G205+H205</f>
        <v>0</v>
      </c>
      <c r="G205" s="15"/>
      <c r="H205" s="15"/>
      <c r="I205" s="15">
        <f t="shared" ref="I205:I209" si="97">E205*F205</f>
        <v>0</v>
      </c>
      <c r="J205" s="15">
        <f t="shared" ref="J205:J209" si="98">E205*G205</f>
        <v>0</v>
      </c>
      <c r="K205" s="15">
        <f t="shared" ref="K205:K209" si="99">H205*E205</f>
        <v>0</v>
      </c>
    </row>
    <row r="206" spans="1:11" s="16" customFormat="1" ht="25.5" x14ac:dyDescent="0.25">
      <c r="A206" s="28">
        <v>185</v>
      </c>
      <c r="B206" s="13" t="s">
        <v>15</v>
      </c>
      <c r="C206" s="13" t="s">
        <v>238</v>
      </c>
      <c r="D206" s="14" t="s">
        <v>16</v>
      </c>
      <c r="E206" s="58">
        <v>8</v>
      </c>
      <c r="F206" s="15">
        <f t="shared" si="96"/>
        <v>0</v>
      </c>
      <c r="G206" s="15"/>
      <c r="H206" s="15"/>
      <c r="I206" s="15">
        <f t="shared" si="97"/>
        <v>0</v>
      </c>
      <c r="J206" s="15">
        <f t="shared" si="98"/>
        <v>0</v>
      </c>
      <c r="K206" s="15">
        <f t="shared" si="99"/>
        <v>0</v>
      </c>
    </row>
    <row r="207" spans="1:11" s="16" customFormat="1" ht="25.5" x14ac:dyDescent="0.25">
      <c r="A207" s="12">
        <v>186</v>
      </c>
      <c r="B207" s="13" t="s">
        <v>15</v>
      </c>
      <c r="C207" s="13" t="s">
        <v>120</v>
      </c>
      <c r="D207" s="14" t="s">
        <v>32</v>
      </c>
      <c r="E207" s="58">
        <v>7</v>
      </c>
      <c r="F207" s="15">
        <f t="shared" si="96"/>
        <v>0</v>
      </c>
      <c r="G207" s="15"/>
      <c r="H207" s="15"/>
      <c r="I207" s="15">
        <f t="shared" si="97"/>
        <v>0</v>
      </c>
      <c r="J207" s="15">
        <f t="shared" si="98"/>
        <v>0</v>
      </c>
      <c r="K207" s="15">
        <f t="shared" si="99"/>
        <v>0</v>
      </c>
    </row>
    <row r="208" spans="1:11" s="16" customFormat="1" ht="25.5" x14ac:dyDescent="0.25">
      <c r="A208" s="28">
        <v>187</v>
      </c>
      <c r="B208" s="13" t="s">
        <v>15</v>
      </c>
      <c r="C208" s="13" t="s">
        <v>152</v>
      </c>
      <c r="D208" s="14" t="s">
        <v>16</v>
      </c>
      <c r="E208" s="58">
        <f>0.2*1.2*21</f>
        <v>5.04</v>
      </c>
      <c r="F208" s="15">
        <f t="shared" si="96"/>
        <v>0</v>
      </c>
      <c r="G208" s="15"/>
      <c r="H208" s="15"/>
      <c r="I208" s="15">
        <f t="shared" si="97"/>
        <v>0</v>
      </c>
      <c r="J208" s="15">
        <f t="shared" si="98"/>
        <v>0</v>
      </c>
      <c r="K208" s="15">
        <f t="shared" si="99"/>
        <v>0</v>
      </c>
    </row>
    <row r="209" spans="1:11" s="16" customFormat="1" ht="25.5" x14ac:dyDescent="0.25">
      <c r="A209" s="12">
        <v>188</v>
      </c>
      <c r="B209" s="13" t="s">
        <v>15</v>
      </c>
      <c r="C209" s="13" t="s">
        <v>109</v>
      </c>
      <c r="D209" s="14" t="s">
        <v>19</v>
      </c>
      <c r="E209" s="58">
        <v>3.3</v>
      </c>
      <c r="F209" s="15">
        <f t="shared" si="96"/>
        <v>0</v>
      </c>
      <c r="G209" s="15"/>
      <c r="H209" s="15"/>
      <c r="I209" s="15">
        <f t="shared" si="97"/>
        <v>0</v>
      </c>
      <c r="J209" s="15">
        <f t="shared" si="98"/>
        <v>0</v>
      </c>
      <c r="K209" s="15">
        <f t="shared" si="99"/>
        <v>0</v>
      </c>
    </row>
    <row r="210" spans="1:11" s="16" customFormat="1" x14ac:dyDescent="0.25">
      <c r="A210" s="28">
        <v>189</v>
      </c>
      <c r="B210" s="13"/>
      <c r="C210" s="24" t="s">
        <v>153</v>
      </c>
      <c r="D210" s="14"/>
      <c r="E210" s="58"/>
      <c r="F210" s="15"/>
      <c r="G210" s="15"/>
      <c r="H210" s="15"/>
      <c r="I210" s="15"/>
      <c r="J210" s="15"/>
      <c r="K210" s="15"/>
    </row>
    <row r="211" spans="1:11" s="16" customFormat="1" ht="25.5" x14ac:dyDescent="0.25">
      <c r="A211" s="12">
        <v>190</v>
      </c>
      <c r="B211" s="13" t="s">
        <v>15</v>
      </c>
      <c r="C211" s="13" t="s">
        <v>25</v>
      </c>
      <c r="D211" s="14" t="s">
        <v>16</v>
      </c>
      <c r="E211" s="58">
        <v>10</v>
      </c>
      <c r="F211" s="15">
        <f t="shared" ref="F211:F215" si="100">G211+H211</f>
        <v>0</v>
      </c>
      <c r="G211" s="15"/>
      <c r="H211" s="15"/>
      <c r="I211" s="15">
        <f t="shared" ref="I211:I215" si="101">E211*F211</f>
        <v>0</v>
      </c>
      <c r="J211" s="15">
        <f t="shared" ref="J211:J215" si="102">E211*G211</f>
        <v>0</v>
      </c>
      <c r="K211" s="15">
        <f t="shared" ref="K211:K215" si="103">H211*E211</f>
        <v>0</v>
      </c>
    </row>
    <row r="212" spans="1:11" s="16" customFormat="1" ht="25.5" x14ac:dyDescent="0.25">
      <c r="A212" s="28">
        <v>191</v>
      </c>
      <c r="B212" s="13" t="s">
        <v>15</v>
      </c>
      <c r="C212" s="13" t="s">
        <v>240</v>
      </c>
      <c r="D212" s="14" t="s">
        <v>16</v>
      </c>
      <c r="E212" s="58">
        <v>10</v>
      </c>
      <c r="F212" s="15">
        <f t="shared" si="100"/>
        <v>0</v>
      </c>
      <c r="G212" s="15"/>
      <c r="H212" s="15"/>
      <c r="I212" s="15">
        <f t="shared" si="101"/>
        <v>0</v>
      </c>
      <c r="J212" s="15">
        <f t="shared" si="102"/>
        <v>0</v>
      </c>
      <c r="K212" s="15">
        <f t="shared" si="103"/>
        <v>0</v>
      </c>
    </row>
    <row r="213" spans="1:11" s="16" customFormat="1" ht="25.5" x14ac:dyDescent="0.25">
      <c r="A213" s="12">
        <v>192</v>
      </c>
      <c r="B213" s="13" t="s">
        <v>15</v>
      </c>
      <c r="C213" s="13" t="s">
        <v>120</v>
      </c>
      <c r="D213" s="14" t="s">
        <v>32</v>
      </c>
      <c r="E213" s="58">
        <v>6</v>
      </c>
      <c r="F213" s="15">
        <f t="shared" si="100"/>
        <v>0</v>
      </c>
      <c r="G213" s="15"/>
      <c r="H213" s="15"/>
      <c r="I213" s="15">
        <f t="shared" si="101"/>
        <v>0</v>
      </c>
      <c r="J213" s="15">
        <f t="shared" si="102"/>
        <v>0</v>
      </c>
      <c r="K213" s="15">
        <f t="shared" si="103"/>
        <v>0</v>
      </c>
    </row>
    <row r="214" spans="1:11" s="16" customFormat="1" ht="25.5" x14ac:dyDescent="0.25">
      <c r="A214" s="28">
        <v>193</v>
      </c>
      <c r="B214" s="13" t="s">
        <v>15</v>
      </c>
      <c r="C214" s="13" t="s">
        <v>109</v>
      </c>
      <c r="D214" s="14" t="s">
        <v>19</v>
      </c>
      <c r="E214" s="58">
        <v>4.4000000000000004</v>
      </c>
      <c r="F214" s="15">
        <f t="shared" si="100"/>
        <v>0</v>
      </c>
      <c r="G214" s="15"/>
      <c r="H214" s="15"/>
      <c r="I214" s="15">
        <f t="shared" si="101"/>
        <v>0</v>
      </c>
      <c r="J214" s="15">
        <f t="shared" si="102"/>
        <v>0</v>
      </c>
      <c r="K214" s="15">
        <f t="shared" si="103"/>
        <v>0</v>
      </c>
    </row>
    <row r="215" spans="1:11" s="16" customFormat="1" ht="32.25" customHeight="1" x14ac:dyDescent="0.25">
      <c r="A215" s="12">
        <v>194</v>
      </c>
      <c r="B215" s="13" t="s">
        <v>15</v>
      </c>
      <c r="C215" s="13" t="s">
        <v>154</v>
      </c>
      <c r="D215" s="14" t="s">
        <v>32</v>
      </c>
      <c r="E215" s="58">
        <v>2</v>
      </c>
      <c r="F215" s="15">
        <f t="shared" si="100"/>
        <v>0</v>
      </c>
      <c r="G215" s="15"/>
      <c r="H215" s="15"/>
      <c r="I215" s="15">
        <f t="shared" si="101"/>
        <v>0</v>
      </c>
      <c r="J215" s="15">
        <f t="shared" si="102"/>
        <v>0</v>
      </c>
      <c r="K215" s="15">
        <f t="shared" si="103"/>
        <v>0</v>
      </c>
    </row>
    <row r="216" spans="1:11" s="16" customFormat="1" x14ac:dyDescent="0.25">
      <c r="A216" s="28">
        <v>195</v>
      </c>
      <c r="B216" s="13"/>
      <c r="C216" s="24" t="s">
        <v>155</v>
      </c>
      <c r="D216" s="14"/>
      <c r="E216" s="58"/>
      <c r="F216" s="15"/>
      <c r="G216" s="15"/>
      <c r="H216" s="15"/>
      <c r="I216" s="15"/>
      <c r="J216" s="15"/>
      <c r="K216" s="15"/>
    </row>
    <row r="217" spans="1:11" s="16" customFormat="1" ht="25.5" x14ac:dyDescent="0.25">
      <c r="A217" s="12">
        <v>196</v>
      </c>
      <c r="B217" s="13" t="s">
        <v>15</v>
      </c>
      <c r="C217" s="13" t="s">
        <v>25</v>
      </c>
      <c r="D217" s="14" t="s">
        <v>16</v>
      </c>
      <c r="E217" s="58">
        <v>7.3</v>
      </c>
      <c r="F217" s="15">
        <f t="shared" ref="F217:F224" si="104">G217+H217</f>
        <v>0</v>
      </c>
      <c r="G217" s="15"/>
      <c r="H217" s="15"/>
      <c r="I217" s="15">
        <f t="shared" ref="I217:I224" si="105">E217*F217</f>
        <v>0</v>
      </c>
      <c r="J217" s="15">
        <f t="shared" ref="J217:J224" si="106">E217*G217</f>
        <v>0</v>
      </c>
      <c r="K217" s="15">
        <f t="shared" ref="K217:K224" si="107">H217*E217</f>
        <v>0</v>
      </c>
    </row>
    <row r="218" spans="1:11" s="16" customFormat="1" ht="25.5" x14ac:dyDescent="0.25">
      <c r="A218" s="28">
        <v>197</v>
      </c>
      <c r="B218" s="13" t="s">
        <v>15</v>
      </c>
      <c r="C218" s="13" t="s">
        <v>238</v>
      </c>
      <c r="D218" s="14" t="s">
        <v>16</v>
      </c>
      <c r="E218" s="58">
        <v>7.3</v>
      </c>
      <c r="F218" s="15">
        <f t="shared" si="104"/>
        <v>0</v>
      </c>
      <c r="G218" s="15"/>
      <c r="H218" s="15"/>
      <c r="I218" s="15">
        <f t="shared" si="105"/>
        <v>0</v>
      </c>
      <c r="J218" s="15">
        <f t="shared" si="106"/>
        <v>0</v>
      </c>
      <c r="K218" s="15">
        <f t="shared" si="107"/>
        <v>0</v>
      </c>
    </row>
    <row r="219" spans="1:11" s="16" customFormat="1" ht="25.5" x14ac:dyDescent="0.25">
      <c r="A219" s="12">
        <v>198</v>
      </c>
      <c r="B219" s="13" t="s">
        <v>15</v>
      </c>
      <c r="C219" s="13" t="s">
        <v>120</v>
      </c>
      <c r="D219" s="14" t="s">
        <v>32</v>
      </c>
      <c r="E219" s="58">
        <v>3</v>
      </c>
      <c r="F219" s="15">
        <f t="shared" si="104"/>
        <v>0</v>
      </c>
      <c r="G219" s="15"/>
      <c r="H219" s="15"/>
      <c r="I219" s="15">
        <f t="shared" si="105"/>
        <v>0</v>
      </c>
      <c r="J219" s="15">
        <f t="shared" si="106"/>
        <v>0</v>
      </c>
      <c r="K219" s="15">
        <f t="shared" si="107"/>
        <v>0</v>
      </c>
    </row>
    <row r="220" spans="1:11" s="16" customFormat="1" ht="25.5" x14ac:dyDescent="0.25">
      <c r="A220" s="28">
        <v>199</v>
      </c>
      <c r="B220" s="13" t="s">
        <v>15</v>
      </c>
      <c r="C220" s="13" t="s">
        <v>156</v>
      </c>
      <c r="D220" s="14" t="s">
        <v>16</v>
      </c>
      <c r="E220" s="58">
        <f>0.2*1.2*9</f>
        <v>2.16</v>
      </c>
      <c r="F220" s="15">
        <f t="shared" si="104"/>
        <v>0</v>
      </c>
      <c r="G220" s="15"/>
      <c r="H220" s="15"/>
      <c r="I220" s="15">
        <f t="shared" si="105"/>
        <v>0</v>
      </c>
      <c r="J220" s="15">
        <f t="shared" si="106"/>
        <v>0</v>
      </c>
      <c r="K220" s="15">
        <f t="shared" si="107"/>
        <v>0</v>
      </c>
    </row>
    <row r="221" spans="1:11" s="16" customFormat="1" ht="25.5" x14ac:dyDescent="0.25">
      <c r="A221" s="12">
        <v>200</v>
      </c>
      <c r="B221" s="13" t="s">
        <v>15</v>
      </c>
      <c r="C221" s="13" t="s">
        <v>109</v>
      </c>
      <c r="D221" s="14" t="s">
        <v>19</v>
      </c>
      <c r="E221" s="58">
        <v>3.8</v>
      </c>
      <c r="F221" s="15">
        <f t="shared" si="104"/>
        <v>0</v>
      </c>
      <c r="G221" s="15"/>
      <c r="H221" s="15"/>
      <c r="I221" s="15">
        <f t="shared" si="105"/>
        <v>0</v>
      </c>
      <c r="J221" s="15">
        <f t="shared" si="106"/>
        <v>0</v>
      </c>
      <c r="K221" s="15">
        <f t="shared" si="107"/>
        <v>0</v>
      </c>
    </row>
    <row r="222" spans="1:11" s="16" customFormat="1" ht="25.5" x14ac:dyDescent="0.25">
      <c r="A222" s="28">
        <v>201</v>
      </c>
      <c r="B222" s="13" t="s">
        <v>15</v>
      </c>
      <c r="C222" s="13" t="s">
        <v>25</v>
      </c>
      <c r="D222" s="14" t="s">
        <v>16</v>
      </c>
      <c r="E222" s="58">
        <v>2.1</v>
      </c>
      <c r="F222" s="15">
        <f t="shared" si="104"/>
        <v>0</v>
      </c>
      <c r="G222" s="15"/>
      <c r="H222" s="15"/>
      <c r="I222" s="15">
        <f t="shared" si="105"/>
        <v>0</v>
      </c>
      <c r="J222" s="15">
        <f t="shared" si="106"/>
        <v>0</v>
      </c>
      <c r="K222" s="15">
        <f t="shared" si="107"/>
        <v>0</v>
      </c>
    </row>
    <row r="223" spans="1:11" s="16" customFormat="1" ht="25.5" x14ac:dyDescent="0.25">
      <c r="A223" s="12">
        <v>202</v>
      </c>
      <c r="B223" s="13" t="s">
        <v>15</v>
      </c>
      <c r="C223" s="13" t="s">
        <v>230</v>
      </c>
      <c r="D223" s="14" t="s">
        <v>16</v>
      </c>
      <c r="E223" s="58">
        <v>2.1</v>
      </c>
      <c r="F223" s="15">
        <f t="shared" si="104"/>
        <v>0</v>
      </c>
      <c r="G223" s="15"/>
      <c r="H223" s="15"/>
      <c r="I223" s="15">
        <f t="shared" si="105"/>
        <v>0</v>
      </c>
      <c r="J223" s="15">
        <f t="shared" si="106"/>
        <v>0</v>
      </c>
      <c r="K223" s="15">
        <f t="shared" si="107"/>
        <v>0</v>
      </c>
    </row>
    <row r="224" spans="1:11" s="16" customFormat="1" ht="25.5" x14ac:dyDescent="0.25">
      <c r="A224" s="28">
        <v>203</v>
      </c>
      <c r="B224" s="13" t="s">
        <v>15</v>
      </c>
      <c r="C224" s="13" t="s">
        <v>157</v>
      </c>
      <c r="D224" s="14" t="s">
        <v>32</v>
      </c>
      <c r="E224" s="58">
        <v>2</v>
      </c>
      <c r="F224" s="15">
        <f t="shared" si="104"/>
        <v>0</v>
      </c>
      <c r="G224" s="15"/>
      <c r="H224" s="15"/>
      <c r="I224" s="15">
        <f t="shared" si="105"/>
        <v>0</v>
      </c>
      <c r="J224" s="15">
        <f t="shared" si="106"/>
        <v>0</v>
      </c>
      <c r="K224" s="15">
        <f t="shared" si="107"/>
        <v>0</v>
      </c>
    </row>
    <row r="225" spans="1:11" s="16" customFormat="1" x14ac:dyDescent="0.25">
      <c r="A225" s="12">
        <v>204</v>
      </c>
      <c r="B225" s="13"/>
      <c r="C225" s="24" t="s">
        <v>158</v>
      </c>
      <c r="D225" s="14"/>
      <c r="E225" s="58"/>
      <c r="F225" s="15"/>
      <c r="G225" s="15"/>
      <c r="H225" s="15"/>
      <c r="I225" s="15"/>
      <c r="J225" s="15"/>
      <c r="K225" s="15"/>
    </row>
    <row r="226" spans="1:11" s="16" customFormat="1" ht="25.5" x14ac:dyDescent="0.25">
      <c r="A226" s="28">
        <v>205</v>
      </c>
      <c r="B226" s="13" t="s">
        <v>15</v>
      </c>
      <c r="C226" s="13" t="s">
        <v>25</v>
      </c>
      <c r="D226" s="14" t="s">
        <v>16</v>
      </c>
      <c r="E226" s="58">
        <v>2.7</v>
      </c>
      <c r="F226" s="15">
        <f t="shared" ref="F226:F232" si="108">G226+H226</f>
        <v>0</v>
      </c>
      <c r="G226" s="15"/>
      <c r="H226" s="15"/>
      <c r="I226" s="15">
        <f t="shared" ref="I226:I232" si="109">E226*F226</f>
        <v>0</v>
      </c>
      <c r="J226" s="15">
        <f t="shared" ref="J226:J232" si="110">E226*G226</f>
        <v>0</v>
      </c>
      <c r="K226" s="15">
        <f t="shared" ref="K226:K232" si="111">H226*E226</f>
        <v>0</v>
      </c>
    </row>
    <row r="227" spans="1:11" s="16" customFormat="1" ht="25.5" x14ac:dyDescent="0.25">
      <c r="A227" s="12">
        <v>206</v>
      </c>
      <c r="B227" s="13" t="s">
        <v>15</v>
      </c>
      <c r="C227" s="13" t="s">
        <v>238</v>
      </c>
      <c r="D227" s="14" t="s">
        <v>16</v>
      </c>
      <c r="E227" s="58">
        <v>2.7</v>
      </c>
      <c r="F227" s="15">
        <f t="shared" si="108"/>
        <v>0</v>
      </c>
      <c r="G227" s="15"/>
      <c r="H227" s="15"/>
      <c r="I227" s="15">
        <f t="shared" si="109"/>
        <v>0</v>
      </c>
      <c r="J227" s="15">
        <f t="shared" si="110"/>
        <v>0</v>
      </c>
      <c r="K227" s="15">
        <f t="shared" si="111"/>
        <v>0</v>
      </c>
    </row>
    <row r="228" spans="1:11" s="16" customFormat="1" ht="25.5" x14ac:dyDescent="0.25">
      <c r="A228" s="28">
        <v>207</v>
      </c>
      <c r="B228" s="13" t="s">
        <v>15</v>
      </c>
      <c r="C228" s="13" t="s">
        <v>120</v>
      </c>
      <c r="D228" s="14" t="s">
        <v>32</v>
      </c>
      <c r="E228" s="58">
        <v>2</v>
      </c>
      <c r="F228" s="15">
        <f t="shared" si="108"/>
        <v>0</v>
      </c>
      <c r="G228" s="15"/>
      <c r="H228" s="15"/>
      <c r="I228" s="15">
        <f t="shared" si="109"/>
        <v>0</v>
      </c>
      <c r="J228" s="15">
        <f t="shared" si="110"/>
        <v>0</v>
      </c>
      <c r="K228" s="15">
        <f t="shared" si="111"/>
        <v>0</v>
      </c>
    </row>
    <row r="229" spans="1:11" s="16" customFormat="1" ht="25.5" x14ac:dyDescent="0.25">
      <c r="A229" s="12">
        <v>208</v>
      </c>
      <c r="B229" s="13" t="s">
        <v>15</v>
      </c>
      <c r="C229" s="13" t="s">
        <v>109</v>
      </c>
      <c r="D229" s="14" t="s">
        <v>19</v>
      </c>
      <c r="E229" s="58">
        <v>2.9</v>
      </c>
      <c r="F229" s="15">
        <f t="shared" si="108"/>
        <v>0</v>
      </c>
      <c r="G229" s="15"/>
      <c r="H229" s="15"/>
      <c r="I229" s="15">
        <f t="shared" si="109"/>
        <v>0</v>
      </c>
      <c r="J229" s="15">
        <f t="shared" si="110"/>
        <v>0</v>
      </c>
      <c r="K229" s="15">
        <f t="shared" si="111"/>
        <v>0</v>
      </c>
    </row>
    <row r="230" spans="1:11" s="16" customFormat="1" ht="25.5" x14ac:dyDescent="0.25">
      <c r="A230" s="28">
        <v>209</v>
      </c>
      <c r="B230" s="13" t="s">
        <v>15</v>
      </c>
      <c r="C230" s="13" t="s">
        <v>159</v>
      </c>
      <c r="D230" s="14" t="s">
        <v>16</v>
      </c>
      <c r="E230" s="58">
        <f>0.3*0.895*3</f>
        <v>0.8055000000000001</v>
      </c>
      <c r="F230" s="15">
        <f t="shared" si="108"/>
        <v>0</v>
      </c>
      <c r="G230" s="15"/>
      <c r="H230" s="15"/>
      <c r="I230" s="15">
        <f t="shared" si="109"/>
        <v>0</v>
      </c>
      <c r="J230" s="15">
        <f t="shared" si="110"/>
        <v>0</v>
      </c>
      <c r="K230" s="15">
        <f t="shared" si="111"/>
        <v>0</v>
      </c>
    </row>
    <row r="231" spans="1:11" s="16" customFormat="1" ht="25.5" x14ac:dyDescent="0.25">
      <c r="A231" s="12">
        <v>210</v>
      </c>
      <c r="B231" s="13" t="s">
        <v>15</v>
      </c>
      <c r="C231" s="13" t="s">
        <v>25</v>
      </c>
      <c r="D231" s="14" t="s">
        <v>16</v>
      </c>
      <c r="E231" s="58">
        <v>6.5</v>
      </c>
      <c r="F231" s="15">
        <f t="shared" si="108"/>
        <v>0</v>
      </c>
      <c r="G231" s="15"/>
      <c r="H231" s="15"/>
      <c r="I231" s="15">
        <f t="shared" si="109"/>
        <v>0</v>
      </c>
      <c r="J231" s="15">
        <f t="shared" si="110"/>
        <v>0</v>
      </c>
      <c r="K231" s="15">
        <f t="shared" si="111"/>
        <v>0</v>
      </c>
    </row>
    <row r="232" spans="1:11" s="16" customFormat="1" ht="25.5" x14ac:dyDescent="0.25">
      <c r="A232" s="28">
        <v>211</v>
      </c>
      <c r="B232" s="13" t="s">
        <v>15</v>
      </c>
      <c r="C232" s="13" t="s">
        <v>241</v>
      </c>
      <c r="D232" s="14" t="s">
        <v>16</v>
      </c>
      <c r="E232" s="58">
        <v>6.5</v>
      </c>
      <c r="F232" s="15">
        <f t="shared" si="108"/>
        <v>0</v>
      </c>
      <c r="G232" s="15"/>
      <c r="H232" s="15"/>
      <c r="I232" s="15">
        <f t="shared" si="109"/>
        <v>0</v>
      </c>
      <c r="J232" s="15">
        <f t="shared" si="110"/>
        <v>0</v>
      </c>
      <c r="K232" s="15">
        <f t="shared" si="111"/>
        <v>0</v>
      </c>
    </row>
    <row r="233" spans="1:11" s="16" customFormat="1" x14ac:dyDescent="0.25">
      <c r="A233" s="12">
        <v>212</v>
      </c>
      <c r="B233" s="13"/>
      <c r="C233" s="24" t="s">
        <v>160</v>
      </c>
      <c r="D233" s="14"/>
      <c r="E233" s="58"/>
      <c r="F233" s="15"/>
      <c r="G233" s="15"/>
      <c r="H233" s="15"/>
      <c r="I233" s="15"/>
      <c r="J233" s="15"/>
      <c r="K233" s="15"/>
    </row>
    <row r="234" spans="1:11" s="16" customFormat="1" ht="25.5" x14ac:dyDescent="0.25">
      <c r="A234" s="28">
        <v>213</v>
      </c>
      <c r="B234" s="13" t="s">
        <v>15</v>
      </c>
      <c r="C234" s="13" t="s">
        <v>25</v>
      </c>
      <c r="D234" s="14" t="s">
        <v>16</v>
      </c>
      <c r="E234" s="58">
        <v>16</v>
      </c>
      <c r="F234" s="15">
        <f t="shared" ref="F234:F239" si="112">G234+H234</f>
        <v>0</v>
      </c>
      <c r="G234" s="15"/>
      <c r="H234" s="15"/>
      <c r="I234" s="15">
        <f t="shared" ref="I234:I239" si="113">E234*F234</f>
        <v>0</v>
      </c>
      <c r="J234" s="15">
        <f t="shared" ref="J234:J239" si="114">E234*G234</f>
        <v>0</v>
      </c>
      <c r="K234" s="15">
        <f t="shared" ref="K234:K239" si="115">H234*E234</f>
        <v>0</v>
      </c>
    </row>
    <row r="235" spans="1:11" s="16" customFormat="1" ht="25.5" x14ac:dyDescent="0.25">
      <c r="A235" s="12">
        <v>214</v>
      </c>
      <c r="B235" s="13" t="s">
        <v>15</v>
      </c>
      <c r="C235" s="13" t="s">
        <v>238</v>
      </c>
      <c r="D235" s="14" t="s">
        <v>16</v>
      </c>
      <c r="E235" s="58">
        <v>16</v>
      </c>
      <c r="F235" s="15">
        <f t="shared" si="112"/>
        <v>0</v>
      </c>
      <c r="G235" s="15"/>
      <c r="H235" s="15"/>
      <c r="I235" s="15">
        <f t="shared" si="113"/>
        <v>0</v>
      </c>
      <c r="J235" s="15">
        <f t="shared" si="114"/>
        <v>0</v>
      </c>
      <c r="K235" s="15">
        <f t="shared" si="115"/>
        <v>0</v>
      </c>
    </row>
    <row r="236" spans="1:11" s="16" customFormat="1" ht="25.5" x14ac:dyDescent="0.25">
      <c r="A236" s="28">
        <v>215</v>
      </c>
      <c r="B236" s="13" t="s">
        <v>15</v>
      </c>
      <c r="C236" s="13" t="s">
        <v>120</v>
      </c>
      <c r="D236" s="14" t="s">
        <v>32</v>
      </c>
      <c r="E236" s="58">
        <v>2</v>
      </c>
      <c r="F236" s="15">
        <f t="shared" si="112"/>
        <v>0</v>
      </c>
      <c r="G236" s="15"/>
      <c r="H236" s="15"/>
      <c r="I236" s="15">
        <f t="shared" si="113"/>
        <v>0</v>
      </c>
      <c r="J236" s="15">
        <f t="shared" si="114"/>
        <v>0</v>
      </c>
      <c r="K236" s="15">
        <f t="shared" si="115"/>
        <v>0</v>
      </c>
    </row>
    <row r="237" spans="1:11" s="16" customFormat="1" ht="25.5" x14ac:dyDescent="0.25">
      <c r="A237" s="12">
        <v>216</v>
      </c>
      <c r="B237" s="13" t="s">
        <v>15</v>
      </c>
      <c r="C237" s="13" t="s">
        <v>109</v>
      </c>
      <c r="D237" s="14" t="s">
        <v>19</v>
      </c>
      <c r="E237" s="58">
        <v>3.1</v>
      </c>
      <c r="F237" s="15">
        <f t="shared" si="112"/>
        <v>0</v>
      </c>
      <c r="G237" s="15"/>
      <c r="H237" s="15"/>
      <c r="I237" s="15">
        <f t="shared" si="113"/>
        <v>0</v>
      </c>
      <c r="J237" s="15">
        <f t="shared" si="114"/>
        <v>0</v>
      </c>
      <c r="K237" s="15">
        <f t="shared" si="115"/>
        <v>0</v>
      </c>
    </row>
    <row r="238" spans="1:11" s="16" customFormat="1" ht="25.5" x14ac:dyDescent="0.25">
      <c r="A238" s="28">
        <v>217</v>
      </c>
      <c r="B238" s="13" t="s">
        <v>15</v>
      </c>
      <c r="C238" s="13" t="s">
        <v>161</v>
      </c>
      <c r="D238" s="14" t="s">
        <v>16</v>
      </c>
      <c r="E238" s="58">
        <f>0.3*0.895*28</f>
        <v>7.5180000000000007</v>
      </c>
      <c r="F238" s="15">
        <f t="shared" si="112"/>
        <v>0</v>
      </c>
      <c r="G238" s="15"/>
      <c r="H238" s="15"/>
      <c r="I238" s="15">
        <f t="shared" si="113"/>
        <v>0</v>
      </c>
      <c r="J238" s="15">
        <f t="shared" si="114"/>
        <v>0</v>
      </c>
      <c r="K238" s="15">
        <f t="shared" si="115"/>
        <v>0</v>
      </c>
    </row>
    <row r="239" spans="1:11" s="16" customFormat="1" ht="25.5" x14ac:dyDescent="0.25">
      <c r="A239" s="12">
        <v>218</v>
      </c>
      <c r="B239" s="13" t="s">
        <v>15</v>
      </c>
      <c r="C239" s="13" t="s">
        <v>162</v>
      </c>
      <c r="D239" s="14" t="s">
        <v>16</v>
      </c>
      <c r="E239" s="58">
        <f>0.2*1.2*9</f>
        <v>2.16</v>
      </c>
      <c r="F239" s="15">
        <f t="shared" si="112"/>
        <v>0</v>
      </c>
      <c r="G239" s="15"/>
      <c r="H239" s="15"/>
      <c r="I239" s="15">
        <f t="shared" si="113"/>
        <v>0</v>
      </c>
      <c r="J239" s="15">
        <f t="shared" si="114"/>
        <v>0</v>
      </c>
      <c r="K239" s="15">
        <f t="shared" si="115"/>
        <v>0</v>
      </c>
    </row>
    <row r="240" spans="1:11" s="16" customFormat="1" x14ac:dyDescent="0.25">
      <c r="A240" s="28">
        <v>219</v>
      </c>
      <c r="B240" s="13"/>
      <c r="C240" s="24" t="s">
        <v>163</v>
      </c>
      <c r="D240" s="14"/>
      <c r="E240" s="58"/>
      <c r="F240" s="15"/>
      <c r="G240" s="15"/>
      <c r="H240" s="15"/>
      <c r="I240" s="15"/>
      <c r="J240" s="15"/>
      <c r="K240" s="15"/>
    </row>
    <row r="241" spans="1:11" s="16" customFormat="1" ht="25.5" x14ac:dyDescent="0.25">
      <c r="A241" s="12">
        <v>220</v>
      </c>
      <c r="B241" s="13" t="s">
        <v>15</v>
      </c>
      <c r="C241" s="13" t="s">
        <v>25</v>
      </c>
      <c r="D241" s="14" t="s">
        <v>16</v>
      </c>
      <c r="E241" s="58">
        <v>11.5</v>
      </c>
      <c r="F241" s="15">
        <f t="shared" ref="F241:F247" si="116">G241+H241</f>
        <v>0</v>
      </c>
      <c r="G241" s="15"/>
      <c r="H241" s="15"/>
      <c r="I241" s="15">
        <f t="shared" ref="I241:I247" si="117">E241*F241</f>
        <v>0</v>
      </c>
      <c r="J241" s="15">
        <f t="shared" ref="J241:J247" si="118">E241*G241</f>
        <v>0</v>
      </c>
      <c r="K241" s="15">
        <f t="shared" ref="K241:K247" si="119">H241*E241</f>
        <v>0</v>
      </c>
    </row>
    <row r="242" spans="1:11" s="16" customFormat="1" ht="25.5" x14ac:dyDescent="0.25">
      <c r="A242" s="28">
        <v>221</v>
      </c>
      <c r="B242" s="13" t="s">
        <v>15</v>
      </c>
      <c r="C242" s="13" t="s">
        <v>240</v>
      </c>
      <c r="D242" s="14" t="s">
        <v>16</v>
      </c>
      <c r="E242" s="58">
        <v>11.5</v>
      </c>
      <c r="F242" s="15">
        <f t="shared" si="116"/>
        <v>0</v>
      </c>
      <c r="G242" s="15"/>
      <c r="H242" s="15"/>
      <c r="I242" s="15">
        <f t="shared" si="117"/>
        <v>0</v>
      </c>
      <c r="J242" s="15">
        <f t="shared" si="118"/>
        <v>0</v>
      </c>
      <c r="K242" s="15">
        <f t="shared" si="119"/>
        <v>0</v>
      </c>
    </row>
    <row r="243" spans="1:11" s="16" customFormat="1" ht="25.5" x14ac:dyDescent="0.25">
      <c r="A243" s="12">
        <v>222</v>
      </c>
      <c r="B243" s="13" t="s">
        <v>15</v>
      </c>
      <c r="C243" s="13" t="s">
        <v>120</v>
      </c>
      <c r="D243" s="14" t="s">
        <v>32</v>
      </c>
      <c r="E243" s="58">
        <v>9</v>
      </c>
      <c r="F243" s="15">
        <f t="shared" si="116"/>
        <v>0</v>
      </c>
      <c r="G243" s="15"/>
      <c r="H243" s="15"/>
      <c r="I243" s="15">
        <f t="shared" si="117"/>
        <v>0</v>
      </c>
      <c r="J243" s="15">
        <f t="shared" si="118"/>
        <v>0</v>
      </c>
      <c r="K243" s="15">
        <f t="shared" si="119"/>
        <v>0</v>
      </c>
    </row>
    <row r="244" spans="1:11" s="16" customFormat="1" ht="25.5" x14ac:dyDescent="0.25">
      <c r="A244" s="28">
        <v>223</v>
      </c>
      <c r="B244" s="13" t="s">
        <v>15</v>
      </c>
      <c r="C244" s="13" t="s">
        <v>109</v>
      </c>
      <c r="D244" s="14" t="s">
        <v>19</v>
      </c>
      <c r="E244" s="58">
        <v>4</v>
      </c>
      <c r="F244" s="15">
        <f t="shared" si="116"/>
        <v>0</v>
      </c>
      <c r="G244" s="15"/>
      <c r="H244" s="15"/>
      <c r="I244" s="15">
        <f t="shared" si="117"/>
        <v>0</v>
      </c>
      <c r="J244" s="15">
        <f t="shared" si="118"/>
        <v>0</v>
      </c>
      <c r="K244" s="15">
        <f t="shared" si="119"/>
        <v>0</v>
      </c>
    </row>
    <row r="245" spans="1:11" s="16" customFormat="1" ht="25.5" x14ac:dyDescent="0.25">
      <c r="A245" s="12">
        <v>224</v>
      </c>
      <c r="B245" s="13" t="s">
        <v>15</v>
      </c>
      <c r="C245" s="13" t="s">
        <v>164</v>
      </c>
      <c r="D245" s="14" t="s">
        <v>16</v>
      </c>
      <c r="E245" s="58">
        <f>0.3*0.895*6</f>
        <v>1.6110000000000002</v>
      </c>
      <c r="F245" s="15">
        <f t="shared" si="116"/>
        <v>0</v>
      </c>
      <c r="G245" s="15"/>
      <c r="H245" s="15"/>
      <c r="I245" s="15">
        <f t="shared" si="117"/>
        <v>0</v>
      </c>
      <c r="J245" s="15">
        <f t="shared" si="118"/>
        <v>0</v>
      </c>
      <c r="K245" s="15">
        <f t="shared" si="119"/>
        <v>0</v>
      </c>
    </row>
    <row r="246" spans="1:11" s="16" customFormat="1" ht="25.5" x14ac:dyDescent="0.25">
      <c r="A246" s="28">
        <v>225</v>
      </c>
      <c r="B246" s="13" t="s">
        <v>15</v>
      </c>
      <c r="C246" s="13" t="s">
        <v>25</v>
      </c>
      <c r="D246" s="14" t="s">
        <v>16</v>
      </c>
      <c r="E246" s="58">
        <v>7</v>
      </c>
      <c r="F246" s="15">
        <f t="shared" si="116"/>
        <v>0</v>
      </c>
      <c r="G246" s="15"/>
      <c r="H246" s="15"/>
      <c r="I246" s="15">
        <f t="shared" si="117"/>
        <v>0</v>
      </c>
      <c r="J246" s="15">
        <f t="shared" si="118"/>
        <v>0</v>
      </c>
      <c r="K246" s="15">
        <f t="shared" si="119"/>
        <v>0</v>
      </c>
    </row>
    <row r="247" spans="1:11" s="16" customFormat="1" ht="25.5" x14ac:dyDescent="0.25">
      <c r="A247" s="12">
        <v>226</v>
      </c>
      <c r="B247" s="13" t="s">
        <v>15</v>
      </c>
      <c r="C247" s="13" t="s">
        <v>230</v>
      </c>
      <c r="D247" s="14" t="s">
        <v>16</v>
      </c>
      <c r="E247" s="58">
        <v>7</v>
      </c>
      <c r="F247" s="15">
        <f t="shared" si="116"/>
        <v>0</v>
      </c>
      <c r="G247" s="15"/>
      <c r="H247" s="15"/>
      <c r="I247" s="15">
        <f t="shared" si="117"/>
        <v>0</v>
      </c>
      <c r="J247" s="15">
        <f t="shared" si="118"/>
        <v>0</v>
      </c>
      <c r="K247" s="15">
        <f t="shared" si="119"/>
        <v>0</v>
      </c>
    </row>
    <row r="248" spans="1:11" s="16" customFormat="1" x14ac:dyDescent="0.25">
      <c r="A248" s="28">
        <v>227</v>
      </c>
      <c r="B248" s="13"/>
      <c r="C248" s="24" t="s">
        <v>165</v>
      </c>
      <c r="D248" s="14"/>
      <c r="E248" s="58"/>
      <c r="F248" s="15"/>
      <c r="G248" s="15"/>
      <c r="H248" s="15"/>
      <c r="I248" s="15"/>
      <c r="J248" s="15"/>
      <c r="K248" s="15"/>
    </row>
    <row r="249" spans="1:11" s="16" customFormat="1" ht="25.5" x14ac:dyDescent="0.25">
      <c r="A249" s="12">
        <v>228</v>
      </c>
      <c r="B249" s="13" t="s">
        <v>15</v>
      </c>
      <c r="C249" s="13" t="s">
        <v>25</v>
      </c>
      <c r="D249" s="14" t="s">
        <v>16</v>
      </c>
      <c r="E249" s="58">
        <v>13.2</v>
      </c>
      <c r="F249" s="15">
        <f t="shared" ref="F249:F253" si="120">G249+H249</f>
        <v>0</v>
      </c>
      <c r="G249" s="15"/>
      <c r="H249" s="15"/>
      <c r="I249" s="15">
        <f t="shared" ref="I249:I253" si="121">E249*F249</f>
        <v>0</v>
      </c>
      <c r="J249" s="15">
        <f t="shared" ref="J249:J253" si="122">E249*G249</f>
        <v>0</v>
      </c>
      <c r="K249" s="15">
        <f t="shared" ref="K249:K253" si="123">H249*E249</f>
        <v>0</v>
      </c>
    </row>
    <row r="250" spans="1:11" s="16" customFormat="1" ht="25.5" x14ac:dyDescent="0.25">
      <c r="A250" s="28">
        <v>229</v>
      </c>
      <c r="B250" s="13" t="s">
        <v>15</v>
      </c>
      <c r="C250" s="13" t="s">
        <v>242</v>
      </c>
      <c r="D250" s="14" t="s">
        <v>16</v>
      </c>
      <c r="E250" s="58">
        <v>13.2</v>
      </c>
      <c r="F250" s="15">
        <f t="shared" si="120"/>
        <v>0</v>
      </c>
      <c r="G250" s="15"/>
      <c r="H250" s="15"/>
      <c r="I250" s="15">
        <f t="shared" si="121"/>
        <v>0</v>
      </c>
      <c r="J250" s="15">
        <f t="shared" si="122"/>
        <v>0</v>
      </c>
      <c r="K250" s="15">
        <f t="shared" si="123"/>
        <v>0</v>
      </c>
    </row>
    <row r="251" spans="1:11" s="16" customFormat="1" ht="25.5" x14ac:dyDescent="0.25">
      <c r="A251" s="12">
        <v>230</v>
      </c>
      <c r="B251" s="13" t="s">
        <v>15</v>
      </c>
      <c r="C251" s="13" t="s">
        <v>120</v>
      </c>
      <c r="D251" s="14" t="s">
        <v>32</v>
      </c>
      <c r="E251" s="58">
        <v>3</v>
      </c>
      <c r="F251" s="15">
        <f t="shared" si="120"/>
        <v>0</v>
      </c>
      <c r="G251" s="15"/>
      <c r="H251" s="15"/>
      <c r="I251" s="15">
        <f t="shared" si="121"/>
        <v>0</v>
      </c>
      <c r="J251" s="15">
        <f t="shared" si="122"/>
        <v>0</v>
      </c>
      <c r="K251" s="15">
        <f t="shared" si="123"/>
        <v>0</v>
      </c>
    </row>
    <row r="252" spans="1:11" s="16" customFormat="1" ht="25.5" x14ac:dyDescent="0.25">
      <c r="A252" s="28">
        <v>231</v>
      </c>
      <c r="B252" s="13" t="s">
        <v>15</v>
      </c>
      <c r="C252" s="13" t="s">
        <v>166</v>
      </c>
      <c r="D252" s="14" t="s">
        <v>16</v>
      </c>
      <c r="E252" s="58">
        <f>0.3*0.895*19</f>
        <v>5.1015000000000006</v>
      </c>
      <c r="F252" s="15">
        <f t="shared" si="120"/>
        <v>0</v>
      </c>
      <c r="G252" s="15"/>
      <c r="H252" s="15"/>
      <c r="I252" s="15">
        <f t="shared" si="121"/>
        <v>0</v>
      </c>
      <c r="J252" s="15">
        <f t="shared" si="122"/>
        <v>0</v>
      </c>
      <c r="K252" s="15">
        <f t="shared" si="123"/>
        <v>0</v>
      </c>
    </row>
    <row r="253" spans="1:11" s="16" customFormat="1" ht="25.5" x14ac:dyDescent="0.25">
      <c r="A253" s="12">
        <v>232</v>
      </c>
      <c r="B253" s="13" t="s">
        <v>15</v>
      </c>
      <c r="C253" s="13" t="s">
        <v>167</v>
      </c>
      <c r="D253" s="14" t="s">
        <v>16</v>
      </c>
      <c r="E253" s="58">
        <f>0.2*1.2*15</f>
        <v>3.5999999999999996</v>
      </c>
      <c r="F253" s="15">
        <f t="shared" si="120"/>
        <v>0</v>
      </c>
      <c r="G253" s="15"/>
      <c r="H253" s="15"/>
      <c r="I253" s="15">
        <f t="shared" si="121"/>
        <v>0</v>
      </c>
      <c r="J253" s="15">
        <f t="shared" si="122"/>
        <v>0</v>
      </c>
      <c r="K253" s="15">
        <f t="shared" si="123"/>
        <v>0</v>
      </c>
    </row>
    <row r="254" spans="1:11" s="16" customFormat="1" x14ac:dyDescent="0.25">
      <c r="A254" s="28">
        <v>233</v>
      </c>
      <c r="B254" s="13"/>
      <c r="C254" s="24" t="s">
        <v>168</v>
      </c>
      <c r="D254" s="14"/>
      <c r="E254" s="58"/>
      <c r="F254" s="15"/>
      <c r="G254" s="15"/>
      <c r="H254" s="15"/>
      <c r="I254" s="15"/>
      <c r="J254" s="15"/>
      <c r="K254" s="15"/>
    </row>
    <row r="255" spans="1:11" s="16" customFormat="1" ht="25.5" x14ac:dyDescent="0.25">
      <c r="A255" s="12">
        <v>234</v>
      </c>
      <c r="B255" s="13" t="s">
        <v>15</v>
      </c>
      <c r="C255" s="13" t="s">
        <v>25</v>
      </c>
      <c r="D255" s="14" t="s">
        <v>16</v>
      </c>
      <c r="E255" s="58">
        <v>17.2</v>
      </c>
      <c r="F255" s="15">
        <f t="shared" ref="F255:F259" si="124">G255+H255</f>
        <v>0</v>
      </c>
      <c r="G255" s="15"/>
      <c r="H255" s="15"/>
      <c r="I255" s="15">
        <f t="shared" ref="I255:I259" si="125">E255*F255</f>
        <v>0</v>
      </c>
      <c r="J255" s="15">
        <f t="shared" ref="J255:J259" si="126">E255*G255</f>
        <v>0</v>
      </c>
      <c r="K255" s="15">
        <f t="shared" ref="K255:K259" si="127">H255*E255</f>
        <v>0</v>
      </c>
    </row>
    <row r="256" spans="1:11" s="16" customFormat="1" ht="25.5" x14ac:dyDescent="0.25">
      <c r="A256" s="28">
        <v>235</v>
      </c>
      <c r="B256" s="13" t="s">
        <v>15</v>
      </c>
      <c r="C256" s="13" t="s">
        <v>238</v>
      </c>
      <c r="D256" s="14" t="s">
        <v>16</v>
      </c>
      <c r="E256" s="58">
        <v>17.2</v>
      </c>
      <c r="F256" s="15">
        <f t="shared" si="124"/>
        <v>0</v>
      </c>
      <c r="G256" s="15"/>
      <c r="H256" s="15"/>
      <c r="I256" s="15">
        <f t="shared" si="125"/>
        <v>0</v>
      </c>
      <c r="J256" s="15">
        <f t="shared" si="126"/>
        <v>0</v>
      </c>
      <c r="K256" s="15">
        <f t="shared" si="127"/>
        <v>0</v>
      </c>
    </row>
    <row r="257" spans="1:11" s="16" customFormat="1" ht="25.5" x14ac:dyDescent="0.25">
      <c r="A257" s="12">
        <v>236</v>
      </c>
      <c r="B257" s="13" t="s">
        <v>15</v>
      </c>
      <c r="C257" s="13" t="s">
        <v>109</v>
      </c>
      <c r="D257" s="14" t="s">
        <v>19</v>
      </c>
      <c r="E257" s="58">
        <v>6.5</v>
      </c>
      <c r="F257" s="15">
        <f t="shared" si="124"/>
        <v>0</v>
      </c>
      <c r="G257" s="15"/>
      <c r="H257" s="15"/>
      <c r="I257" s="15">
        <f t="shared" si="125"/>
        <v>0</v>
      </c>
      <c r="J257" s="15">
        <f t="shared" si="126"/>
        <v>0</v>
      </c>
      <c r="K257" s="15">
        <f t="shared" si="127"/>
        <v>0</v>
      </c>
    </row>
    <row r="258" spans="1:11" s="16" customFormat="1" ht="25.5" x14ac:dyDescent="0.25">
      <c r="A258" s="28">
        <v>237</v>
      </c>
      <c r="B258" s="13" t="s">
        <v>15</v>
      </c>
      <c r="C258" s="13" t="s">
        <v>25</v>
      </c>
      <c r="D258" s="14" t="s">
        <v>16</v>
      </c>
      <c r="E258" s="58">
        <v>2.5</v>
      </c>
      <c r="F258" s="15">
        <f t="shared" si="124"/>
        <v>0</v>
      </c>
      <c r="G258" s="15"/>
      <c r="H258" s="15"/>
      <c r="I258" s="15">
        <f t="shared" si="125"/>
        <v>0</v>
      </c>
      <c r="J258" s="15">
        <f t="shared" si="126"/>
        <v>0</v>
      </c>
      <c r="K258" s="15">
        <f t="shared" si="127"/>
        <v>0</v>
      </c>
    </row>
    <row r="259" spans="1:11" s="16" customFormat="1" ht="25.5" x14ac:dyDescent="0.25">
      <c r="A259" s="12">
        <v>238</v>
      </c>
      <c r="B259" s="13" t="s">
        <v>15</v>
      </c>
      <c r="C259" s="13" t="s">
        <v>230</v>
      </c>
      <c r="D259" s="14" t="s">
        <v>16</v>
      </c>
      <c r="E259" s="58">
        <v>2.5</v>
      </c>
      <c r="F259" s="15">
        <f t="shared" si="124"/>
        <v>0</v>
      </c>
      <c r="G259" s="15"/>
      <c r="H259" s="15"/>
      <c r="I259" s="15">
        <f t="shared" si="125"/>
        <v>0</v>
      </c>
      <c r="J259" s="15">
        <f t="shared" si="126"/>
        <v>0</v>
      </c>
      <c r="K259" s="15">
        <f t="shared" si="127"/>
        <v>0</v>
      </c>
    </row>
    <row r="260" spans="1:11" s="75" customFormat="1" x14ac:dyDescent="0.25">
      <c r="A260" s="28">
        <v>239</v>
      </c>
      <c r="B260" s="72"/>
      <c r="C260" s="67" t="s">
        <v>169</v>
      </c>
      <c r="D260" s="67"/>
      <c r="E260" s="73"/>
      <c r="F260" s="74"/>
      <c r="G260" s="74"/>
      <c r="H260" s="74"/>
      <c r="I260" s="74">
        <f>SUM(I190:I259)</f>
        <v>0</v>
      </c>
      <c r="J260" s="74">
        <f>SUM(J190:J259)</f>
        <v>0</v>
      </c>
      <c r="K260" s="74">
        <f>SUM(K190:K259)</f>
        <v>0</v>
      </c>
    </row>
    <row r="261" spans="1:11" s="75" customFormat="1" x14ac:dyDescent="0.25">
      <c r="A261" s="12">
        <v>240</v>
      </c>
      <c r="B261" s="72"/>
      <c r="C261" s="67" t="s">
        <v>171</v>
      </c>
      <c r="D261" s="67"/>
      <c r="E261" s="73">
        <v>7</v>
      </c>
      <c r="F261" s="74"/>
      <c r="G261" s="74"/>
      <c r="H261" s="74"/>
      <c r="I261" s="74">
        <v>7</v>
      </c>
      <c r="J261" s="74">
        <v>7</v>
      </c>
      <c r="K261" s="74">
        <v>7</v>
      </c>
    </row>
    <row r="262" spans="1:11" s="87" customFormat="1" x14ac:dyDescent="0.25">
      <c r="A262" s="28">
        <v>241</v>
      </c>
      <c r="B262" s="84"/>
      <c r="C262" s="80" t="s">
        <v>172</v>
      </c>
      <c r="D262" s="80"/>
      <c r="E262" s="85"/>
      <c r="F262" s="86"/>
      <c r="G262" s="86"/>
      <c r="H262" s="86"/>
      <c r="I262" s="86">
        <f>I260*I261</f>
        <v>0</v>
      </c>
      <c r="J262" s="86">
        <f t="shared" ref="J262:K262" si="128">J260*J261</f>
        <v>0</v>
      </c>
      <c r="K262" s="86">
        <f t="shared" si="128"/>
        <v>0</v>
      </c>
    </row>
    <row r="263" spans="1:11" s="16" customFormat="1" x14ac:dyDescent="0.25">
      <c r="A263" s="12">
        <v>242</v>
      </c>
      <c r="B263" s="13"/>
      <c r="C263" s="13"/>
      <c r="D263" s="14"/>
      <c r="E263" s="58"/>
      <c r="F263" s="15"/>
      <c r="G263" s="15"/>
      <c r="H263" s="15"/>
      <c r="I263" s="15"/>
      <c r="J263" s="15"/>
      <c r="K263" s="15"/>
    </row>
    <row r="264" spans="1:11" s="87" customFormat="1" x14ac:dyDescent="0.25">
      <c r="A264" s="28">
        <v>243</v>
      </c>
      <c r="B264" s="88"/>
      <c r="C264" s="89" t="s">
        <v>174</v>
      </c>
      <c r="D264" s="88"/>
      <c r="E264" s="88"/>
      <c r="F264" s="88"/>
      <c r="G264" s="86"/>
      <c r="H264" s="86"/>
      <c r="I264" s="86">
        <f>I262+I187</f>
        <v>0</v>
      </c>
      <c r="J264" s="86">
        <f>J262+J187</f>
        <v>0</v>
      </c>
      <c r="K264" s="86">
        <f>K262+K187</f>
        <v>0</v>
      </c>
    </row>
    <row r="265" spans="1:11" s="18" customFormat="1" x14ac:dyDescent="0.25">
      <c r="A265" s="76"/>
      <c r="B265" s="21"/>
      <c r="C265" s="77"/>
      <c r="D265" s="21"/>
      <c r="E265" s="21"/>
      <c r="F265" s="21"/>
      <c r="G265" s="78"/>
      <c r="H265" s="23"/>
      <c r="I265" s="17"/>
      <c r="J265" s="17"/>
      <c r="K265" s="17"/>
    </row>
    <row r="266" spans="1:11" s="18" customFormat="1" x14ac:dyDescent="0.25">
      <c r="A266" s="19"/>
      <c r="B266" s="20"/>
      <c r="C266" s="21"/>
      <c r="D266" s="22"/>
      <c r="E266" s="36"/>
      <c r="F266" s="20"/>
      <c r="G266" s="22"/>
      <c r="H266" s="23" t="s">
        <v>173</v>
      </c>
      <c r="I266" s="17">
        <f>I104+I262</f>
        <v>0</v>
      </c>
      <c r="J266" s="17">
        <f t="shared" ref="J266:K266" si="129">J104+J262</f>
        <v>0</v>
      </c>
      <c r="K266" s="17">
        <f t="shared" si="129"/>
        <v>0</v>
      </c>
    </row>
    <row r="267" spans="1:11" s="18" customFormat="1" x14ac:dyDescent="0.25">
      <c r="A267" s="19"/>
      <c r="B267" s="20"/>
      <c r="C267" s="21"/>
      <c r="D267" s="22"/>
      <c r="E267" s="36"/>
      <c r="F267" s="20"/>
      <c r="G267" s="22"/>
      <c r="H267" s="23" t="s">
        <v>40</v>
      </c>
      <c r="I267" s="17">
        <f>SUM(I266:I266)</f>
        <v>0</v>
      </c>
      <c r="J267" s="24"/>
      <c r="K267" s="24"/>
    </row>
  </sheetData>
  <mergeCells count="20">
    <mergeCell ref="C68:K68"/>
    <mergeCell ref="E18:E20"/>
    <mergeCell ref="C14:I14"/>
    <mergeCell ref="A17:K17"/>
    <mergeCell ref="A18:A20"/>
    <mergeCell ref="B18:B20"/>
    <mergeCell ref="C18:C20"/>
    <mergeCell ref="D18:D20"/>
    <mergeCell ref="F18:H18"/>
    <mergeCell ref="I18:K18"/>
    <mergeCell ref="F19:F20"/>
    <mergeCell ref="G19:H19"/>
    <mergeCell ref="I19:I20"/>
    <mergeCell ref="J19:K19"/>
    <mergeCell ref="C13:K13"/>
    <mergeCell ref="I5:J5"/>
    <mergeCell ref="I7:J7"/>
    <mergeCell ref="C9:H9"/>
    <mergeCell ref="C11:I11"/>
    <mergeCell ref="C12:I12"/>
  </mergeCells>
  <pageMargins left="0.39370078740157483" right="0.39370078740157483" top="0.78740157480314965" bottom="0.39370078740157483" header="0.15748031496062992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4 лот</vt:lpstr>
      <vt:lpstr>3 лот</vt:lpstr>
      <vt:lpstr>2 лот</vt:lpstr>
      <vt:lpstr>1 лот</vt:lpstr>
      <vt:lpstr>'1 лот'!Заголовки_для_печати</vt:lpstr>
      <vt:lpstr>'2 лот'!Заголовки_для_печати</vt:lpstr>
      <vt:lpstr>'3 лот'!Заголовки_для_печати</vt:lpstr>
      <vt:lpstr>'4 лот'!Заголовки_для_печати</vt:lpstr>
      <vt:lpstr>'1 лот'!Область_печати</vt:lpstr>
      <vt:lpstr>'2 лот'!Область_печати</vt:lpstr>
      <vt:lpstr>'3 лот'!Область_печати</vt:lpstr>
      <vt:lpstr>'4 лот'!Область_печати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Чанышев Расих Фагимович</dc:creator>
  <cp:lastModifiedBy>Хасанова Алина Рифовна</cp:lastModifiedBy>
  <cp:lastPrinted>2024-06-03T04:47:31Z</cp:lastPrinted>
  <dcterms:created xsi:type="dcterms:W3CDTF">2024-05-02T06:46:47Z</dcterms:created>
  <dcterms:modified xsi:type="dcterms:W3CDTF">2024-06-14T06:52:51Z</dcterms:modified>
</cp:coreProperties>
</file>