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002_МТС\001_Закупочная документация\028_ЛОТ 1.3_В3иС\Договор\Приложение №1 к ТЗ - Ведомости объемов работ\"/>
    </mc:Choice>
  </mc:AlternateContent>
  <bookViews>
    <workbookView xWindow="32760" yWindow="60" windowWidth="7500" windowHeight="4245"/>
  </bookViews>
  <sheets>
    <sheet name="ВедомостьОР" sheetId="2" r:id="rId1"/>
  </sheets>
  <definedNames>
    <definedName name="Print_Titles" localSheetId="0">ВедомостьОР!$11:$11</definedName>
    <definedName name="_xlnm.Print_Titles" localSheetId="0">ВедомостьОР!$11:$11</definedName>
    <definedName name="_xlnm.Print_Area" localSheetId="0">ВедомостьОР!$A$1:$E$95</definedName>
  </definedNames>
  <calcPr calcId="162913"/>
</workbook>
</file>

<file path=xl/calcChain.xml><?xml version="1.0" encoding="utf-8"?>
<calcChain xmlns="http://schemas.openxmlformats.org/spreadsheetml/2006/main">
  <c r="F46" i="2" l="1"/>
  <c r="F42" i="2"/>
  <c r="F41" i="2"/>
  <c r="F37" i="2"/>
  <c r="F21" i="2"/>
  <c r="F22" i="2"/>
  <c r="F29" i="2" l="1"/>
  <c r="F27" i="2"/>
  <c r="F26" i="2"/>
  <c r="F24" i="2"/>
  <c r="F23" i="2"/>
  <c r="F19" i="2"/>
  <c r="F15" i="2"/>
  <c r="F56" i="2" l="1"/>
  <c r="F35" i="2"/>
</calcChain>
</file>

<file path=xl/comments1.xml><?xml version="1.0" encoding="utf-8"?>
<comments xmlns="http://schemas.openxmlformats.org/spreadsheetml/2006/main">
  <authors>
    <author>Сергей</author>
    <author>G_Alex</author>
    <author>Алексей</author>
    <author>&lt;&gt;</author>
  </authors>
  <commentLis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порядку (в актах выполненных работ)&gt;</t>
        </r>
      </text>
    </comment>
    <comment ref="B12" authorId="1" shapeId="0">
      <text>
        <r>
          <rPr>
            <sz val="10"/>
            <color indexed="81"/>
            <rFont val="Tahoma"/>
            <family val="2"/>
          </rPr>
          <t xml:space="preserve"> ЛокСмета::&lt;Наименование (текстовая часть) расценки&gt;</t>
        </r>
      </text>
    </comment>
    <comment ref="C12" authorId="1" shapeId="0">
      <text>
        <r>
          <rPr>
            <sz val="10"/>
            <color indexed="81"/>
            <rFont val="Tahoma"/>
            <family val="2"/>
          </rPr>
          <t xml:space="preserve"> ЛокСмета::&lt;Ед. измерения по расценке&gt;</t>
        </r>
      </text>
    </comment>
    <comment ref="D12" authorId="1" shapeId="0">
      <text>
        <r>
          <rPr>
            <sz val="10"/>
            <color indexed="81"/>
            <rFont val="Tahoma"/>
            <family val="2"/>
          </rPr>
          <t xml:space="preserve"> ЛокСмета::&lt;Количество всего (физ. объем) по позиции&gt;</t>
        </r>
      </text>
    </comment>
    <comment ref="E12" authorId="2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ЛокСмета::&lt;Формулы из таблицы расчета (объединённые)&gt; &lt;Формула расчета физ. объема&gt;</t>
        </r>
      </text>
    </comment>
    <comment ref="A9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9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<sst xmlns="http://schemas.openxmlformats.org/spreadsheetml/2006/main" count="215" uniqueCount="135">
  <si>
    <t>№ пп</t>
  </si>
  <si>
    <t>Ведомость объёмов работ</t>
  </si>
  <si>
    <t>Наименование работ</t>
  </si>
  <si>
    <t>Ед.
изм.</t>
  </si>
  <si>
    <t>Кол-во</t>
  </si>
  <si>
    <t>Формула расчёта, расчёт объёмов работ и расхода материалов</t>
  </si>
  <si>
    <t>Раздел 1. Устройство периметрального ограждения протяженностью 490 м.п.</t>
  </si>
  <si>
    <t>Планировка территории</t>
  </si>
  <si>
    <t>1000 м3</t>
  </si>
  <si>
    <t>Планировка площадей бульдозерами мощностью: 132 кВт (180 л.с.)</t>
  </si>
  <si>
    <t>1000 м2</t>
  </si>
  <si>
    <t>Засыпка траншей и котлованов с перемещением грунта до 5 м бульдозерами мощностью: 96 кВт (130 л.с.), группа грунтов 3/ скальный грунт</t>
  </si>
  <si>
    <t>Грунт глинистый (супесь)/ Прим. скальный грунт</t>
  </si>
  <si>
    <t>м3</t>
  </si>
  <si>
    <t>Уплотнение грунтов катками самоходными грунтовыми вибрационными, массой 18-20 т на первый проход по одному следу толщиной: 30 см</t>
  </si>
  <si>
    <t>На каждый последующий проход по одному следу добавлять: к расценке 01-02-013-02 /+4 проходов</t>
  </si>
  <si>
    <t>Засыпка траншей и котлованов с перемещением грунта до 5 м бульдозерами мощностью: 96 кВт (130 л.с.), группа грунтов 3/ щебень</t>
  </si>
  <si>
    <t xml:space="preserve"> (2500+1200) / 1000</t>
  </si>
  <si>
    <t>Щебень М 1200, фракция 40-80(70) мм, группа 2</t>
  </si>
  <si>
    <t>Щебень М 1200, фракция 20-40 мм, группа 2</t>
  </si>
  <si>
    <t>На каждый последующий проход по одному следу добавлять: к расценке 01-02-013-02/ +2 прохода</t>
  </si>
  <si>
    <t>Перевозка грузов автомобилями-самосвалами грузоподъемностью 10 т работающих вне карьера на расстояние: I класс груза до 10 км (щебень)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</si>
  <si>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</si>
  <si>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3 км</t>
  </si>
  <si>
    <t>Перевозка грузов автомобилями-самосвалами грузоподъемностью 10 т работающих вне карьера на расстояние: I класс груза до 20 км (скальный грунт)</t>
  </si>
  <si>
    <t>Раздел 2. Монтаж ограждения</t>
  </si>
  <si>
    <t>Установка металлических столбов высотой до 4 м</t>
  </si>
  <si>
    <t>100 шт</t>
  </si>
  <si>
    <t xml:space="preserve"> 164 / 100</t>
  </si>
  <si>
    <t>Столб DFence L=3,0м 60*60*3мм Zn + Pe RAL7001 с пласт. крышкой</t>
  </si>
  <si>
    <t>шт</t>
  </si>
  <si>
    <t>Смеси бетонные тяжелого бетона (БСТ), крупность заполнителя 10 мм, класс В20 (М250)</t>
  </si>
  <si>
    <t>Смеси бетонные тяжелого бетона (БСТ), крупность заполнителя 20 мм, класс В20 (М350)/ F150/W6 (надбавка на водонепроницаемость W6 т.ч Таблица 2.5 (1,5%) (Цед =640,17*0,01+0,015*2=25,61)</t>
  </si>
  <si>
    <t>Устройство прокладочной гидроизоляции фундаментов рулонными материалами в один слой насухо (Устройство гидроизоляции стенок ям перед укладкой бетонной смеси)</t>
  </si>
  <si>
    <t>100 м2</t>
  </si>
  <si>
    <t xml:space="preserve"> (2*3,14*0,125*0,9*164) / 100</t>
  </si>
  <si>
    <t>Рубероид морозостойкий РПМ-300</t>
  </si>
  <si>
    <t>м2</t>
  </si>
  <si>
    <t>Устройство заграждений из готовых металлических решетчатых панелей: высотой более 2 м</t>
  </si>
  <si>
    <t>10 шт</t>
  </si>
  <si>
    <t>Панель DFence City V2 3000*1190 яч.50х230 5мм Zn+Ре RAL7001 б/вырезов</t>
  </si>
  <si>
    <t>Кронштейн Г-образный 1000мм для крепления панели</t>
  </si>
  <si>
    <t>Комплект крепления №2.1, болт М6*80, гайка М6 антивандальная срывная, скоба 50*45 Zn+ПП RAL7001</t>
  </si>
  <si>
    <t>Скобы ходовые  (для соединения панелей)</t>
  </si>
  <si>
    <t>Комплект крепления №2.1, болт М6*25, гайка М6 антивандальная срывная скоба 50*45 Zn+ПП RAL 7001</t>
  </si>
  <si>
    <t>Устройство барьеров безопасности: плоских (Устройство противоподкопной сетки)</t>
  </si>
  <si>
    <t>100 м</t>
  </si>
  <si>
    <t xml:space="preserve"> 490 / 100</t>
  </si>
  <si>
    <t>Сетка сварная из холоднотянутой проволоки 4-5 мм</t>
  </si>
  <si>
    <t>т</t>
  </si>
  <si>
    <t xml:space="preserve"> 0,5*1,7*490*0,001</t>
  </si>
  <si>
    <t>Засыпка вручную траншей, пазух котлованов и ям, группа грунтов: 4</t>
  </si>
  <si>
    <t>100 м3</t>
  </si>
  <si>
    <t>Устройство ворот распашных размером 6,0х4,0 м</t>
  </si>
  <si>
    <t>Установка металлических столбов высотой до 4 м: с погружением в бетонное основание</t>
  </si>
  <si>
    <t xml:space="preserve"> 2 / 100</t>
  </si>
  <si>
    <t>Засыпка вручную траншей, пазух котлованов и ям, группа грунтов: 1 (Засыпка ям ПГС)</t>
  </si>
  <si>
    <t xml:space="preserve"> (0,01*2) / 100</t>
  </si>
  <si>
    <t>Смесь песчано-гравийная природная</t>
  </si>
  <si>
    <t xml:space="preserve"> 0,01*2</t>
  </si>
  <si>
    <t>Перевозка грузов автомобилями-самосвалами грузоподъемностью 10 т работающих вне карьера на расстояние: I класс груза до 15 км /Поправка к доставке ПГС/</t>
  </si>
  <si>
    <t xml:space="preserve"> 0,02*1,5</t>
  </si>
  <si>
    <t>Установка стальных конструкций, остающихся в теле бетона (из арматуры диам. 10 мм и 6 мм)</t>
  </si>
  <si>
    <t>Устройство прокладочной гидроизоляции фундаментов рулонными материалами в один слой насухо  (Устройство гидроизоляции стенок ям перед укладкой бетонной смеси)</t>
  </si>
  <si>
    <t>Устройство калиток из готовых металлических решетчатых панелей /Прим. Устройство ворот распашных - 2 полотна/</t>
  </si>
  <si>
    <t xml:space="preserve"> (1*2) / 10</t>
  </si>
  <si>
    <t>Ворота раздвижные металлические глухие  // ворота распашные (применит.)</t>
  </si>
  <si>
    <t>Засыпка вручную траншей, пазух котлованов и ям, группа грунтов: 1</t>
  </si>
  <si>
    <t xml:space="preserve"> (0,45*2) / 100</t>
  </si>
  <si>
    <t>Раздел 3. Монтаж блок- модуля</t>
  </si>
  <si>
    <t>Установка блоков (контейнеров): без заделки стыков</t>
  </si>
  <si>
    <t>10 м3</t>
  </si>
  <si>
    <t>Строительный блок-модуль Панельстрой-1 2500х6000мм, максимальная габаритная высота 2830мм:</t>
  </si>
  <si>
    <t>к-т</t>
  </si>
  <si>
    <t>Раздел 5. Монтаж ангара блочно- модульного (теплого)</t>
  </si>
  <si>
    <t>Устройство железобетонных фундаментов общего назначения объемом: более 25 м3</t>
  </si>
  <si>
    <t xml:space="preserve"> 69,12 / 100</t>
  </si>
  <si>
    <t>Сталь арматурная, горячекатаная, периодического профиля, класс А-III, диаметр 12 мм</t>
  </si>
  <si>
    <t>Сталь арматурная, горячекатаная, гладкая, класс А-I, диаметр 6 мм</t>
  </si>
  <si>
    <t>Проволока арматурная</t>
  </si>
  <si>
    <t>Стоимость изготовления и поставки Ангара размерами 24х48х8(6) м</t>
  </si>
  <si>
    <t>Раздел 6. Монтаж периметрального ограждения протяженностью 630 п.м.</t>
  </si>
  <si>
    <t xml:space="preserve"> ((630/3+2)) / 100</t>
  </si>
  <si>
    <t xml:space="preserve"> (2*3,14*0,125*0,9*212) / 100</t>
  </si>
  <si>
    <t xml:space="preserve"> (212+2) / 10</t>
  </si>
  <si>
    <t xml:space="preserve"> 3*212</t>
  </si>
  <si>
    <t xml:space="preserve"> 2*212</t>
  </si>
  <si>
    <t xml:space="preserve"> 6*212</t>
  </si>
  <si>
    <t xml:space="preserve"> 630 / 100</t>
  </si>
  <si>
    <t xml:space="preserve"> 0,5*1,7*630*0,001</t>
  </si>
  <si>
    <t xml:space="preserve"> (0,125*0,125*3,14*212) / 100</t>
  </si>
  <si>
    <t>Ориентировочный вес м/к ограждения:
стойки из труб 60*60*3 =5,25 кг/м;
панели  = 16,64 кг/шт</t>
  </si>
  <si>
    <t>Площадка складирования оборудования и материалов с устройством КПП в рамках реализации проекта "Увеличение мощности перевалки АО "Дальтрансуголь" до 40 млн. тонн угля в год".</t>
  </si>
  <si>
    <t>3,14*0,15*0,15*1,3*164
15,0626 м3</t>
  </si>
  <si>
    <t>3,14*0,3*1,3*164
200,8344 м3</t>
  </si>
  <si>
    <t>(0,15*4*6+1,2*4)*164
1377,6*0,222/1000</t>
  </si>
  <si>
    <t>164*3*0,5*2,75/1000
0,6765 тн</t>
  </si>
  <si>
    <t>2,1*3,14*0,15*0,15*2
0,297 м3</t>
  </si>
  <si>
    <t>Установка каркасов из арматуры д.5-6 мм</t>
  </si>
  <si>
    <t>(2*4*2*0,62+0,2*4*10*0,222)*0,001
0,0117 тн</t>
  </si>
  <si>
    <t>3,14*0,3*2,1*2
3,9564 м2</t>
  </si>
  <si>
    <t>Раздел 4. Устройство стальной площадки для досмотра автотранспорта</t>
  </si>
  <si>
    <t>44.2</t>
  </si>
  <si>
    <t>44.3</t>
  </si>
  <si>
    <t>Модульная досмотровая эстакада ПЛ 2х1х3 ТУ 25.11.23-004-14584306-2017 (2000х1000х3120) вес 700 кг</t>
  </si>
  <si>
    <t>Установка стальной конструкции модульной досмотровой эстакады уплотненное основание из щебня</t>
  </si>
  <si>
    <t>На 2 КПП: 7 ворота и 6 ворота</t>
  </si>
  <si>
    <t>(9*3*3)/10</t>
  </si>
  <si>
    <t>(9*3*3)/10*2 на 2 КПП</t>
  </si>
  <si>
    <t>6 на 2 КПП</t>
  </si>
  <si>
    <t>Целесообразность выбора 3х-модульного КПП?</t>
  </si>
  <si>
    <t>Уточнить группу грунтов</t>
  </si>
  <si>
    <t>Каркас фундамента стоек Dfence</t>
  </si>
  <si>
    <t>19</t>
  </si>
  <si>
    <t>Разработка грунта с перемещением до 10 м бульдозерами мощностью: 96 кВт (130 л.с.), группа грунтов 2 (снятие ПРС толщ. 20 см)</t>
  </si>
  <si>
    <t>Погрузо-разгрузочные работы при автомобильных перевозках: Погрузка грунта растительного слоя (земля, перегной)</t>
  </si>
  <si>
    <t xml:space="preserve"> (29000*0,2) / 1000</t>
  </si>
  <si>
    <t xml:space="preserve"> 29000 / 1000</t>
  </si>
  <si>
    <t xml:space="preserve"> 7600 / 1000</t>
  </si>
  <si>
    <t xml:space="preserve"> (7600*0,97) / 1000</t>
  </si>
  <si>
    <t xml:space="preserve"> (4,35*0,95) / 1000</t>
  </si>
  <si>
    <t xml:space="preserve"> (4,35)*1,5</t>
  </si>
  <si>
    <t>5800*1,4</t>
  </si>
  <si>
    <t>7600*1,8</t>
  </si>
  <si>
    <t>15,0626 м3</t>
  </si>
  <si>
    <t xml:space="preserve"> (164+2) / 10</t>
  </si>
  <si>
    <t xml:space="preserve"> 3*166</t>
  </si>
  <si>
    <t xml:space="preserve"> 166*2</t>
  </si>
  <si>
    <t xml:space="preserve"> 6*166</t>
  </si>
  <si>
    <t xml:space="preserve"> (0,125*0,125*3,14*166) / 100</t>
  </si>
  <si>
    <t>5</t>
  </si>
  <si>
    <t xml:space="preserve">укладка дорожных плит под модуль 2000х6000мм, </t>
  </si>
  <si>
    <t>Бурение ям глубиной до 2 м бурильно-крановыми машинами: на автомобиле, группа грунтов 3//Поправка к бурению  до глубины 2100 мм/</t>
  </si>
  <si>
    <t>Приложение №2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</si>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</sst>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1"/>
      <name val="Tahoma"/>
      <family val="2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1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i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Arial Cyr"/>
      <charset val="204"/>
    </font>
    <font>
      <b/>
      <i/>
      <sz val="11"/>
      <color theme="1"/>
      <name val="Arial"/>
      <family val="2"/>
      <charset val="204"/>
    </font>
    <font>
      <b/>
      <i/>
      <sz val="10"/>
      <color theme="1"/>
      <name val="Arial Cyr"/>
      <charset val="204"/>
    </font>
    <font>
      <sz val="10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 applyProtection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2" fillId="0" borderId="0"/>
    <xf numFmtId="0" fontId="2" fillId="0" borderId="0"/>
    <xf numFmtId="2" fontId="7" fillId="0" borderId="0">
      <alignment horizontal="right" vertical="top"/>
    </xf>
    <xf numFmtId="0" fontId="2" fillId="0" borderId="0"/>
    <xf numFmtId="0" fontId="2" fillId="0" borderId="1" applyFill="0" applyProtection="0">
      <alignment horizontal="center"/>
    </xf>
    <xf numFmtId="0" fontId="2" fillId="0" borderId="1" applyFill="0" applyProtection="0">
      <alignment horizontal="center"/>
    </xf>
    <xf numFmtId="0" fontId="1" fillId="0" borderId="0">
      <alignment vertical="top"/>
    </xf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left" vertical="top"/>
    </xf>
    <xf numFmtId="0" fontId="2" fillId="0" borderId="0"/>
  </cellStyleXfs>
  <cellXfs count="65">
    <xf numFmtId="0" fontId="0" fillId="0" borderId="0" xfId="0"/>
    <xf numFmtId="0" fontId="6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9" fillId="0" borderId="0" xfId="11" applyFont="1" applyBorder="1">
      <alignment horizontal="center"/>
    </xf>
    <xf numFmtId="0" fontId="9" fillId="0" borderId="0" xfId="11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0" xfId="5" applyFont="1">
      <alignment horizontal="right" vertical="top" wrapText="1"/>
    </xf>
    <xf numFmtId="0" fontId="12" fillId="0" borderId="0" xfId="0" applyFont="1" applyBorder="1" applyAlignment="1">
      <alignment horizontal="left" vertical="top" wrapText="1"/>
    </xf>
    <xf numFmtId="0" fontId="9" fillId="0" borderId="4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13" fillId="0" borderId="0" xfId="0" applyNumberFormat="1" applyFont="1" applyFill="1" applyAlignment="1">
      <alignment horizontal="center" vertical="top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right" vertical="top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14" applyFont="1" applyBorder="1" applyAlignment="1">
      <alignment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49" fontId="16" fillId="0" borderId="2" xfId="11" applyNumberFormat="1" applyFont="1" applyFill="1" applyBorder="1">
      <alignment horizontal="center"/>
    </xf>
    <xf numFmtId="0" fontId="16" fillId="0" borderId="2" xfId="11" applyFont="1" applyBorder="1">
      <alignment horizontal="center"/>
    </xf>
    <xf numFmtId="0" fontId="16" fillId="0" borderId="2" xfId="11" applyFont="1" applyBorder="1" applyAlignment="1">
      <alignment horizontal="left"/>
    </xf>
    <xf numFmtId="49" fontId="14" fillId="0" borderId="1" xfId="0" applyNumberFormat="1" applyFont="1" applyFill="1" applyBorder="1" applyAlignment="1">
      <alignment horizontal="right" vertical="top" wrapText="1"/>
    </xf>
    <xf numFmtId="0" fontId="14" fillId="0" borderId="1" xfId="0" applyNumberFormat="1" applyFont="1" applyFill="1" applyBorder="1" applyAlignment="1">
      <alignment horizontal="left" vertical="top" wrapText="1"/>
    </xf>
    <xf numFmtId="0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Fill="1" applyBorder="1" applyAlignment="1">
      <alignment horizontal="right" vertical="top" wrapText="1"/>
    </xf>
    <xf numFmtId="0" fontId="14" fillId="0" borderId="1" xfId="0" applyNumberFormat="1" applyFont="1" applyBorder="1" applyAlignment="1">
      <alignment horizontal="left" vertical="top" wrapText="1"/>
    </xf>
    <xf numFmtId="0" fontId="14" fillId="0" borderId="1" xfId="0" applyNumberFormat="1" applyFont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right" vertical="top" wrapText="1"/>
    </xf>
    <xf numFmtId="49" fontId="14" fillId="0" borderId="2" xfId="0" applyNumberFormat="1" applyFont="1" applyFill="1" applyBorder="1" applyAlignment="1">
      <alignment horizontal="right" vertical="top" wrapText="1"/>
    </xf>
    <xf numFmtId="0" fontId="14" fillId="0" borderId="2" xfId="0" applyNumberFormat="1" applyFont="1" applyBorder="1" applyAlignment="1">
      <alignment horizontal="left" vertical="top" wrapText="1"/>
    </xf>
    <xf numFmtId="0" fontId="14" fillId="0" borderId="2" xfId="0" applyNumberFormat="1" applyFont="1" applyBorder="1" applyAlignment="1">
      <alignment horizontal="center" vertical="top" wrapText="1"/>
    </xf>
    <xf numFmtId="0" fontId="14" fillId="0" borderId="2" xfId="0" applyNumberFormat="1" applyFont="1" applyBorder="1" applyAlignment="1">
      <alignment horizontal="right" vertical="top" wrapText="1"/>
    </xf>
    <xf numFmtId="0" fontId="14" fillId="0" borderId="3" xfId="0" applyNumberFormat="1" applyFont="1" applyFill="1" applyBorder="1" applyAlignment="1">
      <alignment horizontal="left" vertical="top" wrapText="1"/>
    </xf>
    <xf numFmtId="0" fontId="14" fillId="0" borderId="2" xfId="0" applyNumberFormat="1" applyFont="1" applyFill="1" applyBorder="1" applyAlignment="1">
      <alignment horizontal="left" vertical="top" wrapText="1"/>
    </xf>
    <xf numFmtId="0" fontId="14" fillId="0" borderId="2" xfId="0" applyNumberFormat="1" applyFont="1" applyFill="1" applyBorder="1" applyAlignment="1">
      <alignment horizontal="center" vertical="top" wrapText="1"/>
    </xf>
    <xf numFmtId="0" fontId="14" fillId="0" borderId="2" xfId="0" applyNumberFormat="1" applyFont="1" applyFill="1" applyBorder="1" applyAlignment="1">
      <alignment horizontal="right" vertical="top" wrapText="1"/>
    </xf>
    <xf numFmtId="49" fontId="14" fillId="0" borderId="0" xfId="0" applyNumberFormat="1" applyFont="1" applyFill="1" applyBorder="1" applyAlignment="1">
      <alignment horizontal="right" vertical="top" wrapText="1"/>
    </xf>
    <xf numFmtId="0" fontId="14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horizontal="center" vertical="top" wrapText="1"/>
    </xf>
    <xf numFmtId="0" fontId="14" fillId="0" borderId="0" xfId="0" applyNumberFormat="1" applyFont="1" applyBorder="1" applyAlignment="1">
      <alignment horizontal="right" vertical="top" wrapText="1"/>
    </xf>
    <xf numFmtId="49" fontId="14" fillId="0" borderId="0" xfId="0" applyNumberFormat="1" applyFont="1" applyFill="1"/>
    <xf numFmtId="49" fontId="14" fillId="0" borderId="0" xfId="0" applyNumberFormat="1" applyFont="1" applyAlignment="1">
      <alignment horizontal="left" vertical="top"/>
    </xf>
    <xf numFmtId="0" fontId="14" fillId="0" borderId="0" xfId="0" applyFont="1"/>
    <xf numFmtId="49" fontId="14" fillId="0" borderId="0" xfId="20" applyNumberFormat="1" applyFont="1" applyFill="1">
      <alignment horizontal="left" vertical="top"/>
    </xf>
    <xf numFmtId="49" fontId="13" fillId="0" borderId="0" xfId="0" applyNumberFormat="1" applyFont="1" applyFill="1"/>
    <xf numFmtId="49" fontId="13" fillId="0" borderId="0" xfId="0" applyNumberFormat="1" applyFont="1" applyAlignment="1">
      <alignment horizontal="left" vertical="top"/>
    </xf>
    <xf numFmtId="0" fontId="13" fillId="0" borderId="0" xfId="0" applyFont="1"/>
    <xf numFmtId="0" fontId="13" fillId="0" borderId="0" xfId="0" applyFont="1" applyBorder="1" applyAlignment="1">
      <alignment horizontal="right"/>
    </xf>
    <xf numFmtId="0" fontId="16" fillId="0" borderId="3" xfId="0" applyFont="1" applyBorder="1" applyAlignment="1">
      <alignment horizontal="right"/>
    </xf>
    <xf numFmtId="0" fontId="16" fillId="0" borderId="5" xfId="0" applyFont="1" applyBorder="1" applyAlignment="1">
      <alignment horizontal="right"/>
    </xf>
    <xf numFmtId="0" fontId="16" fillId="0" borderId="6" xfId="0" applyFont="1" applyBorder="1" applyAlignment="1">
      <alignment horizontal="right"/>
    </xf>
    <xf numFmtId="0" fontId="16" fillId="0" borderId="1" xfId="0" applyFont="1" applyBorder="1" applyAlignment="1">
      <alignment horizontal="right"/>
    </xf>
    <xf numFmtId="49" fontId="13" fillId="0" borderId="0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7" fillId="0" borderId="1" xfId="0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БИМ" xfId="9"/>
    <cellStyle name="ИтогоТекЦ" xfId="10"/>
    <cellStyle name="ЛокСмета" xfId="11"/>
    <cellStyle name="ЛокСмета 2" xfId="12"/>
    <cellStyle name="ЛокСмМТСН" xfId="13"/>
    <cellStyle name="Обычный" xfId="0" builtinId="0"/>
    <cellStyle name="Обычный_Мои данные" xfId="14"/>
    <cellStyle name="Параметр" xfId="15"/>
    <cellStyle name="ПеременныеСметы" xfId="16"/>
    <cellStyle name="РесСмета" xfId="17"/>
    <cellStyle name="СводкаСтоимРаб" xfId="18"/>
    <cellStyle name="Титул" xfId="19"/>
    <cellStyle name="Хвост" xfId="20"/>
    <cellStyle name="Экспертиза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G97"/>
  <sheetViews>
    <sheetView showGridLines="0" tabSelected="1" view="pageBreakPreview" zoomScale="112" zoomScaleNormal="85" zoomScaleSheetLayoutView="112" workbookViewId="0">
      <selection activeCell="A3" sqref="A3:E3"/>
    </sheetView>
  </sheetViews>
  <sheetFormatPr defaultRowHeight="12" x14ac:dyDescent="0.2"/>
  <cols>
    <col min="1" max="1" width="8.42578125" style="47" customWidth="1"/>
    <col min="2" max="2" width="55.140625" style="48" customWidth="1"/>
    <col min="3" max="3" width="13.5703125" style="49" customWidth="1"/>
    <col min="4" max="4" width="18.42578125" style="49" customWidth="1"/>
    <col min="5" max="5" width="31.7109375" style="49" customWidth="1"/>
    <col min="6" max="6" width="26.42578125" style="1" customWidth="1"/>
    <col min="7" max="7" width="30.42578125" style="1" customWidth="1"/>
    <col min="8" max="8" width="9.85546875" style="1" bestFit="1" customWidth="1"/>
    <col min="9" max="16384" width="9.140625" style="1"/>
  </cols>
  <sheetData>
    <row r="2" spans="1:6" ht="12.75" customHeight="1" x14ac:dyDescent="0.25">
      <c r="A2" s="51" t="s">
        <v>133</v>
      </c>
      <c r="B2" s="52"/>
      <c r="C2" s="52"/>
      <c r="D2" s="52"/>
      <c r="E2" s="53"/>
    </row>
    <row r="3" spans="1:6" ht="12.75" customHeight="1" x14ac:dyDescent="0.25">
      <c r="A3" s="54" t="s">
        <v>134</v>
      </c>
      <c r="B3" s="54"/>
      <c r="C3" s="54"/>
      <c r="D3" s="54"/>
      <c r="E3" s="54"/>
    </row>
    <row r="4" spans="1:6" ht="12.75" customHeight="1" x14ac:dyDescent="0.2">
      <c r="A4" s="50"/>
      <c r="B4" s="50"/>
      <c r="C4" s="50"/>
      <c r="D4" s="50"/>
      <c r="E4" s="50"/>
    </row>
    <row r="5" spans="1:6" x14ac:dyDescent="0.2">
      <c r="A5" s="55"/>
      <c r="B5" s="55"/>
      <c r="C5" s="55"/>
      <c r="D5" s="55"/>
      <c r="E5" s="55"/>
    </row>
    <row r="6" spans="1:6" x14ac:dyDescent="0.2">
      <c r="A6" s="55"/>
      <c r="B6" s="55"/>
      <c r="C6" s="55"/>
      <c r="D6" s="55"/>
      <c r="E6" s="55"/>
    </row>
    <row r="7" spans="1:6" s="2" customFormat="1" ht="18" x14ac:dyDescent="0.25">
      <c r="A7" s="56" t="s">
        <v>1</v>
      </c>
      <c r="B7" s="56"/>
      <c r="C7" s="56"/>
      <c r="D7" s="56"/>
      <c r="E7" s="56"/>
    </row>
    <row r="8" spans="1:6" s="2" customFormat="1" ht="33" customHeight="1" x14ac:dyDescent="0.2">
      <c r="A8" s="62" t="s">
        <v>92</v>
      </c>
      <c r="B8" s="62"/>
      <c r="C8" s="62"/>
      <c r="D8" s="62"/>
      <c r="E8" s="62"/>
    </row>
    <row r="9" spans="1:6" x14ac:dyDescent="0.2">
      <c r="A9" s="11"/>
      <c r="B9" s="12"/>
      <c r="C9" s="13"/>
      <c r="D9" s="14"/>
      <c r="E9" s="15"/>
    </row>
    <row r="10" spans="1:6" s="3" customFormat="1" ht="42.75" x14ac:dyDescent="0.2">
      <c r="A10" s="16" t="s">
        <v>0</v>
      </c>
      <c r="B10" s="17" t="s">
        <v>2</v>
      </c>
      <c r="C10" s="17" t="s">
        <v>3</v>
      </c>
      <c r="D10" s="17" t="s">
        <v>4</v>
      </c>
      <c r="E10" s="18" t="s">
        <v>5</v>
      </c>
    </row>
    <row r="11" spans="1:6" s="4" customFormat="1" ht="14.25" x14ac:dyDescent="0.2">
      <c r="A11" s="19">
        <v>1</v>
      </c>
      <c r="B11" s="20">
        <v>3</v>
      </c>
      <c r="C11" s="20">
        <v>4</v>
      </c>
      <c r="D11" s="20">
        <v>5</v>
      </c>
      <c r="E11" s="20"/>
    </row>
    <row r="12" spans="1:6" s="4" customFormat="1" ht="15" x14ac:dyDescent="0.25">
      <c r="A12" s="21"/>
      <c r="B12" s="22"/>
      <c r="C12" s="22"/>
      <c r="D12" s="22"/>
      <c r="E12" s="23"/>
      <c r="F12" s="5"/>
    </row>
    <row r="13" spans="1:6" s="6" customFormat="1" ht="15.75" x14ac:dyDescent="0.2">
      <c r="A13" s="57" t="s">
        <v>6</v>
      </c>
      <c r="B13" s="58"/>
      <c r="C13" s="58"/>
      <c r="D13" s="58"/>
      <c r="E13" s="58"/>
    </row>
    <row r="14" spans="1:6" s="6" customFormat="1" ht="14.25" x14ac:dyDescent="0.2">
      <c r="A14" s="59" t="s">
        <v>7</v>
      </c>
      <c r="B14" s="60"/>
      <c r="C14" s="60"/>
      <c r="D14" s="60"/>
      <c r="E14" s="60"/>
      <c r="F14" s="8"/>
    </row>
    <row r="15" spans="1:6" s="6" customFormat="1" ht="42.75" x14ac:dyDescent="0.2">
      <c r="A15" s="24">
        <v>1</v>
      </c>
      <c r="B15" s="25" t="s">
        <v>114</v>
      </c>
      <c r="C15" s="26" t="s">
        <v>8</v>
      </c>
      <c r="D15" s="27">
        <v>5.8</v>
      </c>
      <c r="E15" s="26" t="s">
        <v>116</v>
      </c>
      <c r="F15" s="6">
        <f>29*0.2</f>
        <v>5.8000000000000007</v>
      </c>
    </row>
    <row r="16" spans="1:6" s="6" customFormat="1" ht="28.5" x14ac:dyDescent="0.2">
      <c r="A16" s="24">
        <v>2</v>
      </c>
      <c r="B16" s="28" t="s">
        <v>9</v>
      </c>
      <c r="C16" s="29" t="s">
        <v>10</v>
      </c>
      <c r="D16" s="30">
        <v>29</v>
      </c>
      <c r="E16" s="28" t="s">
        <v>117</v>
      </c>
    </row>
    <row r="17" spans="1:6" s="6" customFormat="1" ht="42.75" x14ac:dyDescent="0.2">
      <c r="A17" s="24">
        <v>3</v>
      </c>
      <c r="B17" s="25" t="s">
        <v>11</v>
      </c>
      <c r="C17" s="26" t="s">
        <v>8</v>
      </c>
      <c r="D17" s="27">
        <v>7.6</v>
      </c>
      <c r="E17" s="25" t="s">
        <v>118</v>
      </c>
    </row>
    <row r="18" spans="1:6" s="6" customFormat="1" ht="14.25" x14ac:dyDescent="0.2">
      <c r="A18" s="24">
        <v>4</v>
      </c>
      <c r="B18" s="25" t="s">
        <v>12</v>
      </c>
      <c r="C18" s="26" t="s">
        <v>13</v>
      </c>
      <c r="D18" s="27">
        <v>7600</v>
      </c>
      <c r="E18" s="25"/>
    </row>
    <row r="19" spans="1:6" s="6" customFormat="1" ht="42.75" x14ac:dyDescent="0.2">
      <c r="A19" s="24">
        <v>5</v>
      </c>
      <c r="B19" s="25" t="s">
        <v>14</v>
      </c>
      <c r="C19" s="26" t="s">
        <v>8</v>
      </c>
      <c r="D19" s="27">
        <v>7.3719999999999999</v>
      </c>
      <c r="E19" s="25" t="s">
        <v>119</v>
      </c>
      <c r="F19" s="6">
        <f>7.6*0.97</f>
        <v>7.3719999999999999</v>
      </c>
    </row>
    <row r="20" spans="1:6" s="6" customFormat="1" ht="28.5" x14ac:dyDescent="0.2">
      <c r="A20" s="24">
        <v>6</v>
      </c>
      <c r="B20" s="25" t="s">
        <v>15</v>
      </c>
      <c r="C20" s="26" t="s">
        <v>8</v>
      </c>
      <c r="D20" s="27">
        <v>7.3719999999999999</v>
      </c>
      <c r="E20" s="25"/>
    </row>
    <row r="21" spans="1:6" s="6" customFormat="1" ht="42.75" x14ac:dyDescent="0.2">
      <c r="A21" s="24">
        <v>7</v>
      </c>
      <c r="B21" s="25" t="s">
        <v>16</v>
      </c>
      <c r="C21" s="26" t="s">
        <v>8</v>
      </c>
      <c r="D21" s="27">
        <v>4.3499999999999996</v>
      </c>
      <c r="E21" s="25" t="s">
        <v>17</v>
      </c>
      <c r="F21" s="6">
        <f>4.35/15</f>
        <v>0.28999999999999998</v>
      </c>
    </row>
    <row r="22" spans="1:6" s="6" customFormat="1" ht="14.25" x14ac:dyDescent="0.2">
      <c r="A22" s="24">
        <v>8</v>
      </c>
      <c r="B22" s="25" t="s">
        <v>18</v>
      </c>
      <c r="C22" s="26" t="s">
        <v>13</v>
      </c>
      <c r="D22" s="27">
        <v>2900</v>
      </c>
      <c r="E22" s="25"/>
      <c r="F22" s="6">
        <f>0.29*10</f>
        <v>2.9</v>
      </c>
    </row>
    <row r="23" spans="1:6" s="6" customFormat="1" ht="14.25" x14ac:dyDescent="0.2">
      <c r="A23" s="24">
        <v>9</v>
      </c>
      <c r="B23" s="25" t="s">
        <v>19</v>
      </c>
      <c r="C23" s="26" t="s">
        <v>13</v>
      </c>
      <c r="D23" s="27">
        <v>1450</v>
      </c>
      <c r="E23" s="25"/>
      <c r="F23" s="6">
        <f>0.29*5</f>
        <v>1.45</v>
      </c>
    </row>
    <row r="24" spans="1:6" s="6" customFormat="1" ht="42.75" x14ac:dyDescent="0.2">
      <c r="A24" s="24">
        <v>10</v>
      </c>
      <c r="B24" s="28" t="s">
        <v>14</v>
      </c>
      <c r="C24" s="29" t="s">
        <v>8</v>
      </c>
      <c r="D24" s="30">
        <v>4.133</v>
      </c>
      <c r="E24" s="28" t="s">
        <v>120</v>
      </c>
      <c r="F24" s="6">
        <f>4.35*0.95</f>
        <v>4.1324999999999994</v>
      </c>
    </row>
    <row r="25" spans="1:6" s="6" customFormat="1" ht="28.5" x14ac:dyDescent="0.2">
      <c r="A25" s="24">
        <v>11</v>
      </c>
      <c r="B25" s="28" t="s">
        <v>20</v>
      </c>
      <c r="C25" s="29" t="s">
        <v>8</v>
      </c>
      <c r="D25" s="30">
        <v>4.133</v>
      </c>
      <c r="E25" s="28"/>
    </row>
    <row r="26" spans="1:6" s="6" customFormat="1" ht="42.75" x14ac:dyDescent="0.2">
      <c r="A26" s="24">
        <v>12</v>
      </c>
      <c r="B26" s="28" t="s">
        <v>21</v>
      </c>
      <c r="C26" s="29" t="s">
        <v>22</v>
      </c>
      <c r="D26" s="30">
        <v>6.5250000000000004</v>
      </c>
      <c r="E26" s="28" t="s">
        <v>121</v>
      </c>
      <c r="F26" s="6">
        <f>4.35*1.5</f>
        <v>6.5249999999999995</v>
      </c>
    </row>
    <row r="27" spans="1:6" s="6" customFormat="1" ht="42.75" x14ac:dyDescent="0.2">
      <c r="A27" s="24">
        <v>13</v>
      </c>
      <c r="B27" s="25" t="s">
        <v>115</v>
      </c>
      <c r="C27" s="26" t="s">
        <v>22</v>
      </c>
      <c r="D27" s="27">
        <v>8120</v>
      </c>
      <c r="E27" s="25" t="s">
        <v>122</v>
      </c>
      <c r="F27" s="6">
        <f>5.8*1.4</f>
        <v>8.1199999999999992</v>
      </c>
    </row>
    <row r="28" spans="1:6" s="6" customFormat="1" ht="42.75" x14ac:dyDescent="0.2">
      <c r="A28" s="24">
        <v>14</v>
      </c>
      <c r="B28" s="28" t="s">
        <v>23</v>
      </c>
      <c r="C28" s="29" t="s">
        <v>22</v>
      </c>
      <c r="D28" s="27">
        <v>8120</v>
      </c>
      <c r="E28" s="28"/>
    </row>
    <row r="29" spans="1:6" s="6" customFormat="1" ht="42.75" x14ac:dyDescent="0.2">
      <c r="A29" s="31">
        <v>15</v>
      </c>
      <c r="B29" s="32" t="s">
        <v>24</v>
      </c>
      <c r="C29" s="33" t="s">
        <v>22</v>
      </c>
      <c r="D29" s="34">
        <v>13680</v>
      </c>
      <c r="E29" s="32" t="s">
        <v>123</v>
      </c>
      <c r="F29" s="6">
        <f>7.6*1.8</f>
        <v>13.68</v>
      </c>
    </row>
    <row r="30" spans="1:6" s="6" customFormat="1" ht="15.75" x14ac:dyDescent="0.2">
      <c r="A30" s="57" t="s">
        <v>25</v>
      </c>
      <c r="B30" s="58"/>
      <c r="C30" s="58"/>
      <c r="D30" s="58"/>
      <c r="E30" s="58"/>
    </row>
    <row r="31" spans="1:6" s="6" customFormat="1" ht="14.25" x14ac:dyDescent="0.2">
      <c r="A31" s="24"/>
      <c r="B31" s="61" t="s">
        <v>91</v>
      </c>
      <c r="C31" s="61"/>
      <c r="D31" s="61"/>
      <c r="E31" s="61"/>
    </row>
    <row r="32" spans="1:6" s="6" customFormat="1" ht="14.25" x14ac:dyDescent="0.2">
      <c r="A32" s="24">
        <v>16</v>
      </c>
      <c r="B32" s="28" t="s">
        <v>26</v>
      </c>
      <c r="C32" s="29" t="s">
        <v>27</v>
      </c>
      <c r="D32" s="30">
        <v>1.64</v>
      </c>
      <c r="E32" s="28" t="s">
        <v>28</v>
      </c>
    </row>
    <row r="33" spans="1:7" s="6" customFormat="1" ht="28.5" x14ac:dyDescent="0.2">
      <c r="A33" s="24">
        <v>17</v>
      </c>
      <c r="B33" s="28" t="s">
        <v>29</v>
      </c>
      <c r="C33" s="29" t="s">
        <v>30</v>
      </c>
      <c r="D33" s="30">
        <v>164</v>
      </c>
      <c r="E33" s="28"/>
    </row>
    <row r="34" spans="1:7" s="6" customFormat="1" ht="28.5" x14ac:dyDescent="0.2">
      <c r="A34" s="24">
        <v>18</v>
      </c>
      <c r="B34" s="25" t="s">
        <v>31</v>
      </c>
      <c r="C34" s="26" t="s">
        <v>13</v>
      </c>
      <c r="D34" s="27">
        <v>15.06</v>
      </c>
      <c r="E34" s="25" t="s">
        <v>124</v>
      </c>
      <c r="F34" s="6" t="s">
        <v>93</v>
      </c>
    </row>
    <row r="35" spans="1:7" s="6" customFormat="1" ht="28.5" x14ac:dyDescent="0.2">
      <c r="A35" s="24" t="s">
        <v>113</v>
      </c>
      <c r="B35" s="25" t="s">
        <v>98</v>
      </c>
      <c r="C35" s="26" t="s">
        <v>49</v>
      </c>
      <c r="D35" s="27">
        <v>0.30580000000000002</v>
      </c>
      <c r="E35" s="25" t="s">
        <v>95</v>
      </c>
      <c r="F35" s="10">
        <f>(0.15*4*6+1.2*4)*164</f>
        <v>1377.5999999999997</v>
      </c>
      <c r="G35" s="6" t="s">
        <v>112</v>
      </c>
    </row>
    <row r="36" spans="1:7" s="6" customFormat="1" ht="57" x14ac:dyDescent="0.2">
      <c r="A36" s="24">
        <v>20</v>
      </c>
      <c r="B36" s="25" t="s">
        <v>33</v>
      </c>
      <c r="C36" s="26" t="s">
        <v>34</v>
      </c>
      <c r="D36" s="27">
        <v>2.008</v>
      </c>
      <c r="E36" s="25" t="s">
        <v>35</v>
      </c>
      <c r="F36" s="6" t="s">
        <v>94</v>
      </c>
    </row>
    <row r="37" spans="1:7" s="6" customFormat="1" ht="14.25" x14ac:dyDescent="0.2">
      <c r="A37" s="24">
        <v>21</v>
      </c>
      <c r="B37" s="25" t="s">
        <v>36</v>
      </c>
      <c r="C37" s="26" t="s">
        <v>37</v>
      </c>
      <c r="D37" s="27">
        <v>220.917</v>
      </c>
      <c r="E37" s="25"/>
      <c r="F37" s="6">
        <f>200.8344*1.1</f>
        <v>220.91784000000001</v>
      </c>
    </row>
    <row r="38" spans="1:7" s="6" customFormat="1" ht="28.5" x14ac:dyDescent="0.2">
      <c r="A38" s="24">
        <v>22</v>
      </c>
      <c r="B38" s="25" t="s">
        <v>38</v>
      </c>
      <c r="C38" s="26" t="s">
        <v>39</v>
      </c>
      <c r="D38" s="27">
        <v>16.600000000000001</v>
      </c>
      <c r="E38" s="25" t="s">
        <v>125</v>
      </c>
    </row>
    <row r="39" spans="1:7" s="6" customFormat="1" ht="28.5" x14ac:dyDescent="0.2">
      <c r="A39" s="24">
        <v>23</v>
      </c>
      <c r="B39" s="28" t="s">
        <v>40</v>
      </c>
      <c r="C39" s="29" t="s">
        <v>30</v>
      </c>
      <c r="D39" s="30">
        <v>498</v>
      </c>
      <c r="E39" s="28" t="s">
        <v>126</v>
      </c>
    </row>
    <row r="40" spans="1:7" s="6" customFormat="1" ht="28.5" x14ac:dyDescent="0.2">
      <c r="A40" s="24">
        <v>24</v>
      </c>
      <c r="B40" s="28" t="s">
        <v>41</v>
      </c>
      <c r="C40" s="29" t="s">
        <v>30</v>
      </c>
      <c r="D40" s="30">
        <v>166</v>
      </c>
      <c r="E40" s="28"/>
    </row>
    <row r="41" spans="1:7" s="6" customFormat="1" ht="42.75" x14ac:dyDescent="0.2">
      <c r="A41" s="24">
        <v>25</v>
      </c>
      <c r="B41" s="28" t="s">
        <v>42</v>
      </c>
      <c r="C41" s="29" t="s">
        <v>30</v>
      </c>
      <c r="D41" s="30">
        <v>332</v>
      </c>
      <c r="E41" s="28" t="s">
        <v>127</v>
      </c>
      <c r="F41" s="6">
        <f>166*2</f>
        <v>332</v>
      </c>
    </row>
    <row r="42" spans="1:7" s="6" customFormat="1" ht="14.25" x14ac:dyDescent="0.2">
      <c r="A42" s="24">
        <v>26</v>
      </c>
      <c r="B42" s="28" t="s">
        <v>43</v>
      </c>
      <c r="C42" s="29" t="s">
        <v>30</v>
      </c>
      <c r="D42" s="30">
        <v>996</v>
      </c>
      <c r="E42" s="28" t="s">
        <v>128</v>
      </c>
      <c r="F42" s="6">
        <f>166*6</f>
        <v>996</v>
      </c>
    </row>
    <row r="43" spans="1:7" s="6" customFormat="1" ht="42.75" x14ac:dyDescent="0.2">
      <c r="A43" s="24">
        <v>27</v>
      </c>
      <c r="B43" s="28" t="s">
        <v>44</v>
      </c>
      <c r="C43" s="29" t="s">
        <v>30</v>
      </c>
      <c r="D43" s="30">
        <v>996</v>
      </c>
      <c r="E43" s="28" t="s">
        <v>128</v>
      </c>
    </row>
    <row r="44" spans="1:7" s="6" customFormat="1" ht="28.5" x14ac:dyDescent="0.2">
      <c r="A44" s="24">
        <v>28</v>
      </c>
      <c r="B44" s="28" t="s">
        <v>45</v>
      </c>
      <c r="C44" s="29" t="s">
        <v>46</v>
      </c>
      <c r="D44" s="30">
        <v>4.9000000000000004</v>
      </c>
      <c r="E44" s="28" t="s">
        <v>47</v>
      </c>
    </row>
    <row r="45" spans="1:7" s="6" customFormat="1" ht="28.5" x14ac:dyDescent="0.2">
      <c r="A45" s="24">
        <v>29</v>
      </c>
      <c r="B45" s="25" t="s">
        <v>48</v>
      </c>
      <c r="C45" s="26" t="s">
        <v>49</v>
      </c>
      <c r="D45" s="27">
        <v>0.41649999999999998</v>
      </c>
      <c r="E45" s="25" t="s">
        <v>50</v>
      </c>
      <c r="F45" s="6" t="s">
        <v>96</v>
      </c>
    </row>
    <row r="46" spans="1:7" s="6" customFormat="1" ht="28.5" x14ac:dyDescent="0.2">
      <c r="A46" s="24">
        <v>30</v>
      </c>
      <c r="B46" s="25" t="s">
        <v>51</v>
      </c>
      <c r="C46" s="26" t="s">
        <v>52</v>
      </c>
      <c r="D46" s="27">
        <v>8.1000000000000003E-2</v>
      </c>
      <c r="E46" s="25" t="s">
        <v>129</v>
      </c>
      <c r="F46" s="6">
        <f>0.125*0.125*3.14*166</f>
        <v>8.1443750000000001</v>
      </c>
    </row>
    <row r="47" spans="1:7" s="6" customFormat="1" ht="14.25" x14ac:dyDescent="0.2">
      <c r="A47" s="59" t="s">
        <v>53</v>
      </c>
      <c r="B47" s="60"/>
      <c r="C47" s="60"/>
      <c r="D47" s="60"/>
      <c r="E47" s="60"/>
    </row>
    <row r="48" spans="1:7" s="6" customFormat="1" ht="28.5" x14ac:dyDescent="0.2">
      <c r="A48" s="24">
        <v>31</v>
      </c>
      <c r="B48" s="28" t="s">
        <v>54</v>
      </c>
      <c r="C48" s="29" t="s">
        <v>27</v>
      </c>
      <c r="D48" s="30">
        <v>0.02</v>
      </c>
      <c r="E48" s="28" t="s">
        <v>55</v>
      </c>
    </row>
    <row r="49" spans="1:7" s="6" customFormat="1" ht="28.5" x14ac:dyDescent="0.2">
      <c r="A49" s="24">
        <v>32</v>
      </c>
      <c r="B49" s="25" t="s">
        <v>31</v>
      </c>
      <c r="C49" s="26" t="s">
        <v>13</v>
      </c>
      <c r="D49" s="27">
        <v>0.29699999999999999</v>
      </c>
      <c r="E49" s="25"/>
      <c r="F49" s="6" t="s">
        <v>97</v>
      </c>
    </row>
    <row r="50" spans="1:7" s="6" customFormat="1" ht="42.75" x14ac:dyDescent="0.2">
      <c r="A50" s="24">
        <v>33</v>
      </c>
      <c r="B50" s="28" t="s">
        <v>132</v>
      </c>
      <c r="C50" s="29" t="s">
        <v>27</v>
      </c>
      <c r="D50" s="30">
        <v>0.02</v>
      </c>
      <c r="E50" s="28" t="s">
        <v>55</v>
      </c>
      <c r="G50" s="6" t="s">
        <v>111</v>
      </c>
    </row>
    <row r="51" spans="1:7" s="6" customFormat="1" ht="28.5" x14ac:dyDescent="0.2">
      <c r="A51" s="24">
        <v>34</v>
      </c>
      <c r="B51" s="25" t="s">
        <v>56</v>
      </c>
      <c r="C51" s="26" t="s">
        <v>52</v>
      </c>
      <c r="D51" s="27">
        <v>2.0000000000000001E-4</v>
      </c>
      <c r="E51" s="25" t="s">
        <v>57</v>
      </c>
    </row>
    <row r="52" spans="1:7" s="6" customFormat="1" ht="14.25" x14ac:dyDescent="0.2">
      <c r="A52" s="24">
        <v>35</v>
      </c>
      <c r="B52" s="28" t="s">
        <v>58</v>
      </c>
      <c r="C52" s="29" t="s">
        <v>13</v>
      </c>
      <c r="D52" s="30">
        <v>0.02</v>
      </c>
      <c r="E52" s="28" t="s">
        <v>59</v>
      </c>
    </row>
    <row r="53" spans="1:7" s="6" customFormat="1" ht="57" x14ac:dyDescent="0.2">
      <c r="A53" s="24">
        <v>36</v>
      </c>
      <c r="B53" s="28" t="s">
        <v>60</v>
      </c>
      <c r="C53" s="29" t="s">
        <v>22</v>
      </c>
      <c r="D53" s="30">
        <v>0.03</v>
      </c>
      <c r="E53" s="28" t="s">
        <v>61</v>
      </c>
    </row>
    <row r="54" spans="1:7" s="6" customFormat="1" ht="42.75" x14ac:dyDescent="0.2">
      <c r="A54" s="24">
        <v>37</v>
      </c>
      <c r="B54" s="28" t="s">
        <v>62</v>
      </c>
      <c r="C54" s="29" t="s">
        <v>49</v>
      </c>
      <c r="D54" s="30">
        <v>1.17E-2</v>
      </c>
      <c r="E54" s="28"/>
      <c r="F54" s="6" t="s">
        <v>99</v>
      </c>
    </row>
    <row r="55" spans="1:7" s="6" customFormat="1" ht="57" x14ac:dyDescent="0.2">
      <c r="A55" s="24">
        <v>38</v>
      </c>
      <c r="B55" s="25" t="s">
        <v>63</v>
      </c>
      <c r="C55" s="26" t="s">
        <v>34</v>
      </c>
      <c r="D55" s="27">
        <v>0.04</v>
      </c>
      <c r="E55" s="25"/>
      <c r="F55" s="6" t="s">
        <v>100</v>
      </c>
    </row>
    <row r="56" spans="1:7" s="6" customFormat="1" ht="14.25" x14ac:dyDescent="0.2">
      <c r="A56" s="24">
        <v>39</v>
      </c>
      <c r="B56" s="25" t="s">
        <v>36</v>
      </c>
      <c r="C56" s="26" t="s">
        <v>37</v>
      </c>
      <c r="D56" s="27">
        <v>4.62</v>
      </c>
      <c r="E56" s="25"/>
      <c r="F56" s="6">
        <f>3.9564*1.1</f>
        <v>4.3520400000000006</v>
      </c>
    </row>
    <row r="57" spans="1:7" s="6" customFormat="1" ht="42.75" x14ac:dyDescent="0.2">
      <c r="A57" s="24">
        <v>40</v>
      </c>
      <c r="B57" s="28" t="s">
        <v>64</v>
      </c>
      <c r="C57" s="29" t="s">
        <v>39</v>
      </c>
      <c r="D57" s="30">
        <v>0.2</v>
      </c>
      <c r="E57" s="28" t="s">
        <v>65</v>
      </c>
    </row>
    <row r="58" spans="1:7" s="6" customFormat="1" ht="28.5" x14ac:dyDescent="0.2">
      <c r="A58" s="24">
        <v>41</v>
      </c>
      <c r="B58" s="28" t="s">
        <v>66</v>
      </c>
      <c r="C58" s="29" t="s">
        <v>49</v>
      </c>
      <c r="D58" s="30">
        <v>0.6</v>
      </c>
      <c r="E58" s="28"/>
    </row>
    <row r="59" spans="1:7" s="6" customFormat="1" ht="28.5" x14ac:dyDescent="0.2">
      <c r="A59" s="31">
        <v>42</v>
      </c>
      <c r="B59" s="32" t="s">
        <v>67</v>
      </c>
      <c r="C59" s="33" t="s">
        <v>52</v>
      </c>
      <c r="D59" s="34">
        <v>8.9999999999999993E-3</v>
      </c>
      <c r="E59" s="32" t="s">
        <v>68</v>
      </c>
    </row>
    <row r="60" spans="1:7" s="6" customFormat="1" ht="15.75" x14ac:dyDescent="0.2">
      <c r="A60" s="57" t="s">
        <v>69</v>
      </c>
      <c r="B60" s="58"/>
      <c r="C60" s="58"/>
      <c r="D60" s="58"/>
      <c r="E60" s="58"/>
    </row>
    <row r="61" spans="1:7" s="6" customFormat="1" ht="28.5" x14ac:dyDescent="0.2">
      <c r="A61" s="24">
        <v>43</v>
      </c>
      <c r="B61" s="25" t="s">
        <v>70</v>
      </c>
      <c r="C61" s="26" t="s">
        <v>71</v>
      </c>
      <c r="D61" s="27">
        <v>8.1</v>
      </c>
      <c r="E61" s="35" t="s">
        <v>107</v>
      </c>
      <c r="F61" s="9" t="s">
        <v>108</v>
      </c>
      <c r="G61" s="6" t="s">
        <v>110</v>
      </c>
    </row>
    <row r="62" spans="1:7" s="6" customFormat="1" ht="42.75" x14ac:dyDescent="0.2">
      <c r="A62" s="31">
        <v>44</v>
      </c>
      <c r="B62" s="36" t="s">
        <v>72</v>
      </c>
      <c r="C62" s="37" t="s">
        <v>73</v>
      </c>
      <c r="D62" s="38">
        <v>2</v>
      </c>
      <c r="E62" s="36"/>
      <c r="F62" s="6" t="s">
        <v>109</v>
      </c>
      <c r="G62" s="6" t="s">
        <v>110</v>
      </c>
    </row>
    <row r="63" spans="1:7" s="6" customFormat="1" ht="28.5" x14ac:dyDescent="0.2">
      <c r="A63" s="31" t="s">
        <v>130</v>
      </c>
      <c r="B63" s="36" t="s">
        <v>131</v>
      </c>
      <c r="C63" s="37" t="s">
        <v>30</v>
      </c>
      <c r="D63" s="38">
        <v>4</v>
      </c>
      <c r="E63" s="36"/>
      <c r="F63" s="6" t="s">
        <v>109</v>
      </c>
      <c r="G63" s="6" t="s">
        <v>110</v>
      </c>
    </row>
    <row r="64" spans="1:7" s="6" customFormat="1" ht="15.75" x14ac:dyDescent="0.2">
      <c r="A64" s="63" t="s">
        <v>101</v>
      </c>
      <c r="B64" s="64"/>
      <c r="C64" s="64"/>
      <c r="D64" s="64"/>
      <c r="E64" s="64"/>
    </row>
    <row r="65" spans="1:5" s="6" customFormat="1" ht="42.75" x14ac:dyDescent="0.2">
      <c r="A65" s="31" t="s">
        <v>102</v>
      </c>
      <c r="B65" s="36" t="s">
        <v>105</v>
      </c>
      <c r="C65" s="37" t="s">
        <v>49</v>
      </c>
      <c r="D65" s="38">
        <v>1.4</v>
      </c>
      <c r="E65" s="36" t="s">
        <v>106</v>
      </c>
    </row>
    <row r="66" spans="1:5" s="6" customFormat="1" ht="42.75" x14ac:dyDescent="0.2">
      <c r="A66" s="31" t="s">
        <v>103</v>
      </c>
      <c r="B66" s="36" t="s">
        <v>104</v>
      </c>
      <c r="C66" s="37" t="s">
        <v>30</v>
      </c>
      <c r="D66" s="38">
        <v>2</v>
      </c>
      <c r="E66" s="36" t="s">
        <v>106</v>
      </c>
    </row>
    <row r="67" spans="1:5" s="6" customFormat="1" ht="15.75" x14ac:dyDescent="0.2">
      <c r="A67" s="57" t="s">
        <v>74</v>
      </c>
      <c r="B67" s="58"/>
      <c r="C67" s="58"/>
      <c r="D67" s="58"/>
      <c r="E67" s="58"/>
    </row>
    <row r="68" spans="1:5" s="6" customFormat="1" ht="28.5" x14ac:dyDescent="0.2">
      <c r="A68" s="24">
        <v>45</v>
      </c>
      <c r="B68" s="28" t="s">
        <v>75</v>
      </c>
      <c r="C68" s="29" t="s">
        <v>52</v>
      </c>
      <c r="D68" s="30">
        <v>0.69120000000000004</v>
      </c>
      <c r="E68" s="28" t="s">
        <v>76</v>
      </c>
    </row>
    <row r="69" spans="1:5" s="6" customFormat="1" ht="28.5" x14ac:dyDescent="0.2">
      <c r="A69" s="24">
        <v>46</v>
      </c>
      <c r="B69" s="28" t="s">
        <v>31</v>
      </c>
      <c r="C69" s="29" t="s">
        <v>13</v>
      </c>
      <c r="D69" s="30">
        <v>70.16</v>
      </c>
      <c r="E69" s="28">
        <v>70.156800000000004</v>
      </c>
    </row>
    <row r="70" spans="1:5" s="6" customFormat="1" ht="28.5" x14ac:dyDescent="0.2">
      <c r="A70" s="24">
        <v>47</v>
      </c>
      <c r="B70" s="28" t="s">
        <v>77</v>
      </c>
      <c r="C70" s="29" t="s">
        <v>49</v>
      </c>
      <c r="D70" s="30">
        <v>1.75</v>
      </c>
      <c r="E70" s="28"/>
    </row>
    <row r="71" spans="1:5" s="6" customFormat="1" ht="28.5" x14ac:dyDescent="0.2">
      <c r="A71" s="24">
        <v>48</v>
      </c>
      <c r="B71" s="28" t="s">
        <v>78</v>
      </c>
      <c r="C71" s="29" t="s">
        <v>49</v>
      </c>
      <c r="D71" s="30">
        <v>0.69</v>
      </c>
      <c r="E71" s="28"/>
    </row>
    <row r="72" spans="1:5" s="6" customFormat="1" ht="14.25" x14ac:dyDescent="0.2">
      <c r="A72" s="24">
        <v>49</v>
      </c>
      <c r="B72" s="28" t="s">
        <v>79</v>
      </c>
      <c r="C72" s="29" t="s">
        <v>49</v>
      </c>
      <c r="D72" s="30">
        <v>7.1999999999999995E-2</v>
      </c>
      <c r="E72" s="28"/>
    </row>
    <row r="73" spans="1:5" s="6" customFormat="1" ht="28.5" x14ac:dyDescent="0.2">
      <c r="A73" s="31">
        <v>50</v>
      </c>
      <c r="B73" s="32" t="s">
        <v>80</v>
      </c>
      <c r="C73" s="33" t="s">
        <v>73</v>
      </c>
      <c r="D73" s="34">
        <v>2</v>
      </c>
      <c r="E73" s="32"/>
    </row>
    <row r="74" spans="1:5" s="6" customFormat="1" ht="15.75" x14ac:dyDescent="0.2">
      <c r="A74" s="57" t="s">
        <v>81</v>
      </c>
      <c r="B74" s="58"/>
      <c r="C74" s="58"/>
      <c r="D74" s="58"/>
      <c r="E74" s="58"/>
    </row>
    <row r="75" spans="1:5" s="6" customFormat="1" ht="14.25" x14ac:dyDescent="0.2">
      <c r="A75" s="24"/>
      <c r="B75" s="61" t="s">
        <v>91</v>
      </c>
      <c r="C75" s="61"/>
      <c r="D75" s="61"/>
      <c r="E75" s="61"/>
    </row>
    <row r="76" spans="1:5" s="6" customFormat="1" ht="14.25" x14ac:dyDescent="0.2">
      <c r="A76" s="24">
        <v>51</v>
      </c>
      <c r="B76" s="28" t="s">
        <v>26</v>
      </c>
      <c r="C76" s="29" t="s">
        <v>27</v>
      </c>
      <c r="D76" s="30">
        <v>2.12</v>
      </c>
      <c r="E76" s="28" t="s">
        <v>82</v>
      </c>
    </row>
    <row r="77" spans="1:5" s="6" customFormat="1" ht="28.5" x14ac:dyDescent="0.2">
      <c r="A77" s="24">
        <v>52</v>
      </c>
      <c r="B77" s="28" t="s">
        <v>29</v>
      </c>
      <c r="C77" s="29" t="s">
        <v>30</v>
      </c>
      <c r="D77" s="30">
        <v>212</v>
      </c>
      <c r="E77" s="28"/>
    </row>
    <row r="78" spans="1:5" s="6" customFormat="1" ht="28.5" x14ac:dyDescent="0.2">
      <c r="A78" s="24">
        <v>53</v>
      </c>
      <c r="B78" s="28" t="s">
        <v>31</v>
      </c>
      <c r="C78" s="29" t="s">
        <v>13</v>
      </c>
      <c r="D78" s="30">
        <v>13.44</v>
      </c>
      <c r="E78" s="28">
        <v>13.440799999999999</v>
      </c>
    </row>
    <row r="79" spans="1:5" s="6" customFormat="1" ht="57" x14ac:dyDescent="0.2">
      <c r="A79" s="24">
        <v>54</v>
      </c>
      <c r="B79" s="28" t="s">
        <v>32</v>
      </c>
      <c r="C79" s="29" t="s">
        <v>13</v>
      </c>
      <c r="D79" s="30">
        <v>13.44</v>
      </c>
      <c r="E79" s="28"/>
    </row>
    <row r="80" spans="1:5" s="6" customFormat="1" ht="57" x14ac:dyDescent="0.2">
      <c r="A80" s="24">
        <v>55</v>
      </c>
      <c r="B80" s="28" t="s">
        <v>33</v>
      </c>
      <c r="C80" s="29" t="s">
        <v>34</v>
      </c>
      <c r="D80" s="30">
        <v>1.4977799999999999</v>
      </c>
      <c r="E80" s="28" t="s">
        <v>83</v>
      </c>
    </row>
    <row r="81" spans="1:5" s="6" customFormat="1" ht="14.25" x14ac:dyDescent="0.2">
      <c r="A81" s="24">
        <v>56</v>
      </c>
      <c r="B81" s="28" t="s">
        <v>36</v>
      </c>
      <c r="C81" s="29" t="s">
        <v>37</v>
      </c>
      <c r="D81" s="30">
        <v>164.75579999999999</v>
      </c>
      <c r="E81" s="28"/>
    </row>
    <row r="82" spans="1:5" s="6" customFormat="1" ht="28.5" x14ac:dyDescent="0.2">
      <c r="A82" s="24">
        <v>57</v>
      </c>
      <c r="B82" s="28" t="s">
        <v>38</v>
      </c>
      <c r="C82" s="29" t="s">
        <v>39</v>
      </c>
      <c r="D82" s="30">
        <v>21.4</v>
      </c>
      <c r="E82" s="28" t="s">
        <v>84</v>
      </c>
    </row>
    <row r="83" spans="1:5" s="6" customFormat="1" ht="28.5" x14ac:dyDescent="0.2">
      <c r="A83" s="24">
        <v>58</v>
      </c>
      <c r="B83" s="28" t="s">
        <v>40</v>
      </c>
      <c r="C83" s="29" t="s">
        <v>30</v>
      </c>
      <c r="D83" s="30">
        <v>636</v>
      </c>
      <c r="E83" s="28" t="s">
        <v>85</v>
      </c>
    </row>
    <row r="84" spans="1:5" s="6" customFormat="1" ht="28.5" x14ac:dyDescent="0.2">
      <c r="A84" s="24">
        <v>59</v>
      </c>
      <c r="B84" s="28" t="s">
        <v>41</v>
      </c>
      <c r="C84" s="29" t="s">
        <v>30</v>
      </c>
      <c r="D84" s="30">
        <v>212</v>
      </c>
      <c r="E84" s="28"/>
    </row>
    <row r="85" spans="1:5" s="6" customFormat="1" ht="42.75" x14ac:dyDescent="0.2">
      <c r="A85" s="24">
        <v>60</v>
      </c>
      <c r="B85" s="28" t="s">
        <v>42</v>
      </c>
      <c r="C85" s="29" t="s">
        <v>30</v>
      </c>
      <c r="D85" s="30">
        <v>424</v>
      </c>
      <c r="E85" s="28" t="s">
        <v>86</v>
      </c>
    </row>
    <row r="86" spans="1:5" s="6" customFormat="1" ht="14.25" x14ac:dyDescent="0.2">
      <c r="A86" s="24">
        <v>61</v>
      </c>
      <c r="B86" s="28" t="s">
        <v>43</v>
      </c>
      <c r="C86" s="29" t="s">
        <v>30</v>
      </c>
      <c r="D86" s="30">
        <v>1272</v>
      </c>
      <c r="E86" s="28" t="s">
        <v>87</v>
      </c>
    </row>
    <row r="87" spans="1:5" s="6" customFormat="1" ht="42.75" x14ac:dyDescent="0.2">
      <c r="A87" s="24">
        <v>62</v>
      </c>
      <c r="B87" s="28" t="s">
        <v>44</v>
      </c>
      <c r="C87" s="29" t="s">
        <v>30</v>
      </c>
      <c r="D87" s="30">
        <v>1272</v>
      </c>
      <c r="E87" s="28" t="s">
        <v>87</v>
      </c>
    </row>
    <row r="88" spans="1:5" s="6" customFormat="1" ht="28.5" x14ac:dyDescent="0.2">
      <c r="A88" s="24">
        <v>63</v>
      </c>
      <c r="B88" s="28" t="s">
        <v>45</v>
      </c>
      <c r="C88" s="29" t="s">
        <v>46</v>
      </c>
      <c r="D88" s="30">
        <v>6.3</v>
      </c>
      <c r="E88" s="28" t="s">
        <v>88</v>
      </c>
    </row>
    <row r="89" spans="1:5" s="6" customFormat="1" ht="14.25" x14ac:dyDescent="0.2">
      <c r="A89" s="24">
        <v>64</v>
      </c>
      <c r="B89" s="28" t="s">
        <v>48</v>
      </c>
      <c r="C89" s="29" t="s">
        <v>49</v>
      </c>
      <c r="D89" s="30">
        <v>0.53549999999999998</v>
      </c>
      <c r="E89" s="28" t="s">
        <v>89</v>
      </c>
    </row>
    <row r="90" spans="1:5" s="6" customFormat="1" ht="28.5" x14ac:dyDescent="0.2">
      <c r="A90" s="24">
        <v>65</v>
      </c>
      <c r="B90" s="28" t="s">
        <v>51</v>
      </c>
      <c r="C90" s="29" t="s">
        <v>52</v>
      </c>
      <c r="D90" s="30">
        <v>0.104</v>
      </c>
      <c r="E90" s="28" t="s">
        <v>90</v>
      </c>
    </row>
    <row r="91" spans="1:5" s="6" customFormat="1" ht="14.25" x14ac:dyDescent="0.2">
      <c r="A91" s="39"/>
      <c r="B91" s="40"/>
      <c r="C91" s="41"/>
      <c r="D91" s="42"/>
      <c r="E91" s="40"/>
    </row>
    <row r="92" spans="1:5" s="7" customFormat="1" ht="14.25" x14ac:dyDescent="0.2">
      <c r="A92" s="43"/>
      <c r="B92" s="44"/>
      <c r="C92" s="45"/>
      <c r="D92" s="45"/>
      <c r="E92" s="45"/>
    </row>
    <row r="93" spans="1:5" s="3" customFormat="1" ht="14.25" x14ac:dyDescent="0.2">
      <c r="A93" s="46"/>
      <c r="B93" s="44"/>
      <c r="C93" s="45"/>
      <c r="D93" s="45"/>
      <c r="E93" s="45"/>
    </row>
    <row r="94" spans="1:5" s="3" customFormat="1" ht="14.25" x14ac:dyDescent="0.2">
      <c r="A94" s="43"/>
      <c r="B94" s="44"/>
      <c r="C94" s="45"/>
      <c r="D94" s="45"/>
      <c r="E94" s="45"/>
    </row>
    <row r="95" spans="1:5" s="3" customFormat="1" ht="14.25" x14ac:dyDescent="0.2">
      <c r="A95" s="46"/>
      <c r="B95" s="44"/>
      <c r="C95" s="45"/>
      <c r="D95" s="45"/>
      <c r="E95" s="45"/>
    </row>
    <row r="96" spans="1:5" s="3" customFormat="1" ht="14.25" x14ac:dyDescent="0.2">
      <c r="A96" s="46"/>
      <c r="B96" s="44"/>
      <c r="C96" s="45"/>
      <c r="D96" s="45"/>
      <c r="E96" s="45"/>
    </row>
    <row r="97" spans="1:5" s="3" customFormat="1" ht="14.25" x14ac:dyDescent="0.2">
      <c r="A97" s="43"/>
      <c r="B97" s="44"/>
      <c r="C97" s="45"/>
      <c r="D97" s="45"/>
      <c r="E97" s="45"/>
    </row>
  </sheetData>
  <mergeCells count="16">
    <mergeCell ref="A13:E13"/>
    <mergeCell ref="A14:E14"/>
    <mergeCell ref="A74:E74"/>
    <mergeCell ref="B75:E75"/>
    <mergeCell ref="A8:E8"/>
    <mergeCell ref="A30:E30"/>
    <mergeCell ref="B31:E31"/>
    <mergeCell ref="A47:E47"/>
    <mergeCell ref="A60:E60"/>
    <mergeCell ref="A67:E67"/>
    <mergeCell ref="A64:E64"/>
    <mergeCell ref="A2:E2"/>
    <mergeCell ref="A3:E3"/>
    <mergeCell ref="A5:E5"/>
    <mergeCell ref="A6:E6"/>
    <mergeCell ref="A7:E7"/>
  </mergeCells>
  <pageMargins left="0.78740157480314965" right="0.39370078740157483" top="0.39370078740157483" bottom="0.39370078740157483" header="0.23622047244094491" footer="0.23622047244094491"/>
  <pageSetup paperSize="9" fitToHeight="30000" orientation="landscape" r:id="rId1"/>
  <headerFooter alignWithMargins="0">
    <oddHeader>&amp;LГранд-СМЕТА</oddHeader>
    <oddFooter>Страница &amp;P из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ВедомостьОР</vt:lpstr>
      <vt:lpstr>ВедомостьОР!Print_Titles</vt:lpstr>
      <vt:lpstr>ВедомостьОР!Заголовки_для_печати</vt:lpstr>
      <vt:lpstr>ВедомостьОР!Область_печати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Суматохина Ольга Андреевна</dc:creator>
  <cp:lastModifiedBy>Овчинникова Ксения Владимировна</cp:lastModifiedBy>
  <cp:lastPrinted>2023-06-05T07:09:54Z</cp:lastPrinted>
  <dcterms:created xsi:type="dcterms:W3CDTF">2003-01-28T12:33:10Z</dcterms:created>
  <dcterms:modified xsi:type="dcterms:W3CDTF">2023-07-07T00:00:38Z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