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Z:\002_МТС\001_Закупочная документация\028_ЛОТ 1.3_В3иС\Договор\Приложение №1 к ТЗ - Ведомости объемов работ\"/>
    </mc:Choice>
  </mc:AlternateContent>
  <bookViews>
    <workbookView xWindow="32760" yWindow="60" windowWidth="7500" windowHeight="4245"/>
  </bookViews>
  <sheets>
    <sheet name="ВедомостьОР" sheetId="2" r:id="rId1"/>
  </sheets>
  <definedNames>
    <definedName name="Print_Titles" localSheetId="0">ВедомостьОР!$11:$11</definedName>
    <definedName name="_xlnm.Print_Titles" localSheetId="0">ВедомостьОР!$11:$11</definedName>
    <definedName name="_xlnm.Print_Area" localSheetId="0">ВедомостьОР!$A$7:$E$37</definedName>
  </definedNames>
  <calcPr calcId="162913"/>
</workbook>
</file>

<file path=xl/calcChain.xml><?xml version="1.0" encoding="utf-8"?>
<calcChain xmlns="http://schemas.openxmlformats.org/spreadsheetml/2006/main">
  <c r="F26" i="2" l="1"/>
  <c r="F22" i="2"/>
  <c r="D27" i="2"/>
  <c r="F15" i="2"/>
  <c r="F25" i="2"/>
  <c r="F23" i="2"/>
  <c r="F17" i="2" l="1"/>
  <c r="G29" i="2" l="1"/>
  <c r="F29" i="2"/>
  <c r="F27" i="2"/>
  <c r="D21" i="2" l="1"/>
  <c r="G17" i="2" l="1"/>
  <c r="F16" i="2"/>
  <c r="G16" i="2" s="1"/>
  <c r="F14" i="2"/>
  <c r="G14" i="2" s="1"/>
</calcChain>
</file>

<file path=xl/comments1.xml><?xml version="1.0" encoding="utf-8"?>
<comments xmlns="http://schemas.openxmlformats.org/spreadsheetml/2006/main">
  <authors>
    <author>&lt;&gt;</author>
  </authors>
  <commentList>
    <comment ref="A35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Хвост::&lt;подпись 300 атрибут 970 значение&gt; _________________ /&lt;подпись 300 значение&gt;/</t>
        </r>
      </text>
    </comment>
    <comment ref="A37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Хвост::&lt;подпись 310 атрибут 970 значение&gt; _________________ /&lt;подпись 310 значение&gt;/</t>
        </r>
      </text>
    </comment>
  </commentList>
</comments>
</file>

<file path=xl/sharedStrings.xml><?xml version="1.0" encoding="utf-8"?>
<sst xmlns="http://schemas.openxmlformats.org/spreadsheetml/2006/main" count="80" uniqueCount="58">
  <si>
    <t>№ пп</t>
  </si>
  <si>
    <t>Ведомость объёмов работ</t>
  </si>
  <si>
    <t>Наименование работ</t>
  </si>
  <si>
    <t>Ед.
изм.</t>
  </si>
  <si>
    <t>Кол-во</t>
  </si>
  <si>
    <t>Формула расчёта, расчёт объёмов работ и расхода материалов</t>
  </si>
  <si>
    <t>Планировка территории</t>
  </si>
  <si>
    <t>м3</t>
  </si>
  <si>
    <t>м2</t>
  </si>
  <si>
    <t>Раздел 1. Демонтажные работы</t>
  </si>
  <si>
    <t>Срезка плодородно-растительного слоя (2 группа грунтов) до 20 см с погрузкой на автосамосвалы</t>
  </si>
  <si>
    <t>Перевозка ПРС на расстояние до 3 км</t>
  </si>
  <si>
    <t>Разработка грунта 5й группы экскаватором с погрузкой на автосамосвалы</t>
  </si>
  <si>
    <t>Рыхление скального грунта 6й группы гидромолотом</t>
  </si>
  <si>
    <t>Разработка грунта 3й группы экскаватором с погрузкой на автосамосвалы</t>
  </si>
  <si>
    <t>Скальный грунт с глиной</t>
  </si>
  <si>
    <t>351*0,95</t>
  </si>
  <si>
    <t>1</t>
  </si>
  <si>
    <t>3</t>
  </si>
  <si>
    <t>5</t>
  </si>
  <si>
    <t>2</t>
  </si>
  <si>
    <t>4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</si>
  <si>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</si>
  <si>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</si>
  <si>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</si>
  <si>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</si>
  <si>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</si>
  <si>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</si>
  <si>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</si>
  <si>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</si>
  <si>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</si>
  <si>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16</t>
  </si>
  <si>
    <t>Планирование площадки бульдозерами</t>
  </si>
  <si>
    <t>Планирование откосов механизированным способом</t>
  </si>
  <si>
    <t>Щебень М 1200, фракция 40-80(70) мм - 234 м3
Щебень М 1200, фракция 20-40 мм - 117 м3</t>
  </si>
  <si>
    <t>Устройство насыпи из щебеня фр. 40-80 с расклиниванием щебнем фр.20-40 (перемещение грунта до 5 м бульдозерами), высота 15 см</t>
  </si>
  <si>
    <t>Расклинивание щебеночного основания отсевом дробления фр.0-5</t>
  </si>
  <si>
    <t>Укладка дорожных плит на цментно-песчаное основание</t>
  </si>
  <si>
    <t>Уплотнение щебеночного основания вибрационными катками 18-20 т на 3 прохода по 1 следу</t>
  </si>
  <si>
    <t>Устройство водоотводной канавы</t>
  </si>
  <si>
    <t>Перевозка грунта 5й группы на расстояние 200 м</t>
  </si>
  <si>
    <t>Перевозка грунта 3й группы на расстояние 200 м</t>
  </si>
  <si>
    <t>17</t>
  </si>
  <si>
    <t>18</t>
  </si>
  <si>
    <t>19</t>
  </si>
  <si>
    <t>20</t>
  </si>
  <si>
    <t>Примечание: окнчательные объемы и виды работ в настоящей ведомости, могут корректироваться в процессе производства работ</t>
  </si>
  <si>
    <t>Устройство площадки для переноса ВЗиС из района строительства здания вагоноопрокидывателя в рамках реализации проекта "Увеличение мощности перевалки АО "Дальтрансуголь" до 40 млн. тонн угля в год".</t>
  </si>
  <si>
    <t>20х117</t>
  </si>
  <si>
    <t>Скальный грунт с глиной h=1м.п.</t>
  </si>
  <si>
    <t xml:space="preserve"> h=1м.п.</t>
  </si>
  <si>
    <t>h=1м.п.</t>
  </si>
  <si>
    <t>h=0,05м.п. 2340х0,05=117м3</t>
  </si>
  <si>
    <t>Плита ПДН 6000х2000х140 - 60 шт</t>
  </si>
  <si>
    <t>Отсев фр0-5 - 43,2 м3
Портландцемент М400 - 7,2 м3</t>
  </si>
  <si>
    <t>Устройство основания из цементно-песчаной смеси в соотношении 1:7 под  плиты дорожные h=0,07м.п.</t>
  </si>
  <si>
    <t>Приложение №4</t>
  </si>
  <si>
    <t>к Техническому заданию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</si>
</sst>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11"/>
      <name val="Arial Cyr"/>
      <charset val="204"/>
    </font>
    <font>
      <sz val="11"/>
      <name val="Arial"/>
      <family val="2"/>
      <charset val="204"/>
    </font>
    <font>
      <b/>
      <sz val="14"/>
      <color theme="1"/>
      <name val="Arial"/>
      <family val="2"/>
      <charset val="204"/>
    </font>
    <font>
      <b/>
      <sz val="12"/>
      <name val="Arial"/>
      <family val="2"/>
      <charset val="204"/>
    </font>
    <font>
      <sz val="12"/>
      <color theme="1"/>
      <name val="Arial"/>
      <family val="2"/>
      <charset val="204"/>
    </font>
    <font>
      <b/>
      <i/>
      <sz val="11"/>
      <name val="Arial"/>
      <family val="2"/>
      <charset val="204"/>
    </font>
    <font>
      <b/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2">
    <xf numFmtId="0" fontId="0" fillId="0" borderId="0" applyProtection="0"/>
    <xf numFmtId="0" fontId="2" fillId="0" borderId="1">
      <alignment horizontal="center"/>
    </xf>
    <xf numFmtId="0" fontId="1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2" fillId="0" borderId="0">
      <alignment horizontal="right" vertical="top" wrapText="1"/>
    </xf>
    <xf numFmtId="0" fontId="2" fillId="0" borderId="0"/>
    <xf numFmtId="0" fontId="2" fillId="0" borderId="0"/>
    <xf numFmtId="0" fontId="2" fillId="0" borderId="0"/>
    <xf numFmtId="2" fontId="5" fillId="0" borderId="0">
      <alignment horizontal="right" vertical="top"/>
    </xf>
    <xf numFmtId="0" fontId="2" fillId="0" borderId="0"/>
    <xf numFmtId="0" fontId="2" fillId="0" borderId="1" applyFill="0" applyProtection="0">
      <alignment horizontal="center"/>
    </xf>
    <xf numFmtId="0" fontId="2" fillId="0" borderId="1" applyFill="0" applyProtection="0">
      <alignment horizontal="center"/>
    </xf>
    <xf numFmtId="0" fontId="1" fillId="0" borderId="0">
      <alignment vertical="top"/>
    </xf>
    <xf numFmtId="0" fontId="1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0">
      <alignment horizontal="left" vertical="top"/>
    </xf>
    <xf numFmtId="0" fontId="2" fillId="0" borderId="0"/>
  </cellStyleXfs>
  <cellXfs count="47">
    <xf numFmtId="0" fontId="0" fillId="0" borderId="0" xfId="0"/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4" fillId="0" borderId="0" xfId="0" applyFont="1"/>
    <xf numFmtId="0" fontId="4" fillId="0" borderId="0" xfId="0" applyFont="1" applyBorder="1"/>
    <xf numFmtId="49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right" vertical="top"/>
    </xf>
    <xf numFmtId="49" fontId="4" fillId="0" borderId="0" xfId="0" applyNumberFormat="1" applyFont="1" applyAlignment="1">
      <alignment horizontal="left" vertical="top" wrapText="1"/>
    </xf>
    <xf numFmtId="0" fontId="5" fillId="0" borderId="0" xfId="0" applyFont="1" applyBorder="1"/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Border="1"/>
    <xf numFmtId="0" fontId="7" fillId="0" borderId="0" xfId="11" applyFont="1" applyBorder="1">
      <alignment horizontal="center"/>
    </xf>
    <xf numFmtId="0" fontId="7" fillId="0" borderId="0" xfId="0" applyFont="1" applyBorder="1" applyAlignment="1">
      <alignment horizontal="left" vertical="top" wrapText="1"/>
    </xf>
    <xf numFmtId="49" fontId="7" fillId="0" borderId="0" xfId="0" applyNumberFormat="1" applyFont="1" applyAlignment="1">
      <alignment horizontal="left" vertical="top"/>
    </xf>
    <xf numFmtId="0" fontId="6" fillId="0" borderId="1" xfId="0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right" vertical="top" wrapText="1"/>
    </xf>
    <xf numFmtId="0" fontId="7" fillId="0" borderId="1" xfId="0" applyNumberFormat="1" applyFont="1" applyBorder="1" applyAlignment="1">
      <alignment horizontal="left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7" fillId="0" borderId="1" xfId="14" applyFont="1" applyBorder="1" applyAlignment="1">
      <alignment vertical="center" wrapText="1"/>
    </xf>
    <xf numFmtId="0" fontId="11" fillId="0" borderId="0" xfId="0" applyFont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right" vertical="top" wrapText="1"/>
    </xf>
    <xf numFmtId="49" fontId="4" fillId="0" borderId="0" xfId="0" applyNumberFormat="1" applyFont="1" applyFill="1" applyAlignment="1">
      <alignment horizontal="center" vertical="top"/>
    </xf>
    <xf numFmtId="49" fontId="7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7" fillId="0" borderId="0" xfId="0" applyNumberFormat="1" applyFont="1" applyFill="1"/>
    <xf numFmtId="49" fontId="7" fillId="0" borderId="0" xfId="20" applyNumberFormat="1" applyFont="1" applyFill="1">
      <alignment horizontal="left" vertical="top"/>
    </xf>
    <xf numFmtId="49" fontId="4" fillId="0" borderId="0" xfId="0" applyNumberFormat="1" applyFont="1" applyFill="1"/>
    <xf numFmtId="0" fontId="7" fillId="0" borderId="1" xfId="0" applyNumberFormat="1" applyFont="1" applyFill="1" applyBorder="1" applyAlignment="1">
      <alignment horizontal="left"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righ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5" xfId="0" applyNumberFormat="1" applyFont="1" applyFill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9" fillId="0" borderId="2" xfId="0" applyNumberFormat="1" applyFont="1" applyBorder="1" applyAlignment="1">
      <alignment horizontal="left" vertical="top" wrapText="1"/>
    </xf>
    <xf numFmtId="0" fontId="9" fillId="0" borderId="3" xfId="0" applyNumberFormat="1" applyFont="1" applyBorder="1" applyAlignment="1">
      <alignment horizontal="left" vertical="top" wrapText="1"/>
    </xf>
    <xf numFmtId="0" fontId="9" fillId="0" borderId="4" xfId="0" applyNumberFormat="1" applyFont="1" applyBorder="1" applyAlignment="1">
      <alignment horizontal="left" vertical="top" wrapText="1"/>
    </xf>
    <xf numFmtId="0" fontId="11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49" fontId="4" fillId="0" borderId="1" xfId="0" applyNumberFormat="1" applyFont="1" applyFill="1" applyBorder="1"/>
    <xf numFmtId="49" fontId="4" fillId="0" borderId="1" xfId="0" applyNumberFormat="1" applyFont="1" applyBorder="1" applyAlignment="1">
      <alignment horizontal="left" vertical="top"/>
    </xf>
    <xf numFmtId="0" fontId="4" fillId="0" borderId="1" xfId="0" applyFont="1" applyBorder="1"/>
    <xf numFmtId="0" fontId="4" fillId="0" borderId="1" xfId="0" applyFont="1" applyBorder="1" applyAlignment="1">
      <alignment horizontal="right"/>
    </xf>
    <xf numFmtId="49" fontId="4" fillId="0" borderId="0" xfId="0" applyNumberFormat="1" applyFont="1" applyFill="1" applyBorder="1"/>
    <xf numFmtId="49" fontId="4" fillId="0" borderId="0" xfId="0" applyNumberFormat="1" applyFont="1" applyBorder="1" applyAlignment="1">
      <alignment horizontal="left" vertical="top"/>
    </xf>
  </cellXfs>
  <cellStyles count="22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ТекЦ" xfId="7"/>
    <cellStyle name="ИтогоБазЦ" xfId="8"/>
    <cellStyle name="ИтогоБИМ" xfId="9"/>
    <cellStyle name="ИтогоТекЦ" xfId="10"/>
    <cellStyle name="ЛокСмета" xfId="11"/>
    <cellStyle name="ЛокСмета 2" xfId="12"/>
    <cellStyle name="ЛокСмМТСН" xfId="13"/>
    <cellStyle name="Обычный" xfId="0" builtinId="0"/>
    <cellStyle name="Обычный_Мои данные" xfId="14"/>
    <cellStyle name="Параметр" xfId="15"/>
    <cellStyle name="ПеременныеСметы" xfId="16"/>
    <cellStyle name="РесСмета" xfId="17"/>
    <cellStyle name="СводкаСтоимРаб" xfId="18"/>
    <cellStyle name="Титул" xfId="19"/>
    <cellStyle name="Хвост" xfId="20"/>
    <cellStyle name="Экспертиза" xfId="2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39"/>
  <sheetViews>
    <sheetView showGridLines="0" tabSelected="1" zoomScale="123" zoomScaleNormal="85" zoomScaleSheetLayoutView="130" workbookViewId="0">
      <selection activeCell="A37" sqref="A37"/>
    </sheetView>
  </sheetViews>
  <sheetFormatPr defaultRowHeight="12" x14ac:dyDescent="0.2"/>
  <cols>
    <col min="1" max="1" width="8.42578125" style="28" customWidth="1"/>
    <col min="2" max="2" width="55.140625" style="5" customWidth="1"/>
    <col min="3" max="3" width="13.5703125" style="3" customWidth="1"/>
    <col min="4" max="4" width="18.42578125" style="3" customWidth="1"/>
    <col min="5" max="5" width="35.28515625" style="3" customWidth="1"/>
    <col min="6" max="9" width="12.5703125" style="4" customWidth="1"/>
    <col min="10" max="16384" width="9.140625" style="4"/>
  </cols>
  <sheetData>
    <row r="1" spans="1:7" x14ac:dyDescent="0.2">
      <c r="A1" s="41"/>
      <c r="B1" s="42"/>
      <c r="C1" s="43"/>
      <c r="D1" s="43"/>
      <c r="E1" s="43"/>
    </row>
    <row r="2" spans="1:7" x14ac:dyDescent="0.2">
      <c r="A2" s="41"/>
      <c r="B2" s="42"/>
      <c r="C2" s="43"/>
      <c r="D2" s="43"/>
      <c r="E2" s="44" t="s">
        <v>56</v>
      </c>
    </row>
    <row r="3" spans="1:7" x14ac:dyDescent="0.2">
      <c r="A3" s="41"/>
      <c r="B3" s="42"/>
      <c r="C3" s="43"/>
      <c r="D3" s="43"/>
      <c r="E3" s="44" t="s">
        <v>57</v>
      </c>
    </row>
    <row r="4" spans="1:7" x14ac:dyDescent="0.2">
      <c r="A4" s="45"/>
      <c r="B4" s="46"/>
      <c r="C4" s="4"/>
      <c r="D4" s="4"/>
      <c r="E4" s="4"/>
    </row>
    <row r="5" spans="1:7" x14ac:dyDescent="0.2">
      <c r="A5" s="45"/>
      <c r="B5" s="46"/>
      <c r="C5" s="4"/>
      <c r="D5" s="4"/>
      <c r="E5" s="4"/>
    </row>
    <row r="6" spans="1:7" x14ac:dyDescent="0.2">
      <c r="A6" s="45"/>
      <c r="B6" s="46"/>
      <c r="C6" s="4"/>
      <c r="D6" s="4"/>
      <c r="E6" s="4"/>
    </row>
    <row r="7" spans="1:7" s="8" customFormat="1" ht="18" x14ac:dyDescent="0.25">
      <c r="A7" s="34" t="s">
        <v>1</v>
      </c>
      <c r="B7" s="34"/>
      <c r="C7" s="34"/>
      <c r="D7" s="34"/>
      <c r="E7" s="34"/>
    </row>
    <row r="8" spans="1:7" s="8" customFormat="1" ht="39.75" customHeight="1" x14ac:dyDescent="0.2">
      <c r="A8" s="35" t="s">
        <v>47</v>
      </c>
      <c r="B8" s="35"/>
      <c r="C8" s="35"/>
      <c r="D8" s="35"/>
      <c r="E8" s="35"/>
    </row>
    <row r="9" spans="1:7" x14ac:dyDescent="0.2">
      <c r="A9" s="23"/>
      <c r="B9" s="7"/>
      <c r="C9" s="2"/>
      <c r="D9" s="1"/>
      <c r="E9" s="6"/>
    </row>
    <row r="10" spans="1:7" s="12" customFormat="1" ht="42.75" x14ac:dyDescent="0.2">
      <c r="A10" s="24" t="s">
        <v>0</v>
      </c>
      <c r="B10" s="10" t="s">
        <v>2</v>
      </c>
      <c r="C10" s="10" t="s">
        <v>3</v>
      </c>
      <c r="D10" s="10" t="s">
        <v>4</v>
      </c>
      <c r="E10" s="20" t="s">
        <v>5</v>
      </c>
    </row>
    <row r="11" spans="1:7" s="13" customFormat="1" ht="14.25" x14ac:dyDescent="0.2">
      <c r="A11" s="25">
        <v>1</v>
      </c>
      <c r="B11" s="9">
        <v>3</v>
      </c>
      <c r="C11" s="9">
        <v>4</v>
      </c>
      <c r="D11" s="9">
        <v>5</v>
      </c>
      <c r="E11" s="16"/>
    </row>
    <row r="12" spans="1:7" s="14" customFormat="1" ht="15.75" customHeight="1" x14ac:dyDescent="0.2">
      <c r="A12" s="36" t="s">
        <v>9</v>
      </c>
      <c r="B12" s="37"/>
      <c r="C12" s="37"/>
      <c r="D12" s="37"/>
      <c r="E12" s="38"/>
    </row>
    <row r="13" spans="1:7" s="14" customFormat="1" ht="14.25" x14ac:dyDescent="0.2">
      <c r="A13" s="39" t="s">
        <v>6</v>
      </c>
      <c r="B13" s="40"/>
      <c r="C13" s="40"/>
      <c r="D13" s="40"/>
      <c r="E13" s="40"/>
      <c r="F13" s="21"/>
    </row>
    <row r="14" spans="1:7" s="14" customFormat="1" ht="28.5" x14ac:dyDescent="0.2">
      <c r="A14" s="22" t="s">
        <v>17</v>
      </c>
      <c r="B14" s="29" t="s">
        <v>10</v>
      </c>
      <c r="C14" s="30" t="s">
        <v>8</v>
      </c>
      <c r="D14" s="31">
        <v>1560</v>
      </c>
      <c r="E14" s="30"/>
      <c r="F14" s="14">
        <f>20*117</f>
        <v>2340</v>
      </c>
      <c r="G14" s="14">
        <f>+F14*2/3</f>
        <v>1560</v>
      </c>
    </row>
    <row r="15" spans="1:7" s="14" customFormat="1" ht="14.25" x14ac:dyDescent="0.2">
      <c r="A15" s="22" t="s">
        <v>20</v>
      </c>
      <c r="B15" s="29" t="s">
        <v>11</v>
      </c>
      <c r="C15" s="19" t="s">
        <v>7</v>
      </c>
      <c r="D15" s="17">
        <v>312</v>
      </c>
      <c r="E15" s="18"/>
      <c r="F15" s="14">
        <f>D14*0.2</f>
        <v>312</v>
      </c>
    </row>
    <row r="16" spans="1:7" s="14" customFormat="1" ht="14.25" x14ac:dyDescent="0.2">
      <c r="A16" s="22" t="s">
        <v>18</v>
      </c>
      <c r="B16" s="29" t="s">
        <v>13</v>
      </c>
      <c r="C16" s="19" t="s">
        <v>7</v>
      </c>
      <c r="D16" s="17">
        <v>2340</v>
      </c>
      <c r="E16" s="18" t="s">
        <v>50</v>
      </c>
      <c r="F16" s="14">
        <f>234*20</f>
        <v>4680</v>
      </c>
      <c r="G16" s="14">
        <f>+F16/2</f>
        <v>2340</v>
      </c>
    </row>
    <row r="17" spans="1:12" s="14" customFormat="1" ht="28.5" x14ac:dyDescent="0.2">
      <c r="A17" s="22" t="s">
        <v>21</v>
      </c>
      <c r="B17" s="29" t="s">
        <v>12</v>
      </c>
      <c r="C17" s="19" t="s">
        <v>7</v>
      </c>
      <c r="D17" s="17">
        <v>2340</v>
      </c>
      <c r="E17" s="18" t="s">
        <v>49</v>
      </c>
      <c r="F17" s="14">
        <f>234*20</f>
        <v>4680</v>
      </c>
      <c r="G17" s="14">
        <f>+F17/2</f>
        <v>2340</v>
      </c>
      <c r="H17" s="14" t="s">
        <v>48</v>
      </c>
    </row>
    <row r="18" spans="1:12" s="14" customFormat="1" ht="14.25" x14ac:dyDescent="0.2">
      <c r="A18" s="22" t="s">
        <v>19</v>
      </c>
      <c r="B18" s="29" t="s">
        <v>40</v>
      </c>
      <c r="C18" s="19" t="s">
        <v>7</v>
      </c>
      <c r="D18" s="17">
        <v>2340</v>
      </c>
      <c r="E18" s="18" t="s">
        <v>15</v>
      </c>
    </row>
    <row r="19" spans="1:12" s="14" customFormat="1" ht="28.5" x14ac:dyDescent="0.2">
      <c r="A19" s="22" t="s">
        <v>22</v>
      </c>
      <c r="B19" s="18" t="s">
        <v>14</v>
      </c>
      <c r="C19" s="19" t="s">
        <v>7</v>
      </c>
      <c r="D19" s="17">
        <v>2340</v>
      </c>
      <c r="E19" s="18" t="s">
        <v>51</v>
      </c>
    </row>
    <row r="20" spans="1:12" s="14" customFormat="1" ht="14.25" x14ac:dyDescent="0.2">
      <c r="A20" s="22" t="s">
        <v>23</v>
      </c>
      <c r="B20" s="29" t="s">
        <v>41</v>
      </c>
      <c r="C20" s="19" t="s">
        <v>7</v>
      </c>
      <c r="D20" s="17">
        <v>2340</v>
      </c>
      <c r="E20" s="18"/>
    </row>
    <row r="21" spans="1:12" s="14" customFormat="1" ht="14.25" x14ac:dyDescent="0.2">
      <c r="A21" s="22" t="s">
        <v>24</v>
      </c>
      <c r="B21" s="18" t="s">
        <v>32</v>
      </c>
      <c r="C21" s="19" t="s">
        <v>8</v>
      </c>
      <c r="D21" s="17">
        <f>117*20</f>
        <v>2340</v>
      </c>
      <c r="E21" s="18"/>
    </row>
    <row r="22" spans="1:12" s="14" customFormat="1" ht="14.25" x14ac:dyDescent="0.2">
      <c r="A22" s="22" t="s">
        <v>25</v>
      </c>
      <c r="B22" s="18" t="s">
        <v>33</v>
      </c>
      <c r="C22" s="19" t="s">
        <v>8</v>
      </c>
      <c r="D22" s="17">
        <v>383.6</v>
      </c>
      <c r="E22" s="18"/>
      <c r="F22" s="14">
        <f>1.4*274</f>
        <v>383.59999999999997</v>
      </c>
    </row>
    <row r="23" spans="1:12" s="14" customFormat="1" ht="57" x14ac:dyDescent="0.2">
      <c r="A23" s="22" t="s">
        <v>26</v>
      </c>
      <c r="B23" s="29" t="s">
        <v>35</v>
      </c>
      <c r="C23" s="30" t="s">
        <v>8</v>
      </c>
      <c r="D23" s="31">
        <v>2340</v>
      </c>
      <c r="E23" s="29" t="s">
        <v>34</v>
      </c>
      <c r="F23" s="14">
        <f>2340*0.15</f>
        <v>351</v>
      </c>
    </row>
    <row r="24" spans="1:12" s="14" customFormat="1" ht="28.5" x14ac:dyDescent="0.2">
      <c r="A24" s="22" t="s">
        <v>27</v>
      </c>
      <c r="B24" s="18" t="s">
        <v>38</v>
      </c>
      <c r="C24" s="30" t="s">
        <v>8</v>
      </c>
      <c r="D24" s="31">
        <v>2340</v>
      </c>
      <c r="E24" s="29" t="s">
        <v>16</v>
      </c>
    </row>
    <row r="25" spans="1:12" s="14" customFormat="1" ht="28.5" x14ac:dyDescent="0.2">
      <c r="A25" s="22" t="s">
        <v>28</v>
      </c>
      <c r="B25" s="29" t="s">
        <v>36</v>
      </c>
      <c r="C25" s="30" t="s">
        <v>8</v>
      </c>
      <c r="D25" s="31">
        <v>2340</v>
      </c>
      <c r="E25" s="18" t="s">
        <v>52</v>
      </c>
      <c r="F25" s="14">
        <f>2340*0.05</f>
        <v>117</v>
      </c>
    </row>
    <row r="26" spans="1:12" s="14" customFormat="1" ht="28.5" x14ac:dyDescent="0.2">
      <c r="A26" s="22" t="s">
        <v>29</v>
      </c>
      <c r="B26" s="29" t="s">
        <v>55</v>
      </c>
      <c r="C26" s="30" t="s">
        <v>8</v>
      </c>
      <c r="D26" s="31">
        <v>720</v>
      </c>
      <c r="E26" s="29" t="s">
        <v>54</v>
      </c>
      <c r="F26" s="14">
        <f>720*0.07</f>
        <v>50.400000000000006</v>
      </c>
      <c r="G26" s="14">
        <v>30.712</v>
      </c>
      <c r="H26" s="14">
        <v>4.3879999999999999</v>
      </c>
    </row>
    <row r="27" spans="1:12" s="14" customFormat="1" ht="51.75" customHeight="1" x14ac:dyDescent="0.2">
      <c r="A27" s="22" t="s">
        <v>30</v>
      </c>
      <c r="B27" s="18" t="s">
        <v>37</v>
      </c>
      <c r="C27" s="19" t="s">
        <v>8</v>
      </c>
      <c r="D27" s="17">
        <f>60*12</f>
        <v>720</v>
      </c>
      <c r="E27" s="18" t="s">
        <v>53</v>
      </c>
      <c r="F27" s="14">
        <f>0.14*6*2</f>
        <v>1.6800000000000002</v>
      </c>
      <c r="G27" s="32"/>
      <c r="H27" s="32"/>
      <c r="I27" s="32"/>
      <c r="J27" s="32"/>
      <c r="K27" s="32"/>
      <c r="L27" s="32"/>
    </row>
    <row r="28" spans="1:12" s="14" customFormat="1" ht="14.25" x14ac:dyDescent="0.2">
      <c r="A28" s="39" t="s">
        <v>39</v>
      </c>
      <c r="B28" s="40"/>
      <c r="C28" s="40"/>
      <c r="D28" s="40"/>
      <c r="E28" s="40"/>
      <c r="F28" s="21"/>
    </row>
    <row r="29" spans="1:12" s="14" customFormat="1" ht="14.25" x14ac:dyDescent="0.2">
      <c r="A29" s="22" t="s">
        <v>31</v>
      </c>
      <c r="B29" s="29" t="s">
        <v>13</v>
      </c>
      <c r="C29" s="19" t="s">
        <v>7</v>
      </c>
      <c r="D29" s="17">
        <v>81.900000000000006</v>
      </c>
      <c r="E29" s="18"/>
      <c r="F29" s="14">
        <f>1.4*117</f>
        <v>163.79999999999998</v>
      </c>
      <c r="G29" s="14">
        <f>163.8/2</f>
        <v>81.900000000000006</v>
      </c>
    </row>
    <row r="30" spans="1:12" s="14" customFormat="1" ht="28.5" x14ac:dyDescent="0.2">
      <c r="A30" s="22" t="s">
        <v>42</v>
      </c>
      <c r="B30" s="29" t="s">
        <v>12</v>
      </c>
      <c r="C30" s="19" t="s">
        <v>7</v>
      </c>
      <c r="D30" s="17">
        <v>81.900000000000006</v>
      </c>
      <c r="E30" s="18"/>
    </row>
    <row r="31" spans="1:12" s="14" customFormat="1" ht="14.25" x14ac:dyDescent="0.2">
      <c r="A31" s="22" t="s">
        <v>43</v>
      </c>
      <c r="B31" s="29" t="s">
        <v>40</v>
      </c>
      <c r="C31" s="19" t="s">
        <v>7</v>
      </c>
      <c r="D31" s="17">
        <v>81.900000000000006</v>
      </c>
      <c r="E31" s="18"/>
    </row>
    <row r="32" spans="1:12" s="14" customFormat="1" ht="28.5" x14ac:dyDescent="0.2">
      <c r="A32" s="22" t="s">
        <v>44</v>
      </c>
      <c r="B32" s="18" t="s">
        <v>14</v>
      </c>
      <c r="C32" s="19" t="s">
        <v>7</v>
      </c>
      <c r="D32" s="17">
        <v>81.900000000000006</v>
      </c>
      <c r="E32" s="18"/>
    </row>
    <row r="33" spans="1:5" s="14" customFormat="1" ht="14.25" x14ac:dyDescent="0.2">
      <c r="A33" s="22" t="s">
        <v>45</v>
      </c>
      <c r="B33" s="29" t="s">
        <v>41</v>
      </c>
      <c r="C33" s="19" t="s">
        <v>7</v>
      </c>
      <c r="D33" s="17">
        <v>81.900000000000006</v>
      </c>
      <c r="E33" s="18"/>
    </row>
    <row r="34" spans="1:5" s="14" customFormat="1" ht="82.5" customHeight="1" x14ac:dyDescent="0.2">
      <c r="A34" s="33" t="s">
        <v>46</v>
      </c>
      <c r="B34" s="33"/>
      <c r="C34" s="33"/>
      <c r="D34" s="33"/>
      <c r="E34" s="33"/>
    </row>
    <row r="35" spans="1:5" s="12" customFormat="1" ht="14.25" x14ac:dyDescent="0.2">
      <c r="A35" s="27"/>
      <c r="B35" s="15"/>
      <c r="C35" s="11"/>
      <c r="D35" s="11"/>
      <c r="E35" s="11"/>
    </row>
    <row r="36" spans="1:5" s="12" customFormat="1" ht="14.25" x14ac:dyDescent="0.2">
      <c r="A36" s="26"/>
      <c r="B36" s="15"/>
      <c r="C36" s="11"/>
      <c r="D36" s="11"/>
      <c r="E36" s="11"/>
    </row>
    <row r="37" spans="1:5" s="12" customFormat="1" ht="14.25" x14ac:dyDescent="0.2">
      <c r="A37" s="27"/>
      <c r="B37" s="15"/>
      <c r="C37" s="11"/>
      <c r="D37" s="11"/>
      <c r="E37" s="11"/>
    </row>
    <row r="38" spans="1:5" s="12" customFormat="1" ht="14.25" x14ac:dyDescent="0.2">
      <c r="A38" s="27"/>
      <c r="B38" s="15"/>
      <c r="C38" s="11"/>
      <c r="D38" s="11"/>
      <c r="E38" s="11"/>
    </row>
    <row r="39" spans="1:5" s="12" customFormat="1" ht="14.25" x14ac:dyDescent="0.2">
      <c r="A39" s="26"/>
      <c r="B39" s="15"/>
      <c r="C39" s="11"/>
      <c r="D39" s="11"/>
      <c r="E39" s="11"/>
    </row>
  </sheetData>
  <mergeCells count="7">
    <mergeCell ref="G27:L27"/>
    <mergeCell ref="A34:E34"/>
    <mergeCell ref="A7:E7"/>
    <mergeCell ref="A8:E8"/>
    <mergeCell ref="A12:E12"/>
    <mergeCell ref="A13:E13"/>
    <mergeCell ref="A28:E28"/>
  </mergeCells>
  <pageMargins left="0.78740157480314965" right="0.39370078740157483" top="0.39370078740157483" bottom="0.39370078740157483" header="0.23622047244094491" footer="0.23622047244094491"/>
  <pageSetup paperSize="9" fitToHeight="30000" orientation="landscape" r:id="rId1"/>
  <headerFooter alignWithMargins="0">
    <oddHeader>&amp;LГранд-СМЕТА</oddHeader>
    <oddFooter>Страница &amp;P из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ВедомостьОР</vt:lpstr>
      <vt:lpstr>ВедомостьОР!Print_Titles</vt:lpstr>
      <vt:lpstr>ВедомостьОР!Заголовки_для_печати</vt:lpstr>
      <vt:lpstr>ВедомостьОР!Область_печати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Суматохина Ольга Андреевна</dc:creator>
  <cp:lastModifiedBy>Овчинникова Ксения Владимировна</cp:lastModifiedBy>
  <cp:lastPrinted>2023-06-05T07:09:54Z</cp:lastPrinted>
  <dcterms:created xsi:type="dcterms:W3CDTF">2003-01-28T12:33:10Z</dcterms:created>
  <dcterms:modified xsi:type="dcterms:W3CDTF">2023-07-06T23:59:52Z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