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782" activeTab="0"/>
  </bookViews>
  <sheets>
    <sheet name="Строение 4 этаж 1" sheetId="1" r:id="rId1"/>
  </sheets>
  <definedNames>
    <definedName name="_xlfn.SINGLE" hidden="1">#NAME?</definedName>
    <definedName name="_xlnm._FilterDatabase" localSheetId="0" hidden="1">'Строение 4 этаж 1'!$A$6:$N$6</definedName>
    <definedName name="_xlnm.Print_Area" localSheetId="0">'Строение 4 этаж 1'!$A$1:$I$166</definedName>
  </definedNames>
  <calcPr fullCalcOnLoad="1"/>
</workbook>
</file>

<file path=xl/sharedStrings.xml><?xml version="1.0" encoding="utf-8"?>
<sst xmlns="http://schemas.openxmlformats.org/spreadsheetml/2006/main" count="319" uniqueCount="176">
  <si>
    <t>№ п/п</t>
  </si>
  <si>
    <t>Наименование видов работ</t>
  </si>
  <si>
    <t>Един. измер.</t>
  </si>
  <si>
    <t>Кол-во</t>
  </si>
  <si>
    <t>Лимитированные затраты ( в том числе НДС), накладные расходы, плановые накопления, расходы на транспортирование и подъем строительных материалов, затраты на аренду строительного оборудования и техники, устройство лесов и подмостей, уборку и вывоз строительного мусора включены в расценки работ.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</si>
  <si>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</si>
  <si>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</si>
  <si>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</si>
  <si>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</si>
  <si>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</si>
  <si>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работа</t>
  </si>
  <si>
    <t>материалы</t>
  </si>
  <si>
    <t>ВСЕГО :</t>
  </si>
  <si>
    <t>Ведомость объемов работ</t>
  </si>
  <si>
    <t>Итого по смете</t>
  </si>
  <si>
    <t>Итого по разделу</t>
  </si>
  <si>
    <t>м2</t>
  </si>
  <si>
    <t>м2/м3</t>
  </si>
  <si>
    <t>м.пог</t>
  </si>
  <si>
    <t>Подготовка оснований из бетона/ЦПС и грунтование поверхностей бетонконтактом (GlimsБетоконтакт)</t>
  </si>
  <si>
    <t>Устройство стяжек из выравнивающей смеси «Ветонит 3000» толщиной 3мм</t>
  </si>
  <si>
    <t>Разборка покрытий стен из керамических плиток</t>
  </si>
  <si>
    <t>Разборка напольного покрытия из керамических плиток</t>
  </si>
  <si>
    <t>Демонтаж потолочных светильников</t>
  </si>
  <si>
    <t>Демонтаж с/г электропроводки</t>
  </si>
  <si>
    <t>Очистка поверхностей потолка от старых покрытий</t>
  </si>
  <si>
    <t>Гидроизоляция полов полимерной мастикой(Кнауф Флехендихт) в 3 слоя с устройством армирования из стеклоткани (Кнауф Флехендихтбанд)</t>
  </si>
  <si>
    <t>Гидроизоляция стен полимерной мастикой в один слой и стеклотканью (Кнауф Флехендихт+ Флехендихтбанд)</t>
  </si>
  <si>
    <t>Установка коллектора ХВС в сборе (3 линии, латунь)</t>
  </si>
  <si>
    <t>Установка смесителей(LEMARK LINARA LM0406C) с присоединением к сетям</t>
  </si>
  <si>
    <t>Установка писсуара (Автоматический писсуар Rosa Каскад) с присоединением к сетям</t>
  </si>
  <si>
    <t>Установка унитазов (Унитаз Кировская Керамика Rosa Соло Люкс Микролифт) с присоединением к сетям</t>
  </si>
  <si>
    <t>Установка смесителя для уборщиц, высота установки 600 мм от пола (Латунь, СМЕСИТЕЛЬ PADWA BTP3, Хром, арт. BTP3) с подключением</t>
  </si>
  <si>
    <t>Устройство напольных покрытий из керамогранитных плит(Керамогранит матовый "Грани таганая" Антрацит, 600х600х10мм, GT005M +  клей Litoplus K55  ) с затиркой(Ceresit) швов в цвет</t>
  </si>
  <si>
    <t>Облицовка стен керамической плиткой(Белая премиум v2, Ral 9003 (белый), 200х300х7мм + клей Юнис2000) укладка горизонтальная под кирпичную кладку, крестики 2,5мм  с затиркой швов (Ceresit СЕ 40) цвет согласовать с Заказчиком</t>
  </si>
  <si>
    <t>Грунтовка подготовленных поверхностей под покраску (GlimsPrimeгрунт)</t>
  </si>
  <si>
    <t>Монтаж алюминиевого окантовочного профиля при укладке настенной плитки, серебро + внутренние и наружные углы серого  цвета/ алюминевые согласовать дополнительно с Заказчиком</t>
  </si>
  <si>
    <t>Установка сушилки для рук (сушилка для рук высокоскоростная, нержавеющая сталь, высота установки 1200 мм от пола, BXG-JET-5500С)</t>
  </si>
  <si>
    <t>Установка зеркала 800*1100мм (согласовать с Заказчиком)</t>
  </si>
  <si>
    <t>Установка диффузоров Diaflex DVK 200 на воздуховоды</t>
  </si>
  <si>
    <t>Покраска воздуховодов и дефлекторов в тон потолка (RAL) акриловой краской в 2 слоя</t>
  </si>
  <si>
    <t>Пуско-наладка ситемы вентиляции</t>
  </si>
  <si>
    <t>к-с</t>
  </si>
  <si>
    <t>ед</t>
  </si>
  <si>
    <t>тн</t>
  </si>
  <si>
    <t>Погрузка и вывоз строительного мусора</t>
  </si>
  <si>
    <t>Подготовка помещений (мойка, уборка) перед сдачей в эксплуатацию</t>
  </si>
  <si>
    <t>Сопутствующие работы</t>
  </si>
  <si>
    <t>м3</t>
  </si>
  <si>
    <t>20</t>
  </si>
  <si>
    <t>к-т</t>
  </si>
  <si>
    <t>шт.</t>
  </si>
  <si>
    <t>комплекс</t>
  </si>
  <si>
    <t>Нарезка штроб в кирпичных стенах (60мм)</t>
  </si>
  <si>
    <t>шт</t>
  </si>
  <si>
    <t>на проведение  комплекса ремонтно-отделочных работ на объекте БЦ на Семеновской                                                                                                                                                       по адресу: г. Москва, ул. Малая Семёновская, д.9, стр.4, помещение I, этаж 1</t>
  </si>
  <si>
    <t>Демонтажные работы</t>
  </si>
  <si>
    <t>Демонтаж светильников (люминесцентный) 600*600мм в подвесных потолках</t>
  </si>
  <si>
    <t xml:space="preserve">Демонтаж подвесных потолков "Армстронг" с несущим каркасом </t>
  </si>
  <si>
    <t>Демонтаж межкомнатных перегородок из ГКЛ на металлическом каркасе</t>
  </si>
  <si>
    <t>Разборка облицовки из гипсокартонных листов ( + несущий каркас): стен (фальшстена)</t>
  </si>
  <si>
    <t>Демонтаж напольного покрытия: ковролин</t>
  </si>
  <si>
    <t>7</t>
  </si>
  <si>
    <t>Демонтаж внутреннего и наружного блока сплит-системы с трассой</t>
  </si>
  <si>
    <t>5</t>
  </si>
  <si>
    <t>Общестроительные и отделочные работы : Стены</t>
  </si>
  <si>
    <t>Демонтаж деревянного дверного блока с коробкой(800*2000мм)</t>
  </si>
  <si>
    <t>Отбивка штукатурки с поверхностей кирпичных стен</t>
  </si>
  <si>
    <t>170</t>
  </si>
  <si>
    <t>Ремонт кирпичной кладки стен отдельными местами, локально</t>
  </si>
  <si>
    <t>40</t>
  </si>
  <si>
    <t>Очистка поверхностей кирпичных стен от старых покрытий, шлифовка поверхностей кирпичной кладкт</t>
  </si>
  <si>
    <t>240</t>
  </si>
  <si>
    <t>80</t>
  </si>
  <si>
    <t>Покрытие/обработка поверхностей кирпичных(каменных) стен составом от плесени Neomid 600 (локально, обследовать с Заказчиком)</t>
  </si>
  <si>
    <t>Покрытие/обработка поверхностей кирпичных(каменных) стен составом от высолов Neomid 550 (локально, обследовать с Заказчиком)</t>
  </si>
  <si>
    <t>90</t>
  </si>
  <si>
    <t>Смывка вручную излишков состава Neomid 600</t>
  </si>
  <si>
    <t>Смывка вручную излишков состава Neomid 550</t>
  </si>
  <si>
    <t>Грунтовка подготовленных поверхностей стен (GlimsPrimeгрунт)</t>
  </si>
  <si>
    <t>120</t>
  </si>
  <si>
    <t>Обеспыливание поверхностей кирпичных  стен</t>
  </si>
  <si>
    <t>Улучшенная покраска поверхностей стен акриловой краской (TIKKURILA EURO POWER 7, RAL 7016 дополнительно согласовать по месту с Заказчиком) в 2 слоя</t>
  </si>
  <si>
    <t>Покрытие(улучшенная покраска) поверхностей кирпичных/каменных стен  лаком Тикурилла EURO AQUA в три слоя</t>
  </si>
  <si>
    <t>Устройство перегородки из ГКЛ KNAUF Файерборд (ЕI45, ГСП тип D, F) на метал. каркасе высотой до 2-х метров, толщ. 75мм, заполнитель минплита (Роквул/кнауф), ГКЛ с двух сторон в два слоя</t>
  </si>
  <si>
    <t>Грунтовка (Ceresit CT17) поверхностей стен покраску</t>
  </si>
  <si>
    <t>160</t>
  </si>
  <si>
    <t>Общестроительные и отделочные работы : Полы, лестница</t>
  </si>
  <si>
    <t>Улучшенная покраска поверхностей стен  акриловой краской (TIKKURILA EURO POWER 7, Ral 7047, 7016, 9003 дополнительно согласовать по месту с Заказчиком) в 2 слоя</t>
  </si>
  <si>
    <t>Улучшенная покраска поверхностей оконных откосов акриловой краской (TIKKURILA EURO POWER 7, Ral 7047, 7016, 9003 дополнительно согласовать по месту с Заказчиком) в 2 слоя</t>
  </si>
  <si>
    <t>Монтаж деревянных подоконников (цельноламельный мебельный щит - ясень с обработкой защитным составом)</t>
  </si>
  <si>
    <t>шт / м2</t>
  </si>
  <si>
    <t>7 / 8,5</t>
  </si>
  <si>
    <t>5  /  2,0</t>
  </si>
  <si>
    <t xml:space="preserve">Расширение существующей конструкции лестницы: изготовление опалубки из пиломатериалов (доска 100*25мм) для заливки оснований бетоном (В22,5 П3 гравий фр.5*20 F150 W4) с армированием сварной сеткой(50*50*5мм) c полипропеленовой фиброй AlfaBet 18мм + монтаж анкерного крепления к существующей конструкции </t>
  </si>
  <si>
    <t>Расчистка основания полов от клеевых, полимерцементных наслоений, масляных красок</t>
  </si>
  <si>
    <t>Подготовка оснований полов из бетона/ЦПС и грунтование поверхностей полов бетонконтактом (GlimsБетоконтакт)</t>
  </si>
  <si>
    <t>Устройство напольного покрытия + ступеней и площадок из плит керамогранитных (керамогранит матовый "Грани таганая", Антрацит, 600х600х10мм, арт. GT005M) с затиркой швов составами контрастными к уложенному керамограниту (диагональгая укладка плит - согласовать с Заказчиком)</t>
  </si>
  <si>
    <t>Устройство плинтуса из керамогранитных плит(керамогранит матовый "Грани таганая", Антрацит, 600х600х10мм, арт. GT005M, с затиркой швов составами контрастными к уложенному керамограниту) с нарезкой на месте 600*80*10мм</t>
  </si>
  <si>
    <t>м.пог.</t>
  </si>
  <si>
    <t>Общестроительные и отделочные работы : Потолки</t>
  </si>
  <si>
    <t>Сборно-разборные перегородки + Двери</t>
  </si>
  <si>
    <t>Установка дверных блоков (860х2050мм) с фурнитурой и доводчиками (дверь пластиковая Капель (Kapelli Classic) темно серый RAL 7040  с вентиляционной решеткой  + напольный ограничитель открывания</t>
  </si>
  <si>
    <t>Установка металлической однопольной (2100мм*900мм) огнестойкой двери Е15(RAL 7040) с коробкой + фурнитура</t>
  </si>
  <si>
    <t xml:space="preserve">к-т </t>
  </si>
  <si>
    <t>Подготовка поверхностей потолков и балок из бетона/ЦПС и грунтование поверхностей потолков бетонконтактом (GlimsБетоконтакт)</t>
  </si>
  <si>
    <t>Штукатурка (Ротбанд) + шпаклевка (полимерная  Knauf Ротбанд Паста) поверхностей стен, локально согласовать с Заказчиком</t>
  </si>
  <si>
    <t>Улучшенная покраска поверхностей потолков и балок акриловой краской (TIKKURILA EURO POWER 7, Ral 7047, 7016, 9003 дополнительно согласовать по месту с Заказчиком) в 2 слоя</t>
  </si>
  <si>
    <t>Санузлы.</t>
  </si>
  <si>
    <t>Демонтаж деревянного дверного блока (800*2000мм) с коробкой</t>
  </si>
  <si>
    <t>Демонтаж унитаза</t>
  </si>
  <si>
    <t>Демонтаж умывальника с пьедесталом</t>
  </si>
  <si>
    <t>Монтаж запорных водопроводных кранов д=15/20мм (тип 11б27 латунь) на вводах в санузел</t>
  </si>
  <si>
    <t>Гидроиспытания водопровода и канализации</t>
  </si>
  <si>
    <t>Монтаж ревизионных люков 350*350мм</t>
  </si>
  <si>
    <t>Грунтовка (Ceresit CT17), штукатурка (Ротбанд)), шпаклевка(Ceresit CT225) поверхностей стен и потолков под покраску, выше отметки 1,800мм</t>
  </si>
  <si>
    <t>Улучшенная покраска поверхностей стен и потолков акриловой краской (TIKKURILA EURO POWER 7, Ral 7047, 7016, 9003 дополнительно согласовать по месту с Заказчиком)</t>
  </si>
  <si>
    <t xml:space="preserve">Монтаж вентилятора (ВКК 200 ВЕНТИЛЯТОР КАНАЛЬНЫЙ КРУГЛЫЙ, Сталь, 160 мм) </t>
  </si>
  <si>
    <t>Изготовление и монтаж воздуховоды спираленавивные 160мм с тройниками  160*160*160мм + хомуты соединительные ERA регулируемые</t>
  </si>
  <si>
    <t>Монтаж (Арт. 91075498) rомплект 3 в 1 инсталляциb Geberit Duofix Delta с подвесным унитазом WeltWasser Heimbach 004 GL-WT кнопка хром круглая 472107 (в том числе комплектующие, крепеж)</t>
  </si>
  <si>
    <t>Расчистка поверхностей потолков от  полимерцементных наслоений, масляных красок, побелок, отслоившихся покрытий</t>
  </si>
  <si>
    <t>Штукатурка (Ротбанд) + шпаклевка (полимерная  Knauf Ротбанд Паста) поверхностей потлков и балок, локально, согласовать с Заказчиком</t>
  </si>
  <si>
    <t>Инженерные сети</t>
  </si>
  <si>
    <t>Монтаж конструкций перфорированного кабельного лотка (DKC Лоток перфорированный 200х50 L 3000 арт. SPL3530) , элементами и аксессуарами системы "S3 Combitech" на кронштейнах(подвесы, профиль) с укладкой и закреплением кабельно-проводниковой продукци</t>
  </si>
  <si>
    <t>п.м.</t>
  </si>
  <si>
    <t>Коробка распределительная КМР-030-014</t>
  </si>
  <si>
    <t>Клемма Wago 222-413</t>
  </si>
  <si>
    <t xml:space="preserve"> Монтаж проводки открыто в трубах Труба гофрированная ПВХ легкая D 20 Л1 серая гибкая с протяжкой, бухта - 50м (D20Л1-50ч)диаметр 20 мм кабелем ВВГ нг LS 3х2.5мм2 </t>
  </si>
  <si>
    <t>Демонтаж кабельно-проводниковой продукции с/г электрических систем</t>
  </si>
  <si>
    <t>Монтаж, короба пластмассовые (кабель-канал "Арктика"Рувинил 74х55х2000мм): шириной до 120 мм</t>
  </si>
  <si>
    <t xml:space="preserve">шт. </t>
  </si>
  <si>
    <t>Укладка кабеля (кабель SkyNet Premium UTP indoor 4x2x0,51) UTP в трубах гофрированных ПВХ легкая D 20 Л1 серая гибкая с протяжкой, в лотках и пластиковых коробах с подключением розеток</t>
  </si>
  <si>
    <t>Разработка рабочей документации (проект) с согласованием на систему автоматической пожарной сигнализации и оповещения о пожаре</t>
  </si>
  <si>
    <t>комплект</t>
  </si>
  <si>
    <t>Установка / монтаж телекоммуникационного настенного шкафа Cabeus 19" 9U цвет черный SH-05F-9U60/60-BK</t>
  </si>
  <si>
    <t>Монтаж и подключение потолочных светодиодных светильников (ULO-K10D 60W-5000K-L120 IP65 BLACK Светильник линейный светодиодный подвесной. Белый свет 5000К. 5600Лм. Алюминий. Цвет черный. TM Uniel. либо аналог согласовать с Заказчиком) на тросовых подвесах</t>
  </si>
  <si>
    <t>шт / м.пог</t>
  </si>
  <si>
    <t>10 / 100</t>
  </si>
  <si>
    <t>Укладка кабеля КПСнг(А)-FRLS 1х2х0.75 монтажный для ОПС и СОУЭ не поддерживающий горения огнестойкий 1 пара 0.75 мм.кв КПСнг(А)-FRLS 1х2х0.75 Технокабель НН, в трубах гофрированных ПВХ легкая D 20 Л1 серая гибкая с протяжкой и подключением (в лотках)</t>
  </si>
  <si>
    <t>Демонтаж с сохранением + последующий монтаж существующей системы отопления (трубопровод - медь) с последующим креплением радиаторов на стену ( включая: пайка/сварка, расходники, фасонные изделия, крепеж)</t>
  </si>
  <si>
    <t>Установка принудительной вентиляционной системы (MM Motors JSC Эко-свежесть 03 люкс или аналог, согласовать с Заказчиком) с выводом на фасад строения.</t>
  </si>
  <si>
    <t>Комплект исполнительной документации</t>
  </si>
  <si>
    <t>Техотчет на смонтированные электрические сети</t>
  </si>
  <si>
    <t>Нарезка штроб в бетонных и кирпичных стенах под электропроводку + кадализация, дренаж кондиционера д=32мм (согласовать с Заказчиком)</t>
  </si>
  <si>
    <t>Установка /монтаж дренажной помпы для кондиционера (Sanicondens Clim Deco либо аналог, согласовать с Заказчиком)</t>
  </si>
  <si>
    <t>Установка сплит-систем(Кондиционер Haier, HAI 15 RAL 9003) с внутренним и наружным блоком (отвод дренажа через канализацтонную трубу д=32мм либо трубку 8/10мм с врезкой в систему в санузлах)</t>
  </si>
  <si>
    <t>Установка / монтаж сифона с затвором (Rexfaber G-35 Mini)  на дренажную систему кондиционера</t>
  </si>
  <si>
    <t>ОКРАСКА ВОДНО-ДИСПЕРСИОННЫМИ АКРИЛОВЫМИ И ЛАТЕКСНЫМИ СОСТАВАМИ, УЛУЧШЕННАЯ, ПО ШТУКАТУРКЕ СТЕН в т.ч:</t>
  </si>
  <si>
    <t xml:space="preserve">Шпатлевка финишная Knauf Ротбанд паста Профи </t>
  </si>
  <si>
    <t>ОБРАБОТКА ПОВЕРХНОСТЕЙ СТЕН ГРУНТОВКОЙ ГЛУБОКОГО ПРОНИКНОВЕНИЯ ВНУТРИ ПОМЕЩЕНИЯ в тч:</t>
  </si>
  <si>
    <t xml:space="preserve">Грунтовка (Ceresit CT17): Glims DeepPrimeГрунт </t>
  </si>
  <si>
    <t>ОКРАСКА ВОДНО-ДИСПЕРСИОННЫМИ АКРИЛОВЫМИ И ЛАТЕКСНЫМИ СОСТАВАМИ, УЛУЧШЕННАЯ, ПО ШТУКАТУРКЕ СТЕН в тч:</t>
  </si>
  <si>
    <t>шпаклевка(Кнауф Фугенфюллер + паста Ротбанд) поверхностей стен покраску</t>
  </si>
  <si>
    <t xml:space="preserve"> + шпаклевка (полимерная  Knauf Ротбанд Паста) поверхностей оконнных откосов</t>
  </si>
  <si>
    <t>СПЛОШНОЕ ВЫРАВНИВАНИЕ ВНУТРЕННИХ ПОВЕРХНОСТЕЙ (ОДНОСЛОЙНОЕ ОШТУКАТУРИВАНИЕ)  в тч:</t>
  </si>
  <si>
    <t>Штукатурка (Ротбанд): Штукатурка гипсовая Knauf Ротбанд</t>
  </si>
  <si>
    <t>УЛУЧШЕННАЯ ОКРАСКА ПОЛИВИНИЛАЦЕТАТНЫМИ ВОДОЭМУЛЬСИОННЫМИ СОСТАВАМИ ПОТОЛКОВ ПО СБОРНЫМ КОНСТРУКЦИЯМ, ПОДГОТОВЛЕННЫМ ПОД ОКРАСКУ в тч:</t>
  </si>
  <si>
    <t>ОКРАСКА ВОДНО-ДИСПЕРСИОННЫМИ ЛАТЕКСНЫМИ СОСТАВАМИ УЛУЧШЕННАЯ ПО ШТУКАТУРКЕ ПОТОЛКОВ в т.ч:</t>
  </si>
  <si>
    <t>Краска моющаяся Tikkurila Euro Power 7 база А белая</t>
  </si>
  <si>
    <t>2-й стеклопакет "Flexica" (RAL 7047 согласовать с Заказчиком) + двери с фурнитурой 3 к-та</t>
  </si>
  <si>
    <t>Замер, изготовление и монтаж комбинированных перегородок: алюминиевый профиль в т.ч:</t>
  </si>
  <si>
    <t>Установка умывальников с пьедесталом (пьедестальный умывальник Classic WB.PD/Classic/65-C/WHT.G/S+сифон) с присоединением к сетям в т.ч:</t>
  </si>
  <si>
    <t>трубопроводов и ПП труб Д20мм</t>
  </si>
  <si>
    <t xml:space="preserve">трубопроводов канализационной трубы Д110мм </t>
  </si>
  <si>
    <t xml:space="preserve">трубопроводов канализационной трубы Д50мм </t>
  </si>
  <si>
    <t>Устройство трубопроводов и ПП труб Д20мм с фасонными изделиями</t>
  </si>
  <si>
    <t>Устройство трубопроводов канализационной трубы Д110мм с фасонными элементами</t>
  </si>
  <si>
    <t>Устройство трубопроводов канализационной трубы Д50мм с фасонными элементами</t>
  </si>
  <si>
    <t>Устройство трубопроводов и ПП труб (20мм) с фасонными изделиями + канализационной трубы д=110мм / 50мм с фасонными элементами без учета гидроиспытаний:</t>
  </si>
  <si>
    <t xml:space="preserve"> Монтаж проводки открыто в трубах Труба гофрированная ПВХ легкая D 20 Л1 серая гибкая с протяжкой, бухта - 50м (D20Л1-50ч)диаметр 20 мм кабелем ВВГ нг LS 3х1.5мм2 в тч:</t>
  </si>
  <si>
    <t>Монтаж в кабель-канал парапетный модульных розеток с заземляющим контактом 2к, выключателей, розеток информационных, розеток телефонных  (на 2 модуля) ПРАЙМЕР белая IEK с супортом и рамкой (25 мест) согласовать с Заказчиком количество и точки:</t>
  </si>
  <si>
    <t>ВЫКЛЮЧАТЕЛЬ ОДНОКЛАВИШНЫЙ</t>
  </si>
  <si>
    <t>телефонная и информационная розетки</t>
  </si>
  <si>
    <t>РОЗЕТКИ ШТЕПСЕЛЬНЫЕ</t>
  </si>
  <si>
    <t>Пуско-наладка системы ОПС с программированием</t>
  </si>
  <si>
    <t>Монтаж и подключение датчиков, сигнализаторов, извещателей, приемно-контрольных приборов системы ОПС (согласовать с Заказчиком):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</si>
</sst>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\-\ #,##0.00"/>
    <numFmt numFmtId="189" formatCode="#,##0.00000"/>
  </numFmts>
  <fonts count="6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9"/>
      <name val="Times New Roman CYR"/>
      <family val="1"/>
    </font>
    <font>
      <sz val="11"/>
      <name val="Times New Roman"/>
      <family val="1"/>
    </font>
    <font>
      <b/>
      <i/>
      <sz val="10"/>
      <name val="Times New Roman CYR"/>
      <family val="0"/>
    </font>
    <font>
      <sz val="11"/>
      <name val="Times New Roman CYR"/>
      <family val="1"/>
    </font>
    <font>
      <b/>
      <sz val="10"/>
      <name val="Arial Cyr"/>
      <family val="2"/>
    </font>
    <font>
      <b/>
      <sz val="11"/>
      <name val="Times New Roman CYR"/>
      <family val="0"/>
    </font>
    <font>
      <sz val="8"/>
      <name val="Arial Cyr"/>
      <family val="2"/>
    </font>
    <font>
      <u val="single"/>
      <sz val="11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0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5" fillId="35" borderId="14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1" fontId="2" fillId="13" borderId="16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8" fillId="0" borderId="16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right" vertical="top" wrapText="1"/>
    </xf>
    <xf numFmtId="0" fontId="5" fillId="33" borderId="21" xfId="0" applyFont="1" applyFill="1" applyBorder="1" applyAlignment="1">
      <alignment horizontal="center" vertical="center" wrapText="1"/>
    </xf>
    <xf numFmtId="182" fontId="5" fillId="0" borderId="2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82" fontId="5" fillId="0" borderId="2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8" borderId="11" xfId="0" applyNumberFormat="1" applyFont="1" applyFill="1" applyBorder="1" applyAlignment="1">
      <alignment vertical="center" wrapText="1"/>
    </xf>
    <xf numFmtId="0" fontId="5" fillId="8" borderId="11" xfId="0" applyFont="1" applyFill="1" applyBorder="1" applyAlignment="1">
      <alignment vertical="center" wrapText="1"/>
    </xf>
    <xf numFmtId="4" fontId="0" fillId="33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33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1" fontId="15" fillId="13" borderId="16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/>
    </xf>
    <xf numFmtId="4" fontId="1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38" borderId="16" xfId="0" applyFont="1" applyFill="1" applyBorder="1" applyAlignment="1">
      <alignment horizontal="center" vertical="center" wrapText="1"/>
    </xf>
    <xf numFmtId="2" fontId="16" fillId="38" borderId="16" xfId="0" applyNumberFormat="1" applyFont="1" applyFill="1" applyBorder="1" applyAlignment="1">
      <alignment horizontal="center" vertical="center" wrapText="1"/>
    </xf>
    <xf numFmtId="4" fontId="16" fillId="38" borderId="16" xfId="0" applyNumberFormat="1" applyFont="1" applyFill="1" applyBorder="1" applyAlignment="1">
      <alignment horizontal="right" vertical="center" wrapText="1"/>
    </xf>
    <xf numFmtId="4" fontId="16" fillId="38" borderId="17" xfId="0" applyNumberFormat="1" applyFont="1" applyFill="1" applyBorder="1" applyAlignment="1">
      <alignment horizontal="right" vertical="center" wrapText="1"/>
    </xf>
    <xf numFmtId="49" fontId="15" fillId="38" borderId="16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61" fillId="36" borderId="13" xfId="0" applyFont="1" applyFill="1" applyBorder="1" applyAlignment="1">
      <alignment horizontal="right" vertical="center" wrapText="1"/>
    </xf>
    <xf numFmtId="49" fontId="62" fillId="0" borderId="16" xfId="0" applyNumberFormat="1" applyFont="1" applyBorder="1" applyAlignment="1">
      <alignment horizontal="left" vertical="center" wrapText="1"/>
    </xf>
    <xf numFmtId="189" fontId="0" fillId="35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 horizontal="left" vertical="center"/>
    </xf>
    <xf numFmtId="4" fontId="4" fillId="35" borderId="11" xfId="0" applyNumberFormat="1" applyFont="1" applyFill="1" applyBorder="1" applyAlignment="1">
      <alignment vertical="center" wrapText="1"/>
    </xf>
    <xf numFmtId="4" fontId="4" fillId="35" borderId="17" xfId="0" applyNumberFormat="1" applyFont="1" applyFill="1" applyBorder="1" applyAlignment="1">
      <alignment vertical="center" wrapText="1"/>
    </xf>
    <xf numFmtId="4" fontId="0" fillId="0" borderId="13" xfId="0" applyNumberFormat="1" applyBorder="1" applyAlignment="1">
      <alignment horizontal="center" vertical="center" wrapText="1"/>
    </xf>
    <xf numFmtId="181" fontId="1" fillId="0" borderId="10" xfId="6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right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right" vertical="top" wrapText="1"/>
    </xf>
    <xf numFmtId="0" fontId="16" fillId="0" borderId="16" xfId="0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46" fillId="0" borderId="13" xfId="42" applyNumberFormat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/>
    </xf>
    <xf numFmtId="0" fontId="0" fillId="37" borderId="13" xfId="0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/>
    </xf>
    <xf numFmtId="4" fontId="63" fillId="0" borderId="13" xfId="0" applyNumberFormat="1" applyFont="1" applyBorder="1" applyAlignment="1">
      <alignment horizontal="center" vertical="center"/>
    </xf>
    <xf numFmtId="4" fontId="5" fillId="0" borderId="28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wrapText="1"/>
    </xf>
    <xf numFmtId="0" fontId="4" fillId="35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view="pageBreakPreview" zoomScale="91" zoomScaleNormal="91" zoomScaleSheetLayoutView="91" workbookViewId="0" topLeftCell="A1">
      <pane ySplit="5" topLeftCell="A6" activePane="bottomLeft" state="frozen"/>
      <selection pane="topLeft" activeCell="A1" sqref="A1"/>
      <selection pane="bottomLeft" activeCell="O143" sqref="L142:O143"/>
    </sheetView>
  </sheetViews>
  <sheetFormatPr defaultColWidth="9.00390625" defaultRowHeight="12.75"/>
  <cols>
    <col min="1" max="1" width="5.00390625" style="0" customWidth="1"/>
    <col min="2" max="2" width="65.125" style="1" customWidth="1"/>
    <col min="3" max="3" width="9.625" style="0" customWidth="1"/>
    <col min="4" max="4" width="10.125" style="2" customWidth="1"/>
    <col min="5" max="5" width="12.125" style="0" bestFit="1" customWidth="1"/>
    <col min="6" max="6" width="10.875" style="0" customWidth="1"/>
    <col min="7" max="7" width="11.375" style="0" customWidth="1"/>
    <col min="8" max="8" width="10.25390625" style="0" customWidth="1"/>
    <col min="9" max="9" width="12.125" style="0" customWidth="1"/>
    <col min="10" max="10" width="11.25390625" style="166" hidden="1" customWidth="1"/>
    <col min="11" max="11" width="11.25390625" style="167" hidden="1" customWidth="1"/>
    <col min="12" max="12" width="10.125" style="111" bestFit="1" customWidth="1"/>
    <col min="13" max="13" width="22.25390625" style="111" customWidth="1"/>
    <col min="14" max="14" width="8.875" style="174" customWidth="1"/>
    <col min="15" max="15" width="16.875" style="174" customWidth="1"/>
  </cols>
  <sheetData>
    <row r="1" spans="1:4" ht="12.75">
      <c r="A1" s="3"/>
      <c r="B1" s="4"/>
      <c r="C1" s="3"/>
      <c r="D1" s="5"/>
    </row>
    <row r="2" spans="1:9" ht="12.75" customHeight="1">
      <c r="A2" s="203" t="s">
        <v>13</v>
      </c>
      <c r="B2" s="203"/>
      <c r="C2" s="203"/>
      <c r="D2" s="203"/>
      <c r="E2" s="204"/>
      <c r="F2" s="204"/>
      <c r="G2" s="204"/>
      <c r="H2" s="204"/>
      <c r="I2" s="204"/>
    </row>
    <row r="3" spans="1:9" ht="47.25" customHeight="1">
      <c r="A3" s="205" t="s">
        <v>55</v>
      </c>
      <c r="B3" s="206"/>
      <c r="C3" s="206"/>
      <c r="D3" s="206"/>
      <c r="E3" s="207"/>
      <c r="F3" s="207"/>
      <c r="G3" s="207"/>
      <c r="H3" s="207"/>
      <c r="I3" s="207"/>
    </row>
    <row r="4" spans="1:9" ht="24.75" customHeight="1">
      <c r="A4" s="208" t="s">
        <v>0</v>
      </c>
      <c r="B4" s="209" t="s">
        <v>1</v>
      </c>
      <c r="C4" s="208" t="s">
        <v>2</v>
      </c>
      <c r="D4" s="208" t="s">
        <v>3</v>
      </c>
      <c r="E4" s="208" t="s">
        <v>5</v>
      </c>
      <c r="F4" s="208"/>
      <c r="G4" s="210" t="s">
        <v>6</v>
      </c>
      <c r="H4" s="210"/>
      <c r="I4" s="107" t="s">
        <v>7</v>
      </c>
    </row>
    <row r="5" spans="1:9" ht="25.5" customHeight="1">
      <c r="A5" s="208"/>
      <c r="B5" s="209"/>
      <c r="C5" s="208"/>
      <c r="D5" s="208"/>
      <c r="E5" s="6" t="s">
        <v>8</v>
      </c>
      <c r="F5" s="6" t="s">
        <v>9</v>
      </c>
      <c r="G5" s="6" t="s">
        <v>8</v>
      </c>
      <c r="H5" s="13" t="s">
        <v>9</v>
      </c>
      <c r="I5" s="107"/>
    </row>
    <row r="6" spans="1:9" ht="12.75" customHeight="1">
      <c r="A6" s="7"/>
      <c r="B6" s="8"/>
      <c r="C6" s="9"/>
      <c r="D6" s="10"/>
      <c r="E6" s="9"/>
      <c r="F6" s="9"/>
      <c r="G6" s="9"/>
      <c r="H6" s="9"/>
      <c r="I6" s="14"/>
    </row>
    <row r="7" spans="1:12" ht="30.75" customHeight="1">
      <c r="A7" s="191" t="s">
        <v>56</v>
      </c>
      <c r="B7" s="192"/>
      <c r="C7" s="192"/>
      <c r="D7" s="192"/>
      <c r="E7" s="192"/>
      <c r="F7" s="192"/>
      <c r="G7" s="192"/>
      <c r="H7" s="192"/>
      <c r="I7" s="193"/>
      <c r="J7" s="146"/>
      <c r="K7" s="146"/>
      <c r="L7" s="112"/>
    </row>
    <row r="8" spans="1:12" ht="27" customHeight="1">
      <c r="A8" s="24"/>
      <c r="B8" s="76" t="s">
        <v>57</v>
      </c>
      <c r="C8" s="20" t="s">
        <v>51</v>
      </c>
      <c r="D8" s="57">
        <v>42</v>
      </c>
      <c r="E8" s="72">
        <v>39.56666666666666</v>
      </c>
      <c r="F8" s="72">
        <f>E8*D8</f>
        <v>1661.7999999999997</v>
      </c>
      <c r="G8" s="72">
        <v>0</v>
      </c>
      <c r="H8" s="73">
        <f>G8*D8</f>
        <v>0</v>
      </c>
      <c r="I8" s="73">
        <f>H8+F8</f>
        <v>1661.7999999999997</v>
      </c>
      <c r="J8" s="146"/>
      <c r="K8" s="146"/>
      <c r="L8" s="113"/>
    </row>
    <row r="9" spans="1:9" ht="21" customHeight="1">
      <c r="A9" s="24"/>
      <c r="B9" s="76" t="s">
        <v>58</v>
      </c>
      <c r="C9" s="20" t="s">
        <v>16</v>
      </c>
      <c r="D9" s="57">
        <v>120</v>
      </c>
      <c r="E9" s="72">
        <v>130</v>
      </c>
      <c r="F9" s="72">
        <f aca="true" t="shared" si="0" ref="F9:F16">E9*D9</f>
        <v>15600</v>
      </c>
      <c r="G9" s="72">
        <v>0</v>
      </c>
      <c r="H9" s="73">
        <f aca="true" t="shared" si="1" ref="H9:H16">G9*D9</f>
        <v>0</v>
      </c>
      <c r="I9" s="73">
        <f aca="true" t="shared" si="2" ref="I9:I16">H9+F9</f>
        <v>15600</v>
      </c>
    </row>
    <row r="10" spans="1:9" ht="27" customHeight="1">
      <c r="A10" s="24"/>
      <c r="B10" s="77" t="s">
        <v>60</v>
      </c>
      <c r="C10" s="20" t="s">
        <v>16</v>
      </c>
      <c r="D10" s="57">
        <v>240</v>
      </c>
      <c r="E10" s="72">
        <v>125</v>
      </c>
      <c r="F10" s="72">
        <f t="shared" si="0"/>
        <v>30000</v>
      </c>
      <c r="G10" s="72">
        <v>0</v>
      </c>
      <c r="H10" s="73">
        <f t="shared" si="1"/>
        <v>0</v>
      </c>
      <c r="I10" s="73">
        <f t="shared" si="2"/>
        <v>30000</v>
      </c>
    </row>
    <row r="11" spans="1:12" ht="21" customHeight="1">
      <c r="A11" s="24"/>
      <c r="B11" s="77" t="s">
        <v>59</v>
      </c>
      <c r="C11" s="20" t="s">
        <v>16</v>
      </c>
      <c r="D11" s="57">
        <v>200</v>
      </c>
      <c r="E11" s="72">
        <v>250</v>
      </c>
      <c r="F11" s="72">
        <f t="shared" si="0"/>
        <v>50000</v>
      </c>
      <c r="G11" s="72">
        <v>0</v>
      </c>
      <c r="H11" s="73">
        <f t="shared" si="1"/>
        <v>0</v>
      </c>
      <c r="I11" s="73">
        <f t="shared" si="2"/>
        <v>50000</v>
      </c>
      <c r="K11" s="166"/>
      <c r="L11" s="114"/>
    </row>
    <row r="12" spans="1:12" ht="21" customHeight="1">
      <c r="A12" s="24"/>
      <c r="B12" s="77" t="s">
        <v>21</v>
      </c>
      <c r="C12" s="20" t="s">
        <v>16</v>
      </c>
      <c r="D12" s="57">
        <v>30</v>
      </c>
      <c r="E12" s="72">
        <v>478.776</v>
      </c>
      <c r="F12" s="72">
        <f t="shared" si="0"/>
        <v>14363.28</v>
      </c>
      <c r="G12" s="72">
        <v>0</v>
      </c>
      <c r="H12" s="73">
        <f t="shared" si="1"/>
        <v>0</v>
      </c>
      <c r="I12" s="73">
        <f t="shared" si="2"/>
        <v>14363.28</v>
      </c>
      <c r="K12" s="166"/>
      <c r="L12" s="115"/>
    </row>
    <row r="13" spans="1:10" ht="21" customHeight="1">
      <c r="A13" s="24"/>
      <c r="B13" s="77" t="s">
        <v>61</v>
      </c>
      <c r="C13" s="20" t="s">
        <v>16</v>
      </c>
      <c r="D13" s="57">
        <v>100</v>
      </c>
      <c r="E13" s="72">
        <v>71.305</v>
      </c>
      <c r="F13" s="74">
        <f t="shared" si="0"/>
        <v>7130.500000000001</v>
      </c>
      <c r="G13" s="74">
        <v>0</v>
      </c>
      <c r="H13" s="75">
        <f t="shared" si="1"/>
        <v>0</v>
      </c>
      <c r="I13" s="75">
        <f t="shared" si="2"/>
        <v>7130.500000000001</v>
      </c>
      <c r="J13" s="181"/>
    </row>
    <row r="14" spans="1:10" ht="21" customHeight="1">
      <c r="A14" s="25"/>
      <c r="B14" s="77" t="s">
        <v>22</v>
      </c>
      <c r="C14" s="20" t="s">
        <v>16</v>
      </c>
      <c r="D14" s="57">
        <v>30</v>
      </c>
      <c r="E14" s="72">
        <v>498.2436666666666</v>
      </c>
      <c r="F14" s="74">
        <f t="shared" si="0"/>
        <v>14947.31</v>
      </c>
      <c r="G14" s="74">
        <v>0</v>
      </c>
      <c r="H14" s="75">
        <f t="shared" si="1"/>
        <v>0</v>
      </c>
      <c r="I14" s="75">
        <f t="shared" si="2"/>
        <v>14947.31</v>
      </c>
      <c r="J14" s="181"/>
    </row>
    <row r="15" spans="1:9" ht="21" customHeight="1">
      <c r="A15" s="23"/>
      <c r="B15" s="76" t="s">
        <v>66</v>
      </c>
      <c r="C15" s="21" t="s">
        <v>50</v>
      </c>
      <c r="D15" s="58" t="s">
        <v>62</v>
      </c>
      <c r="E15" s="72">
        <v>1000</v>
      </c>
      <c r="F15" s="74">
        <f t="shared" si="0"/>
        <v>7000</v>
      </c>
      <c r="G15" s="74">
        <v>0</v>
      </c>
      <c r="H15" s="75">
        <f t="shared" si="1"/>
        <v>0</v>
      </c>
      <c r="I15" s="75">
        <f t="shared" si="2"/>
        <v>7000</v>
      </c>
    </row>
    <row r="16" spans="1:13" ht="15">
      <c r="A16" s="23"/>
      <c r="B16" s="76" t="s">
        <v>63</v>
      </c>
      <c r="C16" s="58" t="s">
        <v>50</v>
      </c>
      <c r="D16" s="58" t="s">
        <v>64</v>
      </c>
      <c r="E16" s="72">
        <v>3000</v>
      </c>
      <c r="F16" s="74">
        <f t="shared" si="0"/>
        <v>15000</v>
      </c>
      <c r="G16" s="74">
        <v>0</v>
      </c>
      <c r="H16" s="75">
        <f t="shared" si="1"/>
        <v>0</v>
      </c>
      <c r="I16" s="75">
        <f t="shared" si="2"/>
        <v>15000</v>
      </c>
      <c r="J16" s="146"/>
      <c r="K16" s="146"/>
      <c r="L16" s="113"/>
      <c r="M16" s="113"/>
    </row>
    <row r="17" spans="1:9" ht="17.25" customHeight="1">
      <c r="A17" s="27"/>
      <c r="B17" s="28"/>
      <c r="C17" s="22"/>
      <c r="D17" s="29"/>
      <c r="E17" s="147"/>
      <c r="F17" s="190" t="s">
        <v>15</v>
      </c>
      <c r="G17" s="190"/>
      <c r="H17" s="16" t="s">
        <v>10</v>
      </c>
      <c r="I17" s="108">
        <f>SUM(F8:F16)</f>
        <v>155702.89</v>
      </c>
    </row>
    <row r="18" spans="1:9" ht="13.5" customHeight="1">
      <c r="A18" s="27"/>
      <c r="B18" s="28"/>
      <c r="C18" s="22"/>
      <c r="D18" s="29"/>
      <c r="E18" s="30"/>
      <c r="F18" s="190"/>
      <c r="G18" s="190"/>
      <c r="H18" s="18" t="s">
        <v>11</v>
      </c>
      <c r="I18" s="108">
        <f>SUM(H8:H16)</f>
        <v>0</v>
      </c>
    </row>
    <row r="19" spans="1:11" ht="18" customHeight="1">
      <c r="A19" s="27"/>
      <c r="B19" s="28"/>
      <c r="C19" s="22"/>
      <c r="D19" s="29"/>
      <c r="E19" s="30"/>
      <c r="F19" s="17"/>
      <c r="G19" s="17"/>
      <c r="H19" s="16" t="s">
        <v>12</v>
      </c>
      <c r="I19" s="148">
        <f>SUM(I8:I16)</f>
        <v>155702.89</v>
      </c>
      <c r="J19" s="166">
        <v>155702.89</v>
      </c>
      <c r="K19" s="167">
        <f>I19-J19</f>
        <v>0</v>
      </c>
    </row>
    <row r="20" spans="1:9" ht="17.25" customHeight="1">
      <c r="A20" s="191" t="s">
        <v>65</v>
      </c>
      <c r="B20" s="192"/>
      <c r="C20" s="192"/>
      <c r="D20" s="192"/>
      <c r="E20" s="192"/>
      <c r="F20" s="192"/>
      <c r="G20" s="192"/>
      <c r="H20" s="192"/>
      <c r="I20" s="193"/>
    </row>
    <row r="21" spans="1:12" ht="21" customHeight="1">
      <c r="A21" s="23"/>
      <c r="B21" s="76" t="s">
        <v>67</v>
      </c>
      <c r="C21" s="21" t="s">
        <v>16</v>
      </c>
      <c r="D21" s="58" t="s">
        <v>68</v>
      </c>
      <c r="E21" s="72">
        <v>250</v>
      </c>
      <c r="F21" s="72">
        <f>E21*D21</f>
        <v>42500</v>
      </c>
      <c r="G21" s="72">
        <v>0</v>
      </c>
      <c r="H21" s="73">
        <f>G21*D21</f>
        <v>0</v>
      </c>
      <c r="I21" s="75">
        <f>H21+F21</f>
        <v>42500</v>
      </c>
      <c r="K21" s="166"/>
      <c r="L21" s="114"/>
    </row>
    <row r="22" spans="1:12" ht="21" customHeight="1">
      <c r="A22" s="23"/>
      <c r="B22" s="76" t="s">
        <v>69</v>
      </c>
      <c r="C22" s="21" t="s">
        <v>16</v>
      </c>
      <c r="D22" s="58" t="s">
        <v>70</v>
      </c>
      <c r="E22" s="72">
        <v>1000</v>
      </c>
      <c r="F22" s="72">
        <f>E22*D22</f>
        <v>40000</v>
      </c>
      <c r="G22" s="72">
        <v>1329.46425</v>
      </c>
      <c r="H22" s="73">
        <f>G22*D22</f>
        <v>53178.57</v>
      </c>
      <c r="I22" s="75">
        <f>H22+F22</f>
        <v>93178.57</v>
      </c>
      <c r="K22" s="166"/>
      <c r="L22" s="114"/>
    </row>
    <row r="23" spans="1:12" ht="33" customHeight="1">
      <c r="A23" s="23"/>
      <c r="B23" s="76" t="s">
        <v>71</v>
      </c>
      <c r="C23" s="21" t="s">
        <v>16</v>
      </c>
      <c r="D23" s="58" t="s">
        <v>72</v>
      </c>
      <c r="E23" s="72">
        <v>180</v>
      </c>
      <c r="F23" s="72">
        <f aca="true" t="shared" si="3" ref="F23:F47">E23*D23</f>
        <v>43200</v>
      </c>
      <c r="G23" s="72">
        <v>11.875208333333335</v>
      </c>
      <c r="H23" s="73">
        <f aca="true" t="shared" si="4" ref="H23:H47">G23*D23</f>
        <v>2850.05</v>
      </c>
      <c r="I23" s="75">
        <f aca="true" t="shared" si="5" ref="I23:I48">H23+F23</f>
        <v>46050.05</v>
      </c>
      <c r="K23" s="166"/>
      <c r="L23" s="114"/>
    </row>
    <row r="24" spans="1:12" ht="33" customHeight="1">
      <c r="A24" s="23"/>
      <c r="B24" s="76" t="s">
        <v>74</v>
      </c>
      <c r="C24" s="21" t="s">
        <v>16</v>
      </c>
      <c r="D24" s="58" t="s">
        <v>73</v>
      </c>
      <c r="E24" s="72">
        <v>300</v>
      </c>
      <c r="F24" s="72">
        <f t="shared" si="3"/>
        <v>24000</v>
      </c>
      <c r="G24" s="72">
        <v>53.303999999999995</v>
      </c>
      <c r="H24" s="73">
        <f t="shared" si="4"/>
        <v>4264.32</v>
      </c>
      <c r="I24" s="73">
        <f t="shared" si="5"/>
        <v>28264.32</v>
      </c>
      <c r="K24" s="166"/>
      <c r="L24" s="114"/>
    </row>
    <row r="25" spans="1:12" ht="21" customHeight="1">
      <c r="A25" s="23"/>
      <c r="B25" s="76" t="s">
        <v>77</v>
      </c>
      <c r="C25" s="21" t="s">
        <v>16</v>
      </c>
      <c r="D25" s="58" t="s">
        <v>73</v>
      </c>
      <c r="E25" s="72">
        <v>100</v>
      </c>
      <c r="F25" s="72">
        <f t="shared" si="3"/>
        <v>8000</v>
      </c>
      <c r="G25" s="72">
        <v>0</v>
      </c>
      <c r="H25" s="73">
        <f t="shared" si="4"/>
        <v>0</v>
      </c>
      <c r="I25" s="73">
        <f t="shared" si="5"/>
        <v>8000</v>
      </c>
      <c r="K25" s="166"/>
      <c r="L25" s="114"/>
    </row>
    <row r="26" spans="1:15" s="15" customFormat="1" ht="33" customHeight="1">
      <c r="A26" s="23"/>
      <c r="B26" s="76" t="s">
        <v>75</v>
      </c>
      <c r="C26" s="21" t="s">
        <v>48</v>
      </c>
      <c r="D26" s="58" t="s">
        <v>76</v>
      </c>
      <c r="E26" s="150">
        <v>300</v>
      </c>
      <c r="F26" s="72">
        <f t="shared" si="3"/>
        <v>27000</v>
      </c>
      <c r="G26" s="72">
        <v>113.47177777777777</v>
      </c>
      <c r="H26" s="73">
        <f t="shared" si="4"/>
        <v>10212.46</v>
      </c>
      <c r="I26" s="73">
        <f t="shared" si="5"/>
        <v>37212.46</v>
      </c>
      <c r="J26" s="181"/>
      <c r="K26" s="182"/>
      <c r="L26" s="116"/>
      <c r="M26" s="116"/>
      <c r="N26" s="175"/>
      <c r="O26" s="175"/>
    </row>
    <row r="27" spans="1:15" s="15" customFormat="1" ht="21" customHeight="1">
      <c r="A27" s="23"/>
      <c r="B27" s="76" t="s">
        <v>78</v>
      </c>
      <c r="C27" s="21" t="s">
        <v>16</v>
      </c>
      <c r="D27" s="58" t="s">
        <v>76</v>
      </c>
      <c r="E27" s="150">
        <v>100</v>
      </c>
      <c r="F27" s="72">
        <f t="shared" si="3"/>
        <v>9000</v>
      </c>
      <c r="G27" s="72">
        <v>0</v>
      </c>
      <c r="H27" s="73">
        <f t="shared" si="4"/>
        <v>0</v>
      </c>
      <c r="I27" s="73">
        <f t="shared" si="5"/>
        <v>9000</v>
      </c>
      <c r="J27" s="146"/>
      <c r="K27" s="146"/>
      <c r="L27" s="113"/>
      <c r="M27" s="113"/>
      <c r="N27" s="175"/>
      <c r="O27" s="175"/>
    </row>
    <row r="28" spans="1:15" s="15" customFormat="1" ht="21" customHeight="1">
      <c r="A28" s="23"/>
      <c r="B28" s="76" t="s">
        <v>79</v>
      </c>
      <c r="C28" s="41" t="s">
        <v>16</v>
      </c>
      <c r="D28" s="59">
        <v>120</v>
      </c>
      <c r="E28" s="151">
        <v>100</v>
      </c>
      <c r="F28" s="72">
        <f t="shared" si="3"/>
        <v>12000</v>
      </c>
      <c r="G28" s="72">
        <v>7.48025</v>
      </c>
      <c r="H28" s="73">
        <f t="shared" si="4"/>
        <v>897.63</v>
      </c>
      <c r="I28" s="73">
        <f t="shared" si="5"/>
        <v>12897.63</v>
      </c>
      <c r="J28" s="181"/>
      <c r="K28" s="182"/>
      <c r="L28" s="110"/>
      <c r="M28" s="110"/>
      <c r="N28" s="175"/>
      <c r="O28" s="175"/>
    </row>
    <row r="29" spans="1:15" s="15" customFormat="1" ht="33" customHeight="1">
      <c r="A29" s="23"/>
      <c r="B29" s="76" t="s">
        <v>106</v>
      </c>
      <c r="C29" s="21" t="s">
        <v>16</v>
      </c>
      <c r="D29" s="60">
        <v>120</v>
      </c>
      <c r="E29" s="152">
        <v>272.7704166666667</v>
      </c>
      <c r="F29" s="150">
        <f t="shared" si="3"/>
        <v>32732.45</v>
      </c>
      <c r="G29" s="72">
        <v>129.41958333333335</v>
      </c>
      <c r="H29" s="73">
        <f t="shared" si="4"/>
        <v>15530.350000000002</v>
      </c>
      <c r="I29" s="73">
        <f t="shared" si="5"/>
        <v>48262.8</v>
      </c>
      <c r="J29" s="181"/>
      <c r="K29" s="182"/>
      <c r="L29" s="110"/>
      <c r="M29" s="110"/>
      <c r="N29" s="175"/>
      <c r="O29" s="175"/>
    </row>
    <row r="30" spans="1:15" s="15" customFormat="1" ht="42" customHeight="1">
      <c r="A30" s="23"/>
      <c r="B30" s="86" t="s">
        <v>147</v>
      </c>
      <c r="C30" s="82" t="s">
        <v>16</v>
      </c>
      <c r="D30" s="83">
        <v>120</v>
      </c>
      <c r="E30" s="153">
        <v>300</v>
      </c>
      <c r="F30" s="151">
        <f>E30*D30</f>
        <v>36000</v>
      </c>
      <c r="G30" s="129">
        <v>3.0539999999999963</v>
      </c>
      <c r="H30" s="120">
        <f>G30*D30</f>
        <v>366.47999999999956</v>
      </c>
      <c r="I30" s="120">
        <f>H30+F30</f>
        <v>36366.479999999996</v>
      </c>
      <c r="J30" s="181"/>
      <c r="K30" s="182"/>
      <c r="L30" s="110"/>
      <c r="M30" s="110"/>
      <c r="N30" s="175"/>
      <c r="O30" s="175"/>
    </row>
    <row r="31" spans="1:15" s="15" customFormat="1" ht="21" customHeight="1">
      <c r="A31" s="85"/>
      <c r="B31" s="90" t="s">
        <v>148</v>
      </c>
      <c r="C31" s="49" t="s">
        <v>16</v>
      </c>
      <c r="D31" s="60">
        <f>D30</f>
        <v>120</v>
      </c>
      <c r="E31" s="152">
        <v>0</v>
      </c>
      <c r="F31" s="152">
        <f>E31*D31</f>
        <v>0</v>
      </c>
      <c r="G31" s="152">
        <v>38.688</v>
      </c>
      <c r="H31" s="152">
        <f>G31*D31</f>
        <v>4642.56</v>
      </c>
      <c r="I31" s="121">
        <f>H31+F31</f>
        <v>4642.56</v>
      </c>
      <c r="J31" s="181"/>
      <c r="K31" s="182"/>
      <c r="L31" s="110"/>
      <c r="M31" s="110"/>
      <c r="N31" s="175"/>
      <c r="O31" s="175"/>
    </row>
    <row r="32" spans="1:15" s="15" customFormat="1" ht="21" customHeight="1">
      <c r="A32" s="23"/>
      <c r="B32" s="87" t="s">
        <v>79</v>
      </c>
      <c r="C32" s="88" t="s">
        <v>16</v>
      </c>
      <c r="D32" s="89">
        <v>120</v>
      </c>
      <c r="E32" s="154">
        <v>0</v>
      </c>
      <c r="F32" s="155">
        <f t="shared" si="3"/>
        <v>0</v>
      </c>
      <c r="G32" s="126">
        <v>7.48025</v>
      </c>
      <c r="H32" s="122">
        <f t="shared" si="4"/>
        <v>897.63</v>
      </c>
      <c r="I32" s="122">
        <f t="shared" si="5"/>
        <v>897.63</v>
      </c>
      <c r="J32" s="181"/>
      <c r="K32" s="182"/>
      <c r="L32" s="110"/>
      <c r="M32" s="110"/>
      <c r="N32" s="175"/>
      <c r="O32" s="175"/>
    </row>
    <row r="33" spans="1:15" s="15" customFormat="1" ht="45">
      <c r="A33" s="23"/>
      <c r="B33" s="84" t="s">
        <v>82</v>
      </c>
      <c r="C33" s="21" t="s">
        <v>16</v>
      </c>
      <c r="D33" s="58" t="s">
        <v>80</v>
      </c>
      <c r="E33" s="152">
        <v>0</v>
      </c>
      <c r="F33" s="150">
        <f t="shared" si="3"/>
        <v>0</v>
      </c>
      <c r="G33" s="72">
        <v>156.97216666666665</v>
      </c>
      <c r="H33" s="73">
        <f t="shared" si="4"/>
        <v>18836.66</v>
      </c>
      <c r="I33" s="73">
        <f t="shared" si="5"/>
        <v>18836.66</v>
      </c>
      <c r="J33" s="181"/>
      <c r="K33" s="182"/>
      <c r="L33" s="110"/>
      <c r="M33" s="110"/>
      <c r="N33" s="175"/>
      <c r="O33" s="175"/>
    </row>
    <row r="34" spans="1:15" s="15" customFormat="1" ht="21" customHeight="1">
      <c r="A34" s="23"/>
      <c r="B34" s="76" t="s">
        <v>81</v>
      </c>
      <c r="C34" s="48" t="s">
        <v>16</v>
      </c>
      <c r="D34" s="61">
        <v>240</v>
      </c>
      <c r="E34" s="152">
        <v>30</v>
      </c>
      <c r="F34" s="150">
        <f t="shared" si="3"/>
        <v>7200</v>
      </c>
      <c r="G34" s="72">
        <v>0</v>
      </c>
      <c r="H34" s="73">
        <f t="shared" si="4"/>
        <v>0</v>
      </c>
      <c r="I34" s="73">
        <f t="shared" si="5"/>
        <v>7200</v>
      </c>
      <c r="J34" s="181"/>
      <c r="K34" s="182"/>
      <c r="L34" s="110"/>
      <c r="M34" s="110"/>
      <c r="N34" s="175"/>
      <c r="O34" s="175"/>
    </row>
    <row r="35" spans="1:15" s="15" customFormat="1" ht="33" customHeight="1">
      <c r="A35" s="23"/>
      <c r="B35" s="76" t="s">
        <v>83</v>
      </c>
      <c r="C35" s="48" t="s">
        <v>16</v>
      </c>
      <c r="D35" s="61">
        <v>240</v>
      </c>
      <c r="E35" s="152">
        <v>350</v>
      </c>
      <c r="F35" s="150">
        <f t="shared" si="3"/>
        <v>84000</v>
      </c>
      <c r="G35" s="72">
        <v>134.67258333333334</v>
      </c>
      <c r="H35" s="73">
        <f t="shared" si="4"/>
        <v>32321.420000000002</v>
      </c>
      <c r="I35" s="73">
        <f t="shared" si="5"/>
        <v>116321.42</v>
      </c>
      <c r="J35" s="181"/>
      <c r="K35" s="182"/>
      <c r="L35" s="110"/>
      <c r="M35" s="110"/>
      <c r="N35" s="175"/>
      <c r="O35" s="175"/>
    </row>
    <row r="36" spans="1:15" s="15" customFormat="1" ht="45">
      <c r="A36" s="91"/>
      <c r="B36" s="92" t="s">
        <v>84</v>
      </c>
      <c r="C36" s="93" t="s">
        <v>16</v>
      </c>
      <c r="D36" s="83">
        <v>80</v>
      </c>
      <c r="E36" s="153">
        <v>1100</v>
      </c>
      <c r="F36" s="151">
        <f t="shared" si="3"/>
        <v>88000</v>
      </c>
      <c r="G36" s="129">
        <v>1000</v>
      </c>
      <c r="H36" s="120">
        <f t="shared" si="4"/>
        <v>80000</v>
      </c>
      <c r="I36" s="120">
        <f t="shared" si="5"/>
        <v>168000</v>
      </c>
      <c r="J36" s="181"/>
      <c r="K36" s="182"/>
      <c r="L36" s="110"/>
      <c r="M36" s="110"/>
      <c r="N36" s="175"/>
      <c r="O36" s="175"/>
    </row>
    <row r="37" spans="1:15" s="15" customFormat="1" ht="30">
      <c r="A37" s="97"/>
      <c r="B37" s="98" t="s">
        <v>149</v>
      </c>
      <c r="C37" s="49" t="s">
        <v>16</v>
      </c>
      <c r="D37" s="60">
        <v>160</v>
      </c>
      <c r="E37" s="152">
        <v>33.9509375</v>
      </c>
      <c r="F37" s="152">
        <f>E37*D37</f>
        <v>5432.150000000001</v>
      </c>
      <c r="G37" s="152">
        <v>0</v>
      </c>
      <c r="H37" s="152">
        <f>G37*D37</f>
        <v>0</v>
      </c>
      <c r="I37" s="121">
        <f>H37+F37</f>
        <v>5432.150000000001</v>
      </c>
      <c r="J37" s="181"/>
      <c r="K37" s="182"/>
      <c r="L37" s="110"/>
      <c r="M37" s="110"/>
      <c r="N37" s="175"/>
      <c r="O37" s="175"/>
    </row>
    <row r="38" spans="1:15" s="15" customFormat="1" ht="15">
      <c r="A38" s="97"/>
      <c r="B38" s="90" t="s">
        <v>150</v>
      </c>
      <c r="C38" s="49" t="s">
        <v>16</v>
      </c>
      <c r="D38" s="60">
        <v>160</v>
      </c>
      <c r="E38" s="152">
        <v>0</v>
      </c>
      <c r="F38" s="152">
        <f>E38*D38</f>
        <v>0</v>
      </c>
      <c r="G38" s="152">
        <v>7.480312499999999</v>
      </c>
      <c r="H38" s="152">
        <f>G38*D38</f>
        <v>1196.85</v>
      </c>
      <c r="I38" s="121">
        <f>H38+F38</f>
        <v>1196.85</v>
      </c>
      <c r="J38" s="181"/>
      <c r="K38" s="182"/>
      <c r="L38" s="110"/>
      <c r="M38" s="110"/>
      <c r="N38" s="175"/>
      <c r="O38" s="175"/>
    </row>
    <row r="39" spans="1:15" s="15" customFormat="1" ht="45">
      <c r="A39" s="97"/>
      <c r="B39" s="98" t="s">
        <v>151</v>
      </c>
      <c r="C39" s="49" t="s">
        <v>16</v>
      </c>
      <c r="D39" s="60">
        <v>160</v>
      </c>
      <c r="E39" s="152">
        <v>300</v>
      </c>
      <c r="F39" s="152">
        <f>E39*D39</f>
        <v>48000</v>
      </c>
      <c r="G39" s="152">
        <v>3.0538749999999992</v>
      </c>
      <c r="H39" s="152">
        <f>G39*D39</f>
        <v>488.6199999999999</v>
      </c>
      <c r="I39" s="121">
        <f>H39+F39</f>
        <v>48488.62</v>
      </c>
      <c r="J39" s="181"/>
      <c r="K39" s="182"/>
      <c r="L39" s="110"/>
      <c r="M39" s="110"/>
      <c r="N39" s="175"/>
      <c r="O39" s="175"/>
    </row>
    <row r="40" spans="1:15" s="15" customFormat="1" ht="33" customHeight="1">
      <c r="A40" s="97"/>
      <c r="B40" s="90" t="s">
        <v>152</v>
      </c>
      <c r="C40" s="49" t="s">
        <v>16</v>
      </c>
      <c r="D40" s="60">
        <v>160</v>
      </c>
      <c r="E40" s="152">
        <v>0</v>
      </c>
      <c r="F40" s="152">
        <f t="shared" si="3"/>
        <v>0</v>
      </c>
      <c r="G40" s="152">
        <v>63.327999999999996</v>
      </c>
      <c r="H40" s="152">
        <f t="shared" si="4"/>
        <v>10132.48</v>
      </c>
      <c r="I40" s="121">
        <f t="shared" si="5"/>
        <v>10132.48</v>
      </c>
      <c r="J40" s="181"/>
      <c r="K40" s="182"/>
      <c r="L40" s="110"/>
      <c r="M40" s="110"/>
      <c r="N40" s="175"/>
      <c r="O40" s="175"/>
    </row>
    <row r="41" spans="1:15" s="15" customFormat="1" ht="21" customHeight="1">
      <c r="A41" s="94"/>
      <c r="B41" s="99" t="s">
        <v>85</v>
      </c>
      <c r="C41" s="95" t="s">
        <v>16</v>
      </c>
      <c r="D41" s="96">
        <v>160</v>
      </c>
      <c r="E41" s="154">
        <v>0</v>
      </c>
      <c r="F41" s="155">
        <f t="shared" si="3"/>
        <v>0</v>
      </c>
      <c r="G41" s="126">
        <v>5.6101875</v>
      </c>
      <c r="H41" s="122">
        <f t="shared" si="4"/>
        <v>897.6300000000001</v>
      </c>
      <c r="I41" s="122">
        <f t="shared" si="5"/>
        <v>897.6300000000001</v>
      </c>
      <c r="J41" s="181"/>
      <c r="K41" s="182"/>
      <c r="L41" s="110"/>
      <c r="M41" s="110"/>
      <c r="N41" s="175"/>
      <c r="O41" s="175"/>
    </row>
    <row r="42" spans="1:15" s="15" customFormat="1" ht="45">
      <c r="A42" s="23"/>
      <c r="B42" s="84" t="s">
        <v>88</v>
      </c>
      <c r="C42" s="100" t="s">
        <v>16</v>
      </c>
      <c r="D42" s="101" t="s">
        <v>86</v>
      </c>
      <c r="E42" s="153">
        <v>0</v>
      </c>
      <c r="F42" s="151">
        <f t="shared" si="3"/>
        <v>0</v>
      </c>
      <c r="G42" s="129">
        <v>156.9721875</v>
      </c>
      <c r="H42" s="120">
        <f t="shared" si="4"/>
        <v>25115.55</v>
      </c>
      <c r="I42" s="120">
        <f t="shared" si="5"/>
        <v>25115.55</v>
      </c>
      <c r="J42" s="181"/>
      <c r="K42" s="182"/>
      <c r="L42" s="110"/>
      <c r="M42" s="110"/>
      <c r="N42" s="175"/>
      <c r="O42" s="175"/>
    </row>
    <row r="43" spans="1:15" s="15" customFormat="1" ht="45">
      <c r="A43" s="23"/>
      <c r="B43" s="81" t="s">
        <v>154</v>
      </c>
      <c r="C43" s="49" t="s">
        <v>16</v>
      </c>
      <c r="D43" s="104">
        <v>20</v>
      </c>
      <c r="E43" s="152">
        <v>600</v>
      </c>
      <c r="F43" s="152">
        <f>E43*D43</f>
        <v>12000</v>
      </c>
      <c r="G43" s="152">
        <v>0.315</v>
      </c>
      <c r="H43" s="152">
        <f>G43*D43</f>
        <v>6.3</v>
      </c>
      <c r="I43" s="121">
        <f>H43+F43</f>
        <v>12006.3</v>
      </c>
      <c r="J43" s="181"/>
      <c r="K43" s="182"/>
      <c r="L43" s="110"/>
      <c r="M43" s="110"/>
      <c r="N43" s="175"/>
      <c r="O43" s="175"/>
    </row>
    <row r="44" spans="1:15" s="15" customFormat="1" ht="15">
      <c r="A44" s="23"/>
      <c r="B44" s="105" t="s">
        <v>155</v>
      </c>
      <c r="C44" s="93" t="s">
        <v>16</v>
      </c>
      <c r="D44" s="106">
        <v>20</v>
      </c>
      <c r="E44" s="153">
        <v>0</v>
      </c>
      <c r="F44" s="153">
        <f>E44*D44</f>
        <v>0</v>
      </c>
      <c r="G44" s="153">
        <v>129.42000000000002</v>
      </c>
      <c r="H44" s="153">
        <f>G44*D44</f>
        <v>2588.4000000000005</v>
      </c>
      <c r="I44" s="123">
        <f>H44+F44</f>
        <v>2588.4000000000005</v>
      </c>
      <c r="J44" s="181"/>
      <c r="K44" s="182"/>
      <c r="L44" s="110"/>
      <c r="M44" s="110"/>
      <c r="N44" s="175"/>
      <c r="O44" s="175"/>
    </row>
    <row r="45" spans="1:15" s="15" customFormat="1" ht="42" customHeight="1">
      <c r="A45" s="85"/>
      <c r="B45" s="98" t="s">
        <v>156</v>
      </c>
      <c r="C45" s="49" t="s">
        <v>16</v>
      </c>
      <c r="D45" s="104">
        <v>20</v>
      </c>
      <c r="E45" s="152">
        <v>300</v>
      </c>
      <c r="F45" s="152">
        <f>E45*D45</f>
        <v>6000</v>
      </c>
      <c r="G45" s="152">
        <v>0.34199999999999997</v>
      </c>
      <c r="H45" s="152">
        <f>G45*D45</f>
        <v>6.84</v>
      </c>
      <c r="I45" s="121">
        <f>H45+F45</f>
        <v>6006.84</v>
      </c>
      <c r="J45" s="181"/>
      <c r="K45" s="182"/>
      <c r="L45" s="110"/>
      <c r="M45" s="110"/>
      <c r="N45" s="175"/>
      <c r="O45" s="175"/>
    </row>
    <row r="46" spans="1:15" s="15" customFormat="1" ht="33" customHeight="1">
      <c r="A46" s="23"/>
      <c r="B46" s="87" t="s">
        <v>153</v>
      </c>
      <c r="C46" s="102" t="s">
        <v>16</v>
      </c>
      <c r="D46" s="103">
        <v>20</v>
      </c>
      <c r="E46" s="154">
        <v>0</v>
      </c>
      <c r="F46" s="155">
        <f t="shared" si="3"/>
        <v>0</v>
      </c>
      <c r="G46" s="126">
        <v>38.688</v>
      </c>
      <c r="H46" s="122">
        <f t="shared" si="4"/>
        <v>773.76</v>
      </c>
      <c r="I46" s="122">
        <f t="shared" si="5"/>
        <v>773.76</v>
      </c>
      <c r="J46" s="181"/>
      <c r="K46" s="182"/>
      <c r="L46" s="110"/>
      <c r="M46" s="110"/>
      <c r="N46" s="175"/>
      <c r="O46" s="175"/>
    </row>
    <row r="47" spans="1:15" s="15" customFormat="1" ht="45">
      <c r="A47" s="23"/>
      <c r="B47" s="84" t="s">
        <v>89</v>
      </c>
      <c r="C47" s="21" t="s">
        <v>16</v>
      </c>
      <c r="D47" s="58" t="s">
        <v>49</v>
      </c>
      <c r="E47" s="152">
        <v>0</v>
      </c>
      <c r="F47" s="155">
        <f t="shared" si="3"/>
        <v>0</v>
      </c>
      <c r="G47" s="126">
        <v>156.972</v>
      </c>
      <c r="H47" s="73">
        <f t="shared" si="4"/>
        <v>3139.44</v>
      </c>
      <c r="I47" s="73">
        <f t="shared" si="5"/>
        <v>3139.44</v>
      </c>
      <c r="J47" s="181"/>
      <c r="K47" s="182"/>
      <c r="L47" s="110"/>
      <c r="M47" s="110"/>
      <c r="N47" s="175"/>
      <c r="O47" s="175"/>
    </row>
    <row r="48" spans="1:15" s="15" customFormat="1" ht="33" customHeight="1">
      <c r="A48" s="23"/>
      <c r="B48" s="76" t="s">
        <v>90</v>
      </c>
      <c r="C48" s="21" t="s">
        <v>91</v>
      </c>
      <c r="D48" s="62" t="s">
        <v>92</v>
      </c>
      <c r="E48" s="78">
        <v>465.0470588235292</v>
      </c>
      <c r="F48" s="79">
        <f>E48*8.5</f>
        <v>3952.8999999999983</v>
      </c>
      <c r="G48" s="80">
        <v>510.0858823529412</v>
      </c>
      <c r="H48" s="75">
        <f>G48*8.5</f>
        <v>4335.7300000000005</v>
      </c>
      <c r="I48" s="73">
        <f t="shared" si="5"/>
        <v>8288.63</v>
      </c>
      <c r="J48" s="181"/>
      <c r="K48" s="182"/>
      <c r="L48" s="110"/>
      <c r="M48" s="110"/>
      <c r="N48" s="175"/>
      <c r="O48" s="175"/>
    </row>
    <row r="49" spans="1:9" ht="17.25" customHeight="1">
      <c r="A49" s="27"/>
      <c r="B49" s="28"/>
      <c r="C49" s="22"/>
      <c r="D49" s="51"/>
      <c r="E49" s="52"/>
      <c r="F49" s="198" t="s">
        <v>15</v>
      </c>
      <c r="G49" s="190"/>
      <c r="H49" s="16" t="s">
        <v>10</v>
      </c>
      <c r="I49" s="108">
        <f>SUM(F21:F48)</f>
        <v>529017.5000000001</v>
      </c>
    </row>
    <row r="50" spans="1:9" ht="13.5" customHeight="1">
      <c r="A50" s="27"/>
      <c r="B50" s="28"/>
      <c r="C50" s="22"/>
      <c r="D50" s="29"/>
      <c r="E50" s="50"/>
      <c r="F50" s="190"/>
      <c r="G50" s="190"/>
      <c r="H50" s="18" t="s">
        <v>11</v>
      </c>
      <c r="I50" s="108">
        <f>SUM(H21:H48)</f>
        <v>272679.73000000004</v>
      </c>
    </row>
    <row r="51" spans="1:11" ht="18" customHeight="1">
      <c r="A51" s="27"/>
      <c r="B51" s="28"/>
      <c r="C51" s="22"/>
      <c r="D51" s="29"/>
      <c r="E51" s="30"/>
      <c r="F51" s="17"/>
      <c r="G51" s="17"/>
      <c r="H51" s="16" t="s">
        <v>12</v>
      </c>
      <c r="I51" s="108">
        <f>SUM(I21:I48)</f>
        <v>801697.23</v>
      </c>
      <c r="J51" s="166">
        <v>801697.23</v>
      </c>
      <c r="K51" s="167">
        <f>I51-J51</f>
        <v>0</v>
      </c>
    </row>
    <row r="52" spans="1:9" ht="38.25" customHeight="1">
      <c r="A52" s="191" t="s">
        <v>87</v>
      </c>
      <c r="B52" s="192"/>
      <c r="C52" s="192"/>
      <c r="D52" s="192"/>
      <c r="E52" s="192"/>
      <c r="F52" s="192"/>
      <c r="G52" s="192"/>
      <c r="H52" s="192"/>
      <c r="I52" s="193"/>
    </row>
    <row r="53" spans="1:9" ht="63.75">
      <c r="A53" s="26"/>
      <c r="B53" s="42" t="s">
        <v>94</v>
      </c>
      <c r="C53" s="6" t="s">
        <v>17</v>
      </c>
      <c r="D53" s="63" t="s">
        <v>93</v>
      </c>
      <c r="E53" s="72">
        <v>5000</v>
      </c>
      <c r="F53" s="74">
        <f>E53*2</f>
        <v>10000</v>
      </c>
      <c r="G53" s="74">
        <v>8899.755</v>
      </c>
      <c r="H53" s="75">
        <f>G53*2</f>
        <v>17799.51</v>
      </c>
      <c r="I53" s="75">
        <f>H53+F53</f>
        <v>27799.51</v>
      </c>
    </row>
    <row r="54" spans="1:9" ht="30">
      <c r="A54" s="26"/>
      <c r="B54" s="19" t="s">
        <v>95</v>
      </c>
      <c r="C54" s="21" t="s">
        <v>16</v>
      </c>
      <c r="D54" s="60">
        <v>115</v>
      </c>
      <c r="E54" s="72">
        <v>150</v>
      </c>
      <c r="F54" s="74">
        <f>E54*D54</f>
        <v>17250</v>
      </c>
      <c r="G54" s="74">
        <v>0</v>
      </c>
      <c r="H54" s="75">
        <f>G54*D54</f>
        <v>0</v>
      </c>
      <c r="I54" s="75">
        <f>H54+F54</f>
        <v>17250</v>
      </c>
    </row>
    <row r="55" spans="1:9" ht="30">
      <c r="A55" s="26"/>
      <c r="B55" s="44" t="s">
        <v>96</v>
      </c>
      <c r="C55" s="45" t="s">
        <v>16</v>
      </c>
      <c r="D55" s="64">
        <v>115</v>
      </c>
      <c r="E55" s="72">
        <v>100</v>
      </c>
      <c r="F55" s="74">
        <f>E55*D55</f>
        <v>11500</v>
      </c>
      <c r="G55" s="74">
        <v>21.691565217391307</v>
      </c>
      <c r="H55" s="75">
        <f>G55*D55</f>
        <v>2494.53</v>
      </c>
      <c r="I55" s="75">
        <f>H55+F55</f>
        <v>13994.53</v>
      </c>
    </row>
    <row r="56" spans="1:9" ht="75">
      <c r="A56" s="26"/>
      <c r="B56" s="19" t="s">
        <v>97</v>
      </c>
      <c r="C56" s="20" t="s">
        <v>16</v>
      </c>
      <c r="D56" s="57">
        <v>115</v>
      </c>
      <c r="E56" s="72">
        <v>950</v>
      </c>
      <c r="F56" s="74">
        <f>E56*D56</f>
        <v>109250</v>
      </c>
      <c r="G56" s="72">
        <v>1100</v>
      </c>
      <c r="H56" s="75">
        <f>G56*D56</f>
        <v>126500</v>
      </c>
      <c r="I56" s="75">
        <f>H56+F56</f>
        <v>235750</v>
      </c>
    </row>
    <row r="57" spans="1:9" ht="60">
      <c r="A57" s="26"/>
      <c r="B57" s="19" t="s">
        <v>98</v>
      </c>
      <c r="C57" s="21" t="s">
        <v>99</v>
      </c>
      <c r="D57" s="60">
        <v>60</v>
      </c>
      <c r="E57" s="72">
        <v>200</v>
      </c>
      <c r="F57" s="74">
        <f>E57*D57</f>
        <v>12000</v>
      </c>
      <c r="G57" s="74">
        <v>83.699</v>
      </c>
      <c r="H57" s="75">
        <f>G57*D57</f>
        <v>5021.94</v>
      </c>
      <c r="I57" s="75">
        <f>H57+F57</f>
        <v>17021.94</v>
      </c>
    </row>
    <row r="58" spans="1:9" ht="17.25" customHeight="1">
      <c r="A58" s="27"/>
      <c r="B58" s="28"/>
      <c r="C58" s="22"/>
      <c r="D58" s="29"/>
      <c r="E58" s="30"/>
      <c r="F58" s="190" t="s">
        <v>15</v>
      </c>
      <c r="G58" s="190"/>
      <c r="H58" s="16" t="s">
        <v>10</v>
      </c>
      <c r="I58" s="108">
        <f>SUM(F53:F57)</f>
        <v>160000</v>
      </c>
    </row>
    <row r="59" spans="1:9" ht="13.5" customHeight="1">
      <c r="A59" s="27"/>
      <c r="B59" s="28"/>
      <c r="C59" s="22"/>
      <c r="D59" s="29"/>
      <c r="E59" s="30"/>
      <c r="F59" s="190"/>
      <c r="G59" s="190"/>
      <c r="H59" s="18" t="s">
        <v>11</v>
      </c>
      <c r="I59" s="108">
        <f>SUM(H53:H57)</f>
        <v>151815.98</v>
      </c>
    </row>
    <row r="60" spans="1:11" ht="18" customHeight="1">
      <c r="A60" s="27"/>
      <c r="B60" s="28"/>
      <c r="C60" s="22"/>
      <c r="D60" s="29"/>
      <c r="E60" s="30"/>
      <c r="F60" s="17"/>
      <c r="G60" s="17"/>
      <c r="H60" s="16" t="s">
        <v>12</v>
      </c>
      <c r="I60" s="108">
        <f>SUM(I53:I57)</f>
        <v>311815.98</v>
      </c>
      <c r="J60" s="166">
        <v>311815.98</v>
      </c>
      <c r="K60" s="167">
        <f>I60-J60</f>
        <v>0</v>
      </c>
    </row>
    <row r="61" spans="1:9" ht="38.25" customHeight="1">
      <c r="A61" s="191" t="s">
        <v>100</v>
      </c>
      <c r="B61" s="192"/>
      <c r="C61" s="192"/>
      <c r="D61" s="192"/>
      <c r="E61" s="192"/>
      <c r="F61" s="192"/>
      <c r="G61" s="192"/>
      <c r="H61" s="192"/>
      <c r="I61" s="193"/>
    </row>
    <row r="62" spans="1:9" ht="30">
      <c r="A62" s="26"/>
      <c r="B62" s="76" t="s">
        <v>120</v>
      </c>
      <c r="C62" s="21" t="s">
        <v>16</v>
      </c>
      <c r="D62" s="60">
        <v>115</v>
      </c>
      <c r="E62" s="72">
        <v>180</v>
      </c>
      <c r="F62" s="74">
        <f aca="true" t="shared" si="6" ref="F62:F67">E62*D62</f>
        <v>20700</v>
      </c>
      <c r="G62" s="74">
        <v>0</v>
      </c>
      <c r="H62" s="75">
        <f aca="true" t="shared" si="7" ref="H62:H67">G62*D62</f>
        <v>0</v>
      </c>
      <c r="I62" s="75">
        <f aca="true" t="shared" si="8" ref="I62:I67">H62+F62</f>
        <v>20700</v>
      </c>
    </row>
    <row r="63" spans="1:9" ht="28.5" customHeight="1">
      <c r="A63" s="26"/>
      <c r="B63" s="86" t="s">
        <v>105</v>
      </c>
      <c r="C63" s="45" t="s">
        <v>16</v>
      </c>
      <c r="D63" s="64">
        <v>115</v>
      </c>
      <c r="E63" s="72">
        <v>150</v>
      </c>
      <c r="F63" s="74">
        <f t="shared" si="6"/>
        <v>17250</v>
      </c>
      <c r="G63" s="74">
        <v>59.03191304347826</v>
      </c>
      <c r="H63" s="75">
        <f t="shared" si="7"/>
        <v>6788.67</v>
      </c>
      <c r="I63" s="75">
        <f t="shared" si="8"/>
        <v>24038.67</v>
      </c>
    </row>
    <row r="64" spans="1:9" ht="45">
      <c r="A64" s="26"/>
      <c r="B64" s="86" t="s">
        <v>157</v>
      </c>
      <c r="C64" s="45" t="s">
        <v>16</v>
      </c>
      <c r="D64" s="64">
        <v>80</v>
      </c>
      <c r="E64" s="72">
        <v>300</v>
      </c>
      <c r="F64" s="74">
        <f t="shared" si="6"/>
        <v>24000</v>
      </c>
      <c r="G64" s="74">
        <v>3.0355000000000074</v>
      </c>
      <c r="H64" s="75">
        <f t="shared" si="7"/>
        <v>242.8400000000006</v>
      </c>
      <c r="I64" s="75">
        <f t="shared" si="8"/>
        <v>24242.84</v>
      </c>
    </row>
    <row r="65" spans="1:9" ht="30" customHeight="1">
      <c r="A65" s="26"/>
      <c r="B65" s="84" t="s">
        <v>121</v>
      </c>
      <c r="C65" s="20" t="s">
        <v>16</v>
      </c>
      <c r="D65" s="57">
        <v>80</v>
      </c>
      <c r="E65" s="74">
        <v>0</v>
      </c>
      <c r="F65" s="74">
        <f t="shared" si="6"/>
        <v>0</v>
      </c>
      <c r="G65" s="74">
        <v>46.16825</v>
      </c>
      <c r="H65" s="75">
        <f t="shared" si="7"/>
        <v>3693.46</v>
      </c>
      <c r="I65" s="75">
        <f t="shared" si="8"/>
        <v>3693.46</v>
      </c>
    </row>
    <row r="66" spans="1:9" ht="19.5" customHeight="1">
      <c r="A66" s="26"/>
      <c r="B66" s="125" t="s">
        <v>158</v>
      </c>
      <c r="C66" s="20" t="s">
        <v>16</v>
      </c>
      <c r="D66" s="124">
        <v>80</v>
      </c>
      <c r="E66" s="74">
        <v>0</v>
      </c>
      <c r="F66" s="74">
        <f t="shared" si="6"/>
        <v>0</v>
      </c>
      <c r="G66" s="74">
        <v>78.486125</v>
      </c>
      <c r="H66" s="75">
        <f t="shared" si="7"/>
        <v>6278.89</v>
      </c>
      <c r="I66" s="75">
        <f t="shared" si="8"/>
        <v>6278.89</v>
      </c>
    </row>
    <row r="67" spans="1:9" ht="45">
      <c r="A67" s="26"/>
      <c r="B67" s="86" t="s">
        <v>107</v>
      </c>
      <c r="C67" s="58" t="s">
        <v>16</v>
      </c>
      <c r="D67" s="60">
        <v>115</v>
      </c>
      <c r="E67" s="72">
        <v>42.94895652173913</v>
      </c>
      <c r="F67" s="72">
        <f t="shared" si="6"/>
        <v>4939.129999999999</v>
      </c>
      <c r="G67" s="72">
        <v>163.6615652173913</v>
      </c>
      <c r="H67" s="73">
        <f t="shared" si="7"/>
        <v>18821.08</v>
      </c>
      <c r="I67" s="73">
        <f t="shared" si="8"/>
        <v>23760.21</v>
      </c>
    </row>
    <row r="68" spans="1:9" ht="17.25" customHeight="1">
      <c r="A68" s="27"/>
      <c r="B68" s="28"/>
      <c r="C68" s="22"/>
      <c r="D68" s="29"/>
      <c r="E68" s="30"/>
      <c r="F68" s="190" t="s">
        <v>15</v>
      </c>
      <c r="G68" s="190"/>
      <c r="H68" s="16" t="s">
        <v>10</v>
      </c>
      <c r="I68" s="108">
        <f>SUM(F62:F67)</f>
        <v>66889.13</v>
      </c>
    </row>
    <row r="69" spans="1:9" ht="13.5" customHeight="1">
      <c r="A69" s="27"/>
      <c r="B69" s="28"/>
      <c r="C69" s="22"/>
      <c r="D69" s="29"/>
      <c r="E69" s="30"/>
      <c r="F69" s="190"/>
      <c r="G69" s="190"/>
      <c r="H69" s="18" t="s">
        <v>11</v>
      </c>
      <c r="I69" s="108">
        <f>SUM(H62:H67)</f>
        <v>35824.94</v>
      </c>
    </row>
    <row r="70" spans="1:11" ht="18" customHeight="1">
      <c r="A70" s="27"/>
      <c r="B70" s="28"/>
      <c r="C70" s="22"/>
      <c r="D70" s="29"/>
      <c r="E70" s="30"/>
      <c r="F70" s="17"/>
      <c r="G70" s="17"/>
      <c r="H70" s="16" t="s">
        <v>12</v>
      </c>
      <c r="I70" s="108">
        <f>SUM(I62:I67)</f>
        <v>102714.07</v>
      </c>
      <c r="J70" s="166">
        <v>102714.07</v>
      </c>
      <c r="K70" s="167">
        <f>I70-J70</f>
        <v>0</v>
      </c>
    </row>
    <row r="71" spans="1:12" ht="36" customHeight="1">
      <c r="A71" s="191" t="s">
        <v>101</v>
      </c>
      <c r="B71" s="192"/>
      <c r="C71" s="192"/>
      <c r="D71" s="192"/>
      <c r="E71" s="192"/>
      <c r="F71" s="192"/>
      <c r="G71" s="192"/>
      <c r="H71" s="192"/>
      <c r="I71" s="193"/>
      <c r="J71" s="146"/>
      <c r="K71" s="146"/>
      <c r="L71" s="112"/>
    </row>
    <row r="72" spans="1:15" s="67" customFormat="1" ht="30">
      <c r="A72" s="26"/>
      <c r="B72" s="65" t="s">
        <v>160</v>
      </c>
      <c r="C72" s="66" t="s">
        <v>16</v>
      </c>
      <c r="D72" s="57">
        <v>55</v>
      </c>
      <c r="E72" s="72">
        <v>2850</v>
      </c>
      <c r="F72" s="72">
        <f>E72*D72</f>
        <v>156750</v>
      </c>
      <c r="G72" s="72">
        <v>38.54745454545454</v>
      </c>
      <c r="H72" s="73">
        <f>G72*D72</f>
        <v>2120.1099999999997</v>
      </c>
      <c r="I72" s="73">
        <f>H72+F72</f>
        <v>158870.11</v>
      </c>
      <c r="J72" s="172">
        <v>84620.11</v>
      </c>
      <c r="K72" s="172">
        <f>I72-J72</f>
        <v>74249.99999999999</v>
      </c>
      <c r="L72" s="127"/>
      <c r="M72" s="118"/>
      <c r="N72" s="176"/>
      <c r="O72" s="176"/>
    </row>
    <row r="73" spans="1:15" s="67" customFormat="1" ht="30">
      <c r="A73" s="26"/>
      <c r="B73" s="128" t="s">
        <v>159</v>
      </c>
      <c r="C73" s="69" t="s">
        <v>16</v>
      </c>
      <c r="D73" s="64">
        <v>55</v>
      </c>
      <c r="E73" s="72">
        <v>0</v>
      </c>
      <c r="F73" s="126">
        <f>E73*D73</f>
        <v>0</v>
      </c>
      <c r="G73" s="126">
        <v>8745.042909090907</v>
      </c>
      <c r="H73" s="73">
        <f>G73*D73</f>
        <v>480977.3599999999</v>
      </c>
      <c r="I73" s="73">
        <f>H73+F73</f>
        <v>480977.3599999999</v>
      </c>
      <c r="J73" s="172"/>
      <c r="K73" s="172"/>
      <c r="L73" s="127"/>
      <c r="M73" s="118"/>
      <c r="N73" s="176"/>
      <c r="O73" s="176"/>
    </row>
    <row r="74" spans="1:15" s="67" customFormat="1" ht="60">
      <c r="A74" s="26"/>
      <c r="B74" s="68" t="s">
        <v>102</v>
      </c>
      <c r="C74" s="69" t="s">
        <v>50</v>
      </c>
      <c r="D74" s="64">
        <v>3</v>
      </c>
      <c r="E74" s="72">
        <v>3000</v>
      </c>
      <c r="F74" s="126">
        <f>E74*D74</f>
        <v>9000</v>
      </c>
      <c r="G74" s="126">
        <v>26191.343333333334</v>
      </c>
      <c r="H74" s="73">
        <f>G74*D74</f>
        <v>78574.03</v>
      </c>
      <c r="I74" s="73">
        <f>H74+F74</f>
        <v>87574.03</v>
      </c>
      <c r="J74" s="172"/>
      <c r="K74" s="172"/>
      <c r="L74" s="117"/>
      <c r="M74" s="118"/>
      <c r="N74" s="176"/>
      <c r="O74" s="176"/>
    </row>
    <row r="75" spans="1:15" s="67" customFormat="1" ht="30">
      <c r="A75" s="26"/>
      <c r="B75" s="65" t="s">
        <v>103</v>
      </c>
      <c r="C75" s="66" t="s">
        <v>104</v>
      </c>
      <c r="D75" s="57">
        <v>1</v>
      </c>
      <c r="E75" s="72">
        <v>5000</v>
      </c>
      <c r="F75" s="126">
        <f>E75*D75</f>
        <v>5000</v>
      </c>
      <c r="G75" s="126">
        <v>38532.43</v>
      </c>
      <c r="H75" s="73">
        <f>G75*D75</f>
        <v>38532.43</v>
      </c>
      <c r="I75" s="73">
        <f>H75+F75</f>
        <v>43532.43</v>
      </c>
      <c r="J75" s="172"/>
      <c r="K75" s="172"/>
      <c r="L75" s="117"/>
      <c r="M75" s="118"/>
      <c r="N75" s="176"/>
      <c r="O75" s="176"/>
    </row>
    <row r="76" spans="1:9" ht="17.25" customHeight="1">
      <c r="A76" s="27"/>
      <c r="B76" s="28"/>
      <c r="C76" s="22"/>
      <c r="D76" s="29"/>
      <c r="E76" s="30"/>
      <c r="F76" s="190" t="s">
        <v>15</v>
      </c>
      <c r="G76" s="190"/>
      <c r="H76" s="16" t="s">
        <v>10</v>
      </c>
      <c r="I76" s="108">
        <f>SUM(F72:F75)</f>
        <v>170750</v>
      </c>
    </row>
    <row r="77" spans="1:9" ht="13.5" customHeight="1">
      <c r="A77" s="27"/>
      <c r="B77" s="28"/>
      <c r="C77" s="22"/>
      <c r="D77" s="29"/>
      <c r="E77" s="30"/>
      <c r="F77" s="190"/>
      <c r="G77" s="190"/>
      <c r="H77" s="18" t="s">
        <v>11</v>
      </c>
      <c r="I77" s="108">
        <f>SUM(H72:H75)</f>
        <v>600203.9299999999</v>
      </c>
    </row>
    <row r="78" spans="1:9" ht="18" customHeight="1">
      <c r="A78" s="27"/>
      <c r="B78" s="28"/>
      <c r="C78" s="22"/>
      <c r="D78" s="29"/>
      <c r="E78" s="30"/>
      <c r="F78" s="17"/>
      <c r="G78" s="17"/>
      <c r="H78" s="16" t="s">
        <v>12</v>
      </c>
      <c r="I78" s="108">
        <f>SUM(I72:I75)</f>
        <v>770953.93</v>
      </c>
    </row>
    <row r="79" spans="1:12" ht="36" customHeight="1">
      <c r="A79" s="200" t="s">
        <v>108</v>
      </c>
      <c r="B79" s="201"/>
      <c r="C79" s="201"/>
      <c r="D79" s="201"/>
      <c r="E79" s="201"/>
      <c r="F79" s="201"/>
      <c r="G79" s="201"/>
      <c r="H79" s="201"/>
      <c r="I79" s="202"/>
      <c r="J79" s="146"/>
      <c r="K79" s="146"/>
      <c r="L79" s="112"/>
    </row>
    <row r="80" spans="1:12" ht="21" customHeight="1">
      <c r="A80" s="24"/>
      <c r="B80" s="139" t="s">
        <v>109</v>
      </c>
      <c r="C80" s="66" t="s">
        <v>50</v>
      </c>
      <c r="D80" s="57">
        <v>1</v>
      </c>
      <c r="E80" s="72">
        <v>1000</v>
      </c>
      <c r="F80" s="72">
        <f>E80*D80</f>
        <v>1000</v>
      </c>
      <c r="G80" s="72">
        <v>0</v>
      </c>
      <c r="H80" s="73">
        <f>G80*D80</f>
        <v>0</v>
      </c>
      <c r="I80" s="73">
        <f>H80+F80</f>
        <v>1000</v>
      </c>
      <c r="J80" s="146"/>
      <c r="K80" s="146"/>
      <c r="L80" s="113"/>
    </row>
    <row r="81" spans="1:9" ht="21" customHeight="1">
      <c r="A81" s="24"/>
      <c r="B81" s="139" t="s">
        <v>110</v>
      </c>
      <c r="C81" s="66" t="s">
        <v>50</v>
      </c>
      <c r="D81" s="70">
        <v>1</v>
      </c>
      <c r="E81" s="72">
        <v>500</v>
      </c>
      <c r="F81" s="72">
        <f aca="true" t="shared" si="9" ref="F81:F121">E81*D81</f>
        <v>500</v>
      </c>
      <c r="G81" s="72">
        <v>0</v>
      </c>
      <c r="H81" s="73">
        <f aca="true" t="shared" si="10" ref="H81:H121">G81*D81</f>
        <v>0</v>
      </c>
      <c r="I81" s="73">
        <f aca="true" t="shared" si="11" ref="I81:I121">H81+F81</f>
        <v>500</v>
      </c>
    </row>
    <row r="82" spans="1:12" ht="21" customHeight="1">
      <c r="A82" s="46"/>
      <c r="B82" s="156" t="s">
        <v>111</v>
      </c>
      <c r="C82" s="69" t="s">
        <v>50</v>
      </c>
      <c r="D82" s="64">
        <v>1</v>
      </c>
      <c r="E82" s="129">
        <v>426.94</v>
      </c>
      <c r="F82" s="129">
        <f t="shared" si="9"/>
        <v>426.94</v>
      </c>
      <c r="G82" s="129">
        <v>0</v>
      </c>
      <c r="H82" s="120">
        <f t="shared" si="10"/>
        <v>0</v>
      </c>
      <c r="I82" s="120">
        <f t="shared" si="11"/>
        <v>426.94</v>
      </c>
      <c r="K82" s="166"/>
      <c r="L82" s="115"/>
    </row>
    <row r="83" spans="1:12" ht="21" customHeight="1">
      <c r="A83" s="46"/>
      <c r="B83" s="156" t="s">
        <v>21</v>
      </c>
      <c r="C83" s="69" t="s">
        <v>16</v>
      </c>
      <c r="D83" s="64">
        <v>16</v>
      </c>
      <c r="E83" s="129">
        <v>478.770625</v>
      </c>
      <c r="F83" s="129">
        <f t="shared" si="9"/>
        <v>7660.33</v>
      </c>
      <c r="G83" s="129">
        <v>0</v>
      </c>
      <c r="H83" s="120">
        <f t="shared" si="10"/>
        <v>0</v>
      </c>
      <c r="I83" s="120">
        <f t="shared" si="11"/>
        <v>7660.33</v>
      </c>
      <c r="K83" s="166"/>
      <c r="L83" s="115"/>
    </row>
    <row r="84" spans="1:12" ht="21" customHeight="1">
      <c r="A84" s="46"/>
      <c r="B84" s="156" t="s">
        <v>22</v>
      </c>
      <c r="C84" s="69" t="s">
        <v>16</v>
      </c>
      <c r="D84" s="64">
        <v>5</v>
      </c>
      <c r="E84" s="129">
        <v>495.21</v>
      </c>
      <c r="F84" s="129">
        <f t="shared" si="9"/>
        <v>2476.0499999999997</v>
      </c>
      <c r="G84" s="129">
        <v>0</v>
      </c>
      <c r="H84" s="120">
        <f t="shared" si="10"/>
        <v>0</v>
      </c>
      <c r="I84" s="120">
        <f t="shared" si="11"/>
        <v>2476.0499999999997</v>
      </c>
      <c r="K84" s="166"/>
      <c r="L84" s="115"/>
    </row>
    <row r="85" spans="1:12" ht="21" customHeight="1">
      <c r="A85" s="46"/>
      <c r="B85" s="156" t="s">
        <v>23</v>
      </c>
      <c r="C85" s="69" t="s">
        <v>54</v>
      </c>
      <c r="D85" s="64">
        <v>2</v>
      </c>
      <c r="E85" s="129">
        <v>39.51</v>
      </c>
      <c r="F85" s="129">
        <f t="shared" si="9"/>
        <v>79.02</v>
      </c>
      <c r="G85" s="129">
        <v>0</v>
      </c>
      <c r="H85" s="120">
        <f t="shared" si="10"/>
        <v>0</v>
      </c>
      <c r="I85" s="120">
        <f t="shared" si="11"/>
        <v>79.02</v>
      </c>
      <c r="K85" s="166"/>
      <c r="L85" s="115"/>
    </row>
    <row r="86" spans="1:12" ht="21" customHeight="1">
      <c r="A86" s="46"/>
      <c r="B86" s="156" t="s">
        <v>24</v>
      </c>
      <c r="C86" s="69" t="s">
        <v>18</v>
      </c>
      <c r="D86" s="64">
        <v>12</v>
      </c>
      <c r="E86" s="129">
        <v>16.181666666666665</v>
      </c>
      <c r="F86" s="129">
        <f t="shared" si="9"/>
        <v>194.17999999999998</v>
      </c>
      <c r="G86" s="129">
        <v>0</v>
      </c>
      <c r="H86" s="120">
        <f t="shared" si="10"/>
        <v>0</v>
      </c>
      <c r="I86" s="120">
        <f t="shared" si="11"/>
        <v>194.17999999999998</v>
      </c>
      <c r="K86" s="166"/>
      <c r="L86" s="115"/>
    </row>
    <row r="87" spans="1:12" ht="21" customHeight="1">
      <c r="A87" s="46"/>
      <c r="B87" s="156" t="s">
        <v>25</v>
      </c>
      <c r="C87" s="69" t="s">
        <v>16</v>
      </c>
      <c r="D87" s="64">
        <v>5</v>
      </c>
      <c r="E87" s="129">
        <v>180</v>
      </c>
      <c r="F87" s="129">
        <f t="shared" si="9"/>
        <v>900</v>
      </c>
      <c r="G87" s="129">
        <v>0</v>
      </c>
      <c r="H87" s="120">
        <f t="shared" si="10"/>
        <v>0</v>
      </c>
      <c r="I87" s="120">
        <f t="shared" si="11"/>
        <v>900</v>
      </c>
      <c r="K87" s="166"/>
      <c r="L87" s="115"/>
    </row>
    <row r="88" spans="1:12" ht="30">
      <c r="A88" s="46"/>
      <c r="B88" s="156" t="s">
        <v>19</v>
      </c>
      <c r="C88" s="69" t="s">
        <v>16</v>
      </c>
      <c r="D88" s="64">
        <v>24</v>
      </c>
      <c r="E88" s="129">
        <v>100</v>
      </c>
      <c r="F88" s="129">
        <f t="shared" si="9"/>
        <v>2400</v>
      </c>
      <c r="G88" s="129">
        <v>110.31958333333334</v>
      </c>
      <c r="H88" s="120">
        <f t="shared" si="10"/>
        <v>2647.67</v>
      </c>
      <c r="I88" s="120">
        <f t="shared" si="11"/>
        <v>5047.67</v>
      </c>
      <c r="K88" s="166"/>
      <c r="L88" s="115"/>
    </row>
    <row r="89" spans="1:9" ht="30">
      <c r="A89" s="24"/>
      <c r="B89" s="139" t="s">
        <v>20</v>
      </c>
      <c r="C89" s="66" t="s">
        <v>16</v>
      </c>
      <c r="D89" s="70">
        <v>15</v>
      </c>
      <c r="E89" s="72">
        <v>248.81799999999998</v>
      </c>
      <c r="F89" s="72">
        <f t="shared" si="9"/>
        <v>3732.2699999999995</v>
      </c>
      <c r="G89" s="72">
        <v>193.42133333333334</v>
      </c>
      <c r="H89" s="73">
        <f t="shared" si="10"/>
        <v>2901.32</v>
      </c>
      <c r="I89" s="73">
        <f t="shared" si="11"/>
        <v>6633.59</v>
      </c>
    </row>
    <row r="90" spans="1:12" ht="45">
      <c r="A90" s="24"/>
      <c r="B90" s="139" t="s">
        <v>26</v>
      </c>
      <c r="C90" s="66" t="s">
        <v>16</v>
      </c>
      <c r="D90" s="57">
        <v>15</v>
      </c>
      <c r="E90" s="72">
        <v>331.2566666666668</v>
      </c>
      <c r="F90" s="72">
        <f t="shared" si="9"/>
        <v>4968.850000000001</v>
      </c>
      <c r="G90" s="72">
        <v>1428.216666666667</v>
      </c>
      <c r="H90" s="73">
        <f t="shared" si="10"/>
        <v>21423.250000000004</v>
      </c>
      <c r="I90" s="73">
        <f t="shared" si="11"/>
        <v>26392.100000000006</v>
      </c>
      <c r="K90" s="166"/>
      <c r="L90" s="114"/>
    </row>
    <row r="91" spans="1:12" ht="30">
      <c r="A91" s="46"/>
      <c r="B91" s="156" t="s">
        <v>27</v>
      </c>
      <c r="C91" s="69" t="s">
        <v>16</v>
      </c>
      <c r="D91" s="64">
        <v>10</v>
      </c>
      <c r="E91" s="129">
        <v>27.199</v>
      </c>
      <c r="F91" s="129">
        <f t="shared" si="9"/>
        <v>271.99</v>
      </c>
      <c r="G91" s="129">
        <v>448.97799999999995</v>
      </c>
      <c r="H91" s="120">
        <f t="shared" si="10"/>
        <v>4489.78</v>
      </c>
      <c r="I91" s="120">
        <f t="shared" si="11"/>
        <v>4761.7699999999995</v>
      </c>
      <c r="K91" s="166"/>
      <c r="L91" s="115"/>
    </row>
    <row r="92" spans="1:12" ht="27.75" customHeight="1">
      <c r="A92" s="46"/>
      <c r="B92" s="156" t="s">
        <v>32</v>
      </c>
      <c r="C92" s="69" t="s">
        <v>54</v>
      </c>
      <c r="D92" s="64">
        <v>1</v>
      </c>
      <c r="E92" s="129">
        <v>600.8599999999999</v>
      </c>
      <c r="F92" s="129">
        <f t="shared" si="9"/>
        <v>600.8599999999999</v>
      </c>
      <c r="G92" s="129">
        <v>3300</v>
      </c>
      <c r="H92" s="120">
        <f t="shared" si="10"/>
        <v>3300</v>
      </c>
      <c r="I92" s="120">
        <f t="shared" si="11"/>
        <v>3900.8599999999997</v>
      </c>
      <c r="K92" s="166"/>
      <c r="L92" s="115"/>
    </row>
    <row r="93" spans="1:12" ht="30">
      <c r="A93" s="46"/>
      <c r="B93" s="156" t="s">
        <v>31</v>
      </c>
      <c r="C93" s="69" t="s">
        <v>54</v>
      </c>
      <c r="D93" s="64">
        <v>1</v>
      </c>
      <c r="E93" s="129">
        <v>1500</v>
      </c>
      <c r="F93" s="129">
        <f t="shared" si="9"/>
        <v>1500</v>
      </c>
      <c r="G93" s="129">
        <v>7218.4</v>
      </c>
      <c r="H93" s="120">
        <f t="shared" si="10"/>
        <v>7218.4</v>
      </c>
      <c r="I93" s="120">
        <f t="shared" si="11"/>
        <v>8718.4</v>
      </c>
      <c r="K93" s="166"/>
      <c r="L93" s="115"/>
    </row>
    <row r="94" spans="1:12" ht="45" customHeight="1">
      <c r="A94" s="46"/>
      <c r="B94" s="156" t="s">
        <v>161</v>
      </c>
      <c r="C94" s="69" t="s">
        <v>54</v>
      </c>
      <c r="D94" s="64">
        <v>3</v>
      </c>
      <c r="E94" s="129">
        <v>2000</v>
      </c>
      <c r="F94" s="129">
        <f t="shared" si="9"/>
        <v>6000</v>
      </c>
      <c r="G94" s="129">
        <v>4795.326666666667</v>
      </c>
      <c r="H94" s="120">
        <f t="shared" si="10"/>
        <v>14385.98</v>
      </c>
      <c r="I94" s="120">
        <f t="shared" si="11"/>
        <v>20385.98</v>
      </c>
      <c r="K94" s="166"/>
      <c r="L94" s="115"/>
    </row>
    <row r="95" spans="1:12" ht="30">
      <c r="A95" s="46"/>
      <c r="B95" s="157" t="s">
        <v>29</v>
      </c>
      <c r="C95" s="69" t="s">
        <v>51</v>
      </c>
      <c r="D95" s="64">
        <v>3</v>
      </c>
      <c r="E95" s="129">
        <v>0</v>
      </c>
      <c r="F95" s="129">
        <f>E95*D95</f>
        <v>0</v>
      </c>
      <c r="G95" s="129">
        <v>5092.503333333333</v>
      </c>
      <c r="H95" s="120">
        <f>G95*D95</f>
        <v>15277.509999999998</v>
      </c>
      <c r="I95" s="120">
        <f>H95+F95</f>
        <v>15277.509999999998</v>
      </c>
      <c r="K95" s="166"/>
      <c r="L95" s="115"/>
    </row>
    <row r="96" spans="1:12" ht="30">
      <c r="A96" s="46"/>
      <c r="B96" s="156" t="s">
        <v>30</v>
      </c>
      <c r="C96" s="69" t="s">
        <v>51</v>
      </c>
      <c r="D96" s="64">
        <v>1</v>
      </c>
      <c r="E96" s="129">
        <v>1500</v>
      </c>
      <c r="F96" s="129">
        <f t="shared" si="9"/>
        <v>1500</v>
      </c>
      <c r="G96" s="129">
        <v>19469.280000000002</v>
      </c>
      <c r="H96" s="120">
        <f t="shared" si="10"/>
        <v>19469.280000000002</v>
      </c>
      <c r="I96" s="120">
        <f t="shared" si="11"/>
        <v>20969.280000000002</v>
      </c>
      <c r="K96" s="166"/>
      <c r="L96" s="115"/>
    </row>
    <row r="97" spans="1:9" ht="45">
      <c r="A97" s="24"/>
      <c r="B97" s="139" t="s">
        <v>37</v>
      </c>
      <c r="C97" s="66" t="s">
        <v>51</v>
      </c>
      <c r="D97" s="70">
        <v>3</v>
      </c>
      <c r="E97" s="72">
        <v>870.7166666666667</v>
      </c>
      <c r="F97" s="72">
        <f t="shared" si="9"/>
        <v>2612.15</v>
      </c>
      <c r="G97" s="72">
        <v>12951.449999999999</v>
      </c>
      <c r="H97" s="73">
        <f t="shared" si="10"/>
        <v>38854.35</v>
      </c>
      <c r="I97" s="73">
        <f t="shared" si="11"/>
        <v>41466.5</v>
      </c>
    </row>
    <row r="98" spans="1:9" ht="15">
      <c r="A98" s="24"/>
      <c r="B98" s="139" t="s">
        <v>38</v>
      </c>
      <c r="C98" s="66" t="s">
        <v>51</v>
      </c>
      <c r="D98" s="70">
        <v>3</v>
      </c>
      <c r="E98" s="72">
        <v>533.1233333333333</v>
      </c>
      <c r="F98" s="72">
        <f t="shared" si="9"/>
        <v>1599.37</v>
      </c>
      <c r="G98" s="72">
        <v>1642.1899999999998</v>
      </c>
      <c r="H98" s="73">
        <f t="shared" si="10"/>
        <v>4926.57</v>
      </c>
      <c r="I98" s="73">
        <f t="shared" si="11"/>
        <v>6525.94</v>
      </c>
    </row>
    <row r="99" spans="1:14" ht="43.5" customHeight="1">
      <c r="A99" s="46"/>
      <c r="B99" s="158" t="s">
        <v>168</v>
      </c>
      <c r="C99" s="69" t="s">
        <v>18</v>
      </c>
      <c r="D99" s="64">
        <v>50</v>
      </c>
      <c r="E99" s="129">
        <v>200</v>
      </c>
      <c r="F99" s="129">
        <f t="shared" si="9"/>
        <v>10000</v>
      </c>
      <c r="G99" s="129">
        <v>298.54560000000004</v>
      </c>
      <c r="H99" s="120">
        <f>G99*D99</f>
        <v>14927.280000000002</v>
      </c>
      <c r="I99" s="120">
        <f t="shared" si="11"/>
        <v>24927.280000000002</v>
      </c>
      <c r="J99" s="166">
        <v>10000</v>
      </c>
      <c r="K99" s="166">
        <f>I99-J99</f>
        <v>14927.280000000002</v>
      </c>
      <c r="L99" s="115"/>
      <c r="M99" s="114"/>
      <c r="N99" s="177"/>
    </row>
    <row r="100" spans="1:15" s="133" customFormat="1" ht="18.75" customHeight="1" hidden="1">
      <c r="A100" s="130"/>
      <c r="B100" s="159" t="s">
        <v>165</v>
      </c>
      <c r="C100" s="160" t="s">
        <v>18</v>
      </c>
      <c r="D100" s="161">
        <f>D99-D101-D102</f>
        <v>35</v>
      </c>
      <c r="E100" s="149">
        <v>0</v>
      </c>
      <c r="F100" s="149">
        <f>E100*D100</f>
        <v>0</v>
      </c>
      <c r="G100" s="149">
        <f>159.162-G106</f>
        <v>159.162</v>
      </c>
      <c r="H100" s="162">
        <f>G100*D100</f>
        <v>5570.67</v>
      </c>
      <c r="I100" s="162">
        <f>H100+F100</f>
        <v>5570.67</v>
      </c>
      <c r="J100" s="183"/>
      <c r="K100" s="183"/>
      <c r="L100" s="131"/>
      <c r="M100" s="132"/>
      <c r="N100" s="178"/>
      <c r="O100" s="178"/>
    </row>
    <row r="101" spans="1:15" s="133" customFormat="1" ht="18.75" customHeight="1" hidden="1">
      <c r="A101" s="130"/>
      <c r="B101" s="159" t="s">
        <v>166</v>
      </c>
      <c r="C101" s="160" t="s">
        <v>18</v>
      </c>
      <c r="D101" s="161">
        <v>8</v>
      </c>
      <c r="E101" s="149">
        <v>0</v>
      </c>
      <c r="F101" s="149">
        <f>E101*D101</f>
        <v>0</v>
      </c>
      <c r="G101" s="149">
        <f>924.07125-G107</f>
        <v>924.07125</v>
      </c>
      <c r="H101" s="162">
        <f>G101*D101</f>
        <v>7392.57</v>
      </c>
      <c r="I101" s="162">
        <f>H101+F101</f>
        <v>7392.57</v>
      </c>
      <c r="J101" s="183"/>
      <c r="K101" s="183"/>
      <c r="L101" s="131"/>
      <c r="M101" s="132"/>
      <c r="N101" s="178"/>
      <c r="O101" s="178"/>
    </row>
    <row r="102" spans="1:15" s="133" customFormat="1" ht="18.75" customHeight="1" hidden="1">
      <c r="A102" s="130"/>
      <c r="B102" s="159" t="s">
        <v>167</v>
      </c>
      <c r="C102" s="160" t="s">
        <v>18</v>
      </c>
      <c r="D102" s="161">
        <v>7</v>
      </c>
      <c r="E102" s="149">
        <v>0</v>
      </c>
      <c r="F102" s="149">
        <f>E102*D102</f>
        <v>0</v>
      </c>
      <c r="G102" s="149">
        <f>280.577142857143-G108</f>
        <v>280.577142857143</v>
      </c>
      <c r="H102" s="162">
        <f>G102*D102</f>
        <v>1964.0400000000009</v>
      </c>
      <c r="I102" s="162">
        <f>H102+F102</f>
        <v>1964.0400000000009</v>
      </c>
      <c r="J102" s="183"/>
      <c r="K102" s="183"/>
      <c r="L102" s="131"/>
      <c r="M102" s="132"/>
      <c r="N102" s="178"/>
      <c r="O102" s="178"/>
    </row>
    <row r="103" spans="1:12" ht="30">
      <c r="A103" s="24"/>
      <c r="B103" s="139" t="s">
        <v>112</v>
      </c>
      <c r="C103" s="66" t="s">
        <v>51</v>
      </c>
      <c r="D103" s="57">
        <v>9</v>
      </c>
      <c r="E103" s="72">
        <v>300</v>
      </c>
      <c r="F103" s="72">
        <f t="shared" si="9"/>
        <v>2700</v>
      </c>
      <c r="G103" s="72">
        <v>152.82777777777775</v>
      </c>
      <c r="H103" s="73">
        <f t="shared" si="10"/>
        <v>1375.4499999999998</v>
      </c>
      <c r="I103" s="73">
        <f t="shared" si="11"/>
        <v>4075.45</v>
      </c>
      <c r="K103" s="166"/>
      <c r="L103" s="114"/>
    </row>
    <row r="104" spans="1:12" ht="15">
      <c r="A104" s="46"/>
      <c r="B104" s="156" t="s">
        <v>28</v>
      </c>
      <c r="C104" s="69" t="s">
        <v>51</v>
      </c>
      <c r="D104" s="64">
        <v>3</v>
      </c>
      <c r="E104" s="129">
        <v>1000</v>
      </c>
      <c r="F104" s="129">
        <f t="shared" si="9"/>
        <v>3000</v>
      </c>
      <c r="G104" s="129">
        <v>3169.9500000000003</v>
      </c>
      <c r="H104" s="120">
        <f t="shared" si="10"/>
        <v>9509.85</v>
      </c>
      <c r="I104" s="120">
        <f t="shared" si="11"/>
        <v>12509.85</v>
      </c>
      <c r="K104" s="166"/>
      <c r="L104" s="115"/>
    </row>
    <row r="105" spans="1:9" ht="15">
      <c r="A105" s="24"/>
      <c r="B105" s="139" t="s">
        <v>113</v>
      </c>
      <c r="C105" s="66" t="s">
        <v>52</v>
      </c>
      <c r="D105" s="70">
        <v>1</v>
      </c>
      <c r="E105" s="72">
        <v>2000</v>
      </c>
      <c r="F105" s="72">
        <f t="shared" si="9"/>
        <v>2000</v>
      </c>
      <c r="G105" s="72">
        <v>0</v>
      </c>
      <c r="H105" s="73">
        <f t="shared" si="10"/>
        <v>0</v>
      </c>
      <c r="I105" s="73">
        <f t="shared" si="11"/>
        <v>2000</v>
      </c>
    </row>
    <row r="106" spans="1:15" s="133" customFormat="1" ht="18.75" customHeight="1" hidden="1">
      <c r="A106" s="130"/>
      <c r="B106" s="159" t="s">
        <v>162</v>
      </c>
      <c r="C106" s="160" t="s">
        <v>18</v>
      </c>
      <c r="D106" s="161"/>
      <c r="E106" s="149"/>
      <c r="F106" s="149"/>
      <c r="G106" s="149"/>
      <c r="H106" s="162"/>
      <c r="I106" s="162">
        <f t="shared" si="11"/>
        <v>0</v>
      </c>
      <c r="J106" s="183"/>
      <c r="K106" s="183"/>
      <c r="L106" s="131"/>
      <c r="M106" s="132"/>
      <c r="N106" s="178"/>
      <c r="O106" s="178"/>
    </row>
    <row r="107" spans="1:15" s="133" customFormat="1" ht="18.75" customHeight="1" hidden="1">
      <c r="A107" s="130"/>
      <c r="B107" s="159" t="s">
        <v>163</v>
      </c>
      <c r="C107" s="160" t="s">
        <v>18</v>
      </c>
      <c r="D107" s="161"/>
      <c r="E107" s="149"/>
      <c r="F107" s="149"/>
      <c r="G107" s="149"/>
      <c r="H107" s="162"/>
      <c r="I107" s="162">
        <f t="shared" si="11"/>
        <v>0</v>
      </c>
      <c r="J107" s="183"/>
      <c r="K107" s="183"/>
      <c r="L107" s="131"/>
      <c r="M107" s="132"/>
      <c r="N107" s="178"/>
      <c r="O107" s="178"/>
    </row>
    <row r="108" spans="1:15" s="133" customFormat="1" ht="18.75" customHeight="1" hidden="1">
      <c r="A108" s="130"/>
      <c r="B108" s="159" t="s">
        <v>164</v>
      </c>
      <c r="C108" s="160" t="s">
        <v>18</v>
      </c>
      <c r="D108" s="161"/>
      <c r="E108" s="149"/>
      <c r="F108" s="149"/>
      <c r="G108" s="149"/>
      <c r="H108" s="162"/>
      <c r="I108" s="162">
        <f t="shared" si="11"/>
        <v>0</v>
      </c>
      <c r="J108" s="183"/>
      <c r="K108" s="183"/>
      <c r="L108" s="131"/>
      <c r="M108" s="132"/>
      <c r="N108" s="178"/>
      <c r="O108" s="178"/>
    </row>
    <row r="109" spans="1:15" s="67" customFormat="1" ht="15">
      <c r="A109" s="130"/>
      <c r="B109" s="139" t="s">
        <v>53</v>
      </c>
      <c r="C109" s="66" t="s">
        <v>18</v>
      </c>
      <c r="D109" s="70">
        <v>30</v>
      </c>
      <c r="E109" s="72">
        <v>269.23766666666666</v>
      </c>
      <c r="F109" s="72">
        <f t="shared" si="9"/>
        <v>8077.129999999999</v>
      </c>
      <c r="G109" s="72">
        <v>0</v>
      </c>
      <c r="H109" s="73">
        <f t="shared" si="10"/>
        <v>0</v>
      </c>
      <c r="I109" s="73">
        <f t="shared" si="11"/>
        <v>8077.129999999999</v>
      </c>
      <c r="J109" s="184"/>
      <c r="K109" s="185"/>
      <c r="L109" s="118"/>
      <c r="M109" s="118"/>
      <c r="N109" s="176"/>
      <c r="O109" s="176"/>
    </row>
    <row r="110" spans="1:9" ht="60">
      <c r="A110" s="24"/>
      <c r="B110" s="139" t="s">
        <v>33</v>
      </c>
      <c r="C110" s="66" t="s">
        <v>16</v>
      </c>
      <c r="D110" s="70">
        <v>15</v>
      </c>
      <c r="E110" s="72">
        <v>950</v>
      </c>
      <c r="F110" s="72">
        <f t="shared" si="9"/>
        <v>14250</v>
      </c>
      <c r="G110" s="72">
        <v>1100</v>
      </c>
      <c r="H110" s="73">
        <f t="shared" si="10"/>
        <v>16500</v>
      </c>
      <c r="I110" s="73">
        <f t="shared" si="11"/>
        <v>30750</v>
      </c>
    </row>
    <row r="111" spans="1:12" ht="60">
      <c r="A111" s="24"/>
      <c r="B111" s="139" t="s">
        <v>34</v>
      </c>
      <c r="C111" s="66" t="s">
        <v>16</v>
      </c>
      <c r="D111" s="57">
        <v>50</v>
      </c>
      <c r="E111" s="72">
        <v>800</v>
      </c>
      <c r="F111" s="72">
        <f t="shared" si="9"/>
        <v>40000</v>
      </c>
      <c r="G111" s="72">
        <v>750</v>
      </c>
      <c r="H111" s="73">
        <f t="shared" si="10"/>
        <v>37500</v>
      </c>
      <c r="I111" s="73">
        <f t="shared" si="11"/>
        <v>77500</v>
      </c>
      <c r="K111" s="166"/>
      <c r="L111" s="114"/>
    </row>
    <row r="112" spans="1:12" ht="15">
      <c r="A112" s="46"/>
      <c r="B112" s="156" t="s">
        <v>114</v>
      </c>
      <c r="C112" s="69" t="s">
        <v>51</v>
      </c>
      <c r="D112" s="64">
        <v>3</v>
      </c>
      <c r="E112" s="129">
        <v>167.53999999999996</v>
      </c>
      <c r="F112" s="129">
        <f t="shared" si="9"/>
        <v>502.6199999999999</v>
      </c>
      <c r="G112" s="129">
        <v>320.74666666666667</v>
      </c>
      <c r="H112" s="120">
        <f t="shared" si="10"/>
        <v>962.24</v>
      </c>
      <c r="I112" s="120">
        <f t="shared" si="11"/>
        <v>1464.86</v>
      </c>
      <c r="K112" s="166"/>
      <c r="L112" s="115"/>
    </row>
    <row r="113" spans="1:9" ht="45">
      <c r="A113" s="24"/>
      <c r="B113" s="139" t="s">
        <v>115</v>
      </c>
      <c r="C113" s="66" t="s">
        <v>16</v>
      </c>
      <c r="D113" s="70">
        <v>50</v>
      </c>
      <c r="E113" s="72">
        <v>600</v>
      </c>
      <c r="F113" s="72">
        <f t="shared" si="9"/>
        <v>30000</v>
      </c>
      <c r="G113" s="72">
        <v>843.5559999999999</v>
      </c>
      <c r="H113" s="73">
        <f t="shared" si="10"/>
        <v>42177.799999999996</v>
      </c>
      <c r="I113" s="73">
        <f t="shared" si="11"/>
        <v>72177.79999999999</v>
      </c>
    </row>
    <row r="114" spans="1:9" ht="30">
      <c r="A114" s="24"/>
      <c r="B114" s="139" t="s">
        <v>35</v>
      </c>
      <c r="C114" s="66" t="s">
        <v>16</v>
      </c>
      <c r="D114" s="70">
        <v>50</v>
      </c>
      <c r="E114" s="72">
        <v>100</v>
      </c>
      <c r="F114" s="72">
        <f t="shared" si="9"/>
        <v>5000</v>
      </c>
      <c r="G114" s="72">
        <v>7.4802</v>
      </c>
      <c r="H114" s="73">
        <f t="shared" si="10"/>
        <v>374.01</v>
      </c>
      <c r="I114" s="73">
        <f t="shared" si="11"/>
        <v>5374.01</v>
      </c>
    </row>
    <row r="115" spans="1:12" ht="45">
      <c r="A115" s="24"/>
      <c r="B115" s="139" t="s">
        <v>36</v>
      </c>
      <c r="C115" s="66" t="s">
        <v>18</v>
      </c>
      <c r="D115" s="57">
        <v>35</v>
      </c>
      <c r="E115" s="72">
        <v>43.785714285714285</v>
      </c>
      <c r="F115" s="72">
        <f t="shared" si="9"/>
        <v>1532.5</v>
      </c>
      <c r="G115" s="72">
        <v>197.532</v>
      </c>
      <c r="H115" s="73">
        <f t="shared" si="10"/>
        <v>6913.620000000001</v>
      </c>
      <c r="I115" s="73">
        <f t="shared" si="11"/>
        <v>8446.12</v>
      </c>
      <c r="K115" s="166"/>
      <c r="L115" s="114"/>
    </row>
    <row r="116" spans="1:12" ht="45">
      <c r="A116" s="46"/>
      <c r="B116" s="156" t="s">
        <v>116</v>
      </c>
      <c r="C116" s="69" t="s">
        <v>16</v>
      </c>
      <c r="D116" s="64">
        <v>65</v>
      </c>
      <c r="E116" s="129">
        <v>300</v>
      </c>
      <c r="F116" s="129">
        <f t="shared" si="9"/>
        <v>19500</v>
      </c>
      <c r="G116" s="129">
        <v>78.82800000000002</v>
      </c>
      <c r="H116" s="120">
        <f t="shared" si="10"/>
        <v>5123.8200000000015</v>
      </c>
      <c r="I116" s="120">
        <f t="shared" si="11"/>
        <v>24623.82</v>
      </c>
      <c r="K116" s="166"/>
      <c r="L116" s="115"/>
    </row>
    <row r="117" spans="1:9" ht="30">
      <c r="A117" s="24"/>
      <c r="B117" s="139" t="s">
        <v>117</v>
      </c>
      <c r="C117" s="66" t="s">
        <v>54</v>
      </c>
      <c r="D117" s="70">
        <v>1</v>
      </c>
      <c r="E117" s="72">
        <v>500</v>
      </c>
      <c r="F117" s="72">
        <f t="shared" si="9"/>
        <v>500</v>
      </c>
      <c r="G117" s="72">
        <v>4481.43</v>
      </c>
      <c r="H117" s="73">
        <f t="shared" si="10"/>
        <v>4481.43</v>
      </c>
      <c r="I117" s="73">
        <f t="shared" si="11"/>
        <v>4981.43</v>
      </c>
    </row>
    <row r="118" spans="1:12" ht="45">
      <c r="A118" s="24"/>
      <c r="B118" s="139" t="s">
        <v>118</v>
      </c>
      <c r="C118" s="66" t="s">
        <v>18</v>
      </c>
      <c r="D118" s="57">
        <v>3</v>
      </c>
      <c r="E118" s="72">
        <v>938.6466666666669</v>
      </c>
      <c r="F118" s="72">
        <f t="shared" si="9"/>
        <v>2815.9400000000005</v>
      </c>
      <c r="G118" s="72">
        <v>917.4699999999999</v>
      </c>
      <c r="H118" s="73">
        <f t="shared" si="10"/>
        <v>2752.41</v>
      </c>
      <c r="I118" s="73">
        <f t="shared" si="11"/>
        <v>5568.35</v>
      </c>
      <c r="K118" s="166"/>
      <c r="L118" s="114"/>
    </row>
    <row r="119" spans="1:12" ht="15">
      <c r="A119" s="46"/>
      <c r="B119" s="156" t="s">
        <v>39</v>
      </c>
      <c r="C119" s="69" t="s">
        <v>54</v>
      </c>
      <c r="D119" s="64">
        <v>3</v>
      </c>
      <c r="E119" s="129">
        <v>851.09</v>
      </c>
      <c r="F119" s="129">
        <f t="shared" si="9"/>
        <v>2553.27</v>
      </c>
      <c r="G119" s="129">
        <v>677.1866666666666</v>
      </c>
      <c r="H119" s="120">
        <f t="shared" si="10"/>
        <v>2031.56</v>
      </c>
      <c r="I119" s="120">
        <f t="shared" si="11"/>
        <v>4584.83</v>
      </c>
      <c r="K119" s="166"/>
      <c r="L119" s="115"/>
    </row>
    <row r="120" spans="1:12" ht="30">
      <c r="A120" s="46"/>
      <c r="B120" s="156" t="s">
        <v>40</v>
      </c>
      <c r="C120" s="69" t="s">
        <v>16</v>
      </c>
      <c r="D120" s="64">
        <v>3</v>
      </c>
      <c r="E120" s="129">
        <v>975.2366666666668</v>
      </c>
      <c r="F120" s="129">
        <f t="shared" si="9"/>
        <v>2925.7100000000005</v>
      </c>
      <c r="G120" s="129">
        <v>163.42666666666668</v>
      </c>
      <c r="H120" s="120">
        <f t="shared" si="10"/>
        <v>490.28000000000003</v>
      </c>
      <c r="I120" s="120">
        <f t="shared" si="11"/>
        <v>3415.9900000000007</v>
      </c>
      <c r="K120" s="166"/>
      <c r="L120" s="115"/>
    </row>
    <row r="121" spans="1:9" ht="45">
      <c r="A121" s="46"/>
      <c r="B121" s="156" t="s">
        <v>119</v>
      </c>
      <c r="C121" s="69" t="s">
        <v>50</v>
      </c>
      <c r="D121" s="71">
        <v>2</v>
      </c>
      <c r="E121" s="129">
        <v>2210.9</v>
      </c>
      <c r="F121" s="129">
        <f t="shared" si="9"/>
        <v>4421.8</v>
      </c>
      <c r="G121" s="129">
        <v>42524.565</v>
      </c>
      <c r="H121" s="120">
        <f t="shared" si="10"/>
        <v>85049.13</v>
      </c>
      <c r="I121" s="120">
        <f t="shared" si="11"/>
        <v>89470.93000000001</v>
      </c>
    </row>
    <row r="122" spans="1:9" ht="17.25" customHeight="1">
      <c r="A122" s="27"/>
      <c r="B122" s="28"/>
      <c r="C122" s="22"/>
      <c r="D122" s="29"/>
      <c r="E122" s="30"/>
      <c r="F122" s="194" t="s">
        <v>15</v>
      </c>
      <c r="G122" s="194"/>
      <c r="H122" s="16" t="s">
        <v>10</v>
      </c>
      <c r="I122" s="108">
        <f>SUM(F109:F121)+SUM(F103:F105)+SUM(F80:F99)</f>
        <v>188200.98</v>
      </c>
    </row>
    <row r="123" spans="1:9" ht="13.5" customHeight="1">
      <c r="A123" s="27"/>
      <c r="B123" s="28"/>
      <c r="C123" s="22"/>
      <c r="D123" s="29"/>
      <c r="E123" s="30"/>
      <c r="F123" s="190"/>
      <c r="G123" s="190"/>
      <c r="H123" s="18" t="s">
        <v>11</v>
      </c>
      <c r="I123" s="108">
        <f>SUM(H109:H121)+SUM(H103:H105)+SUM(H80:H99)</f>
        <v>365062.99</v>
      </c>
    </row>
    <row r="124" spans="1:11" ht="18" customHeight="1">
      <c r="A124" s="27"/>
      <c r="B124" s="28"/>
      <c r="C124" s="22"/>
      <c r="D124" s="29"/>
      <c r="E124" s="30"/>
      <c r="F124" s="17"/>
      <c r="G124" s="17"/>
      <c r="H124" s="16" t="s">
        <v>12</v>
      </c>
      <c r="I124" s="108">
        <f>SUM(I109:I121)+SUM(I103:I105)+SUM(I80:I99)</f>
        <v>553263.97</v>
      </c>
      <c r="K124" s="166"/>
    </row>
    <row r="125" spans="1:12" ht="36" customHeight="1">
      <c r="A125" s="191" t="s">
        <v>122</v>
      </c>
      <c r="B125" s="192"/>
      <c r="C125" s="192"/>
      <c r="D125" s="192"/>
      <c r="E125" s="192"/>
      <c r="F125" s="192"/>
      <c r="G125" s="192"/>
      <c r="H125" s="192"/>
      <c r="I125" s="193"/>
      <c r="J125" s="146"/>
      <c r="K125" s="146"/>
      <c r="L125" s="112"/>
    </row>
    <row r="126" spans="1:12" ht="30">
      <c r="A126" s="24"/>
      <c r="B126" s="19" t="s">
        <v>128</v>
      </c>
      <c r="C126" s="20" t="s">
        <v>18</v>
      </c>
      <c r="D126" s="57">
        <v>400</v>
      </c>
      <c r="E126" s="72">
        <v>60.34674999999999</v>
      </c>
      <c r="F126" s="72">
        <f>E126*D126</f>
        <v>24138.699999999997</v>
      </c>
      <c r="G126" s="72">
        <v>0</v>
      </c>
      <c r="H126" s="73">
        <f>G126*D126</f>
        <v>0</v>
      </c>
      <c r="I126" s="73">
        <f>H126+F126</f>
        <v>24138.699999999997</v>
      </c>
      <c r="J126" s="146"/>
      <c r="K126" s="146"/>
      <c r="L126" s="113"/>
    </row>
    <row r="127" spans="1:12" ht="75">
      <c r="A127" s="46"/>
      <c r="B127" s="44" t="s">
        <v>123</v>
      </c>
      <c r="C127" s="45" t="s">
        <v>18</v>
      </c>
      <c r="D127" s="64">
        <v>50</v>
      </c>
      <c r="E127" s="129">
        <v>152.3288</v>
      </c>
      <c r="F127" s="129">
        <f aca="true" t="shared" si="12" ref="F127:F148">E127*D127</f>
        <v>7616.4400000000005</v>
      </c>
      <c r="G127" s="129">
        <v>711.2120000000001</v>
      </c>
      <c r="H127" s="120">
        <f aca="true" t="shared" si="13" ref="H127:H148">G127*D127</f>
        <v>35560.600000000006</v>
      </c>
      <c r="I127" s="120">
        <f aca="true" t="shared" si="14" ref="I127:I148">H127+F127</f>
        <v>43177.04000000001</v>
      </c>
      <c r="K127" s="166"/>
      <c r="L127" s="115"/>
    </row>
    <row r="128" spans="1:9" ht="45">
      <c r="A128" s="23"/>
      <c r="B128" s="53" t="s">
        <v>169</v>
      </c>
      <c r="C128" s="54" t="s">
        <v>124</v>
      </c>
      <c r="D128" s="60">
        <v>200</v>
      </c>
      <c r="E128" s="72">
        <v>100</v>
      </c>
      <c r="F128" s="74">
        <f t="shared" si="12"/>
        <v>20000</v>
      </c>
      <c r="G128" s="74">
        <v>105.30114999999999</v>
      </c>
      <c r="H128" s="75">
        <f t="shared" si="13"/>
        <v>21060.23</v>
      </c>
      <c r="I128" s="75">
        <f t="shared" si="14"/>
        <v>41060.229999999996</v>
      </c>
    </row>
    <row r="129" spans="1:9" ht="29.25" customHeight="1">
      <c r="A129" s="23"/>
      <c r="B129" s="140" t="s">
        <v>125</v>
      </c>
      <c r="C129" s="55" t="s">
        <v>51</v>
      </c>
      <c r="D129" s="60">
        <v>60</v>
      </c>
      <c r="E129" s="72">
        <v>0</v>
      </c>
      <c r="F129" s="74">
        <f t="shared" si="12"/>
        <v>0</v>
      </c>
      <c r="G129" s="74">
        <v>75.55</v>
      </c>
      <c r="H129" s="75">
        <f t="shared" si="13"/>
        <v>4533</v>
      </c>
      <c r="I129" s="75">
        <f t="shared" si="14"/>
        <v>4533</v>
      </c>
    </row>
    <row r="130" spans="1:9" ht="29.25" customHeight="1">
      <c r="A130" s="23"/>
      <c r="B130" s="140" t="s">
        <v>126</v>
      </c>
      <c r="C130" s="55" t="s">
        <v>51</v>
      </c>
      <c r="D130" s="60">
        <v>180</v>
      </c>
      <c r="E130" s="72">
        <v>0</v>
      </c>
      <c r="F130" s="74">
        <f t="shared" si="12"/>
        <v>0</v>
      </c>
      <c r="G130" s="74">
        <v>44.11</v>
      </c>
      <c r="H130" s="75">
        <f t="shared" si="13"/>
        <v>7939.8</v>
      </c>
      <c r="I130" s="75">
        <f t="shared" si="14"/>
        <v>7939.8</v>
      </c>
    </row>
    <row r="131" spans="1:12" ht="45">
      <c r="A131" s="46"/>
      <c r="B131" s="53" t="s">
        <v>127</v>
      </c>
      <c r="C131" s="54" t="s">
        <v>124</v>
      </c>
      <c r="D131" s="60">
        <v>200</v>
      </c>
      <c r="E131" s="129">
        <v>100</v>
      </c>
      <c r="F131" s="129">
        <f t="shared" si="12"/>
        <v>20000</v>
      </c>
      <c r="G131" s="129">
        <v>129.6824</v>
      </c>
      <c r="H131" s="120">
        <f t="shared" si="13"/>
        <v>25936.48</v>
      </c>
      <c r="I131" s="120">
        <f t="shared" si="14"/>
        <v>45936.479999999996</v>
      </c>
      <c r="K131" s="166"/>
      <c r="L131" s="115"/>
    </row>
    <row r="132" spans="1:12" ht="30">
      <c r="A132" s="46"/>
      <c r="B132" s="44" t="s">
        <v>129</v>
      </c>
      <c r="C132" s="45" t="s">
        <v>124</v>
      </c>
      <c r="D132" s="64">
        <v>130</v>
      </c>
      <c r="E132" s="129">
        <v>100</v>
      </c>
      <c r="F132" s="129">
        <f t="shared" si="12"/>
        <v>13000</v>
      </c>
      <c r="G132" s="129">
        <v>470.7671538461538</v>
      </c>
      <c r="H132" s="120">
        <f t="shared" si="13"/>
        <v>61199.729999999996</v>
      </c>
      <c r="I132" s="120">
        <f t="shared" si="14"/>
        <v>74199.73</v>
      </c>
      <c r="J132" s="186"/>
      <c r="K132" s="166"/>
      <c r="L132" s="115"/>
    </row>
    <row r="133" spans="1:12" ht="75">
      <c r="A133" s="46"/>
      <c r="B133" s="141" t="s">
        <v>170</v>
      </c>
      <c r="C133" s="45" t="s">
        <v>130</v>
      </c>
      <c r="D133" s="64">
        <v>90</v>
      </c>
      <c r="E133" s="129">
        <v>150</v>
      </c>
      <c r="F133" s="129">
        <f t="shared" si="12"/>
        <v>13500</v>
      </c>
      <c r="G133" s="129">
        <v>346.84344444444446</v>
      </c>
      <c r="H133" s="120">
        <f t="shared" si="13"/>
        <v>31215.91</v>
      </c>
      <c r="I133" s="120">
        <f t="shared" si="14"/>
        <v>44715.91</v>
      </c>
      <c r="K133" s="166"/>
      <c r="L133" s="164"/>
    </row>
    <row r="134" spans="1:15" s="133" customFormat="1" ht="18.75" customHeight="1" hidden="1">
      <c r="A134" s="130"/>
      <c r="B134" s="138" t="s">
        <v>171</v>
      </c>
      <c r="C134" s="134" t="s">
        <v>130</v>
      </c>
      <c r="D134" s="135">
        <f>8</f>
        <v>8</v>
      </c>
      <c r="E134" s="149">
        <v>0</v>
      </c>
      <c r="F134" s="136">
        <f>E134*D134</f>
        <v>0</v>
      </c>
      <c r="G134" s="136">
        <v>397.43125</v>
      </c>
      <c r="H134" s="137">
        <f t="shared" si="13"/>
        <v>3179.45</v>
      </c>
      <c r="I134" s="137">
        <f t="shared" si="14"/>
        <v>3179.45</v>
      </c>
      <c r="J134" s="183"/>
      <c r="K134" s="183"/>
      <c r="L134" s="131"/>
      <c r="M134" s="132"/>
      <c r="N134" s="178"/>
      <c r="O134" s="178"/>
    </row>
    <row r="135" spans="1:15" s="133" customFormat="1" ht="18.75" customHeight="1" hidden="1">
      <c r="A135" s="130"/>
      <c r="B135" s="138" t="s">
        <v>172</v>
      </c>
      <c r="C135" s="134" t="s">
        <v>130</v>
      </c>
      <c r="D135" s="135">
        <f>14+12</f>
        <v>26</v>
      </c>
      <c r="E135" s="149">
        <v>0</v>
      </c>
      <c r="F135" s="136">
        <f>E135*D135</f>
        <v>0</v>
      </c>
      <c r="G135" s="136">
        <v>450.59000000000003</v>
      </c>
      <c r="H135" s="137">
        <f t="shared" si="13"/>
        <v>11715.34</v>
      </c>
      <c r="I135" s="137">
        <f t="shared" si="14"/>
        <v>11715.34</v>
      </c>
      <c r="J135" s="183"/>
      <c r="K135" s="183"/>
      <c r="L135" s="131"/>
      <c r="M135" s="132"/>
      <c r="N135" s="178"/>
      <c r="O135" s="178"/>
    </row>
    <row r="136" spans="1:15" s="133" customFormat="1" ht="18.75" customHeight="1" hidden="1">
      <c r="A136" s="130"/>
      <c r="B136" s="138" t="s">
        <v>173</v>
      </c>
      <c r="C136" s="134" t="s">
        <v>130</v>
      </c>
      <c r="D136" s="135">
        <f>D133-D134-D135</f>
        <v>56</v>
      </c>
      <c r="E136" s="149">
        <v>0</v>
      </c>
      <c r="F136" s="136">
        <f>E136*D136</f>
        <v>0</v>
      </c>
      <c r="G136" s="136">
        <v>291.4485714285714</v>
      </c>
      <c r="H136" s="137">
        <f>G136*D136</f>
        <v>16321.119999999999</v>
      </c>
      <c r="I136" s="137">
        <f>H136+F136</f>
        <v>16321.119999999999</v>
      </c>
      <c r="J136" s="183"/>
      <c r="K136" s="183"/>
      <c r="L136" s="131"/>
      <c r="M136" s="132"/>
      <c r="N136" s="178"/>
      <c r="O136" s="178"/>
    </row>
    <row r="137" spans="1:12" ht="45" customHeight="1">
      <c r="A137" s="46"/>
      <c r="B137" s="68" t="s">
        <v>131</v>
      </c>
      <c r="C137" s="69" t="s">
        <v>124</v>
      </c>
      <c r="D137" s="64">
        <v>300</v>
      </c>
      <c r="E137" s="129">
        <v>100</v>
      </c>
      <c r="F137" s="129">
        <f t="shared" si="12"/>
        <v>30000</v>
      </c>
      <c r="G137" s="129">
        <v>82.93253333333332</v>
      </c>
      <c r="H137" s="120">
        <f t="shared" si="13"/>
        <v>24879.76</v>
      </c>
      <c r="I137" s="120">
        <f t="shared" si="14"/>
        <v>54879.759999999995</v>
      </c>
      <c r="K137" s="146"/>
      <c r="L137" s="165"/>
    </row>
    <row r="138" spans="1:13" ht="59.25" customHeight="1">
      <c r="A138" s="46"/>
      <c r="B138" s="68" t="s">
        <v>138</v>
      </c>
      <c r="C138" s="69" t="s">
        <v>52</v>
      </c>
      <c r="D138" s="64">
        <v>1</v>
      </c>
      <c r="E138" s="129">
        <v>10000</v>
      </c>
      <c r="F138" s="129">
        <f t="shared" si="12"/>
        <v>10000</v>
      </c>
      <c r="G138" s="129">
        <v>10000</v>
      </c>
      <c r="H138" s="120">
        <f t="shared" si="13"/>
        <v>10000</v>
      </c>
      <c r="I138" s="187">
        <f t="shared" si="14"/>
        <v>20000</v>
      </c>
      <c r="J138" s="146">
        <v>0</v>
      </c>
      <c r="K138" s="146">
        <f>I138-J138</f>
        <v>20000</v>
      </c>
      <c r="L138" s="119"/>
      <c r="M138" s="119"/>
    </row>
    <row r="139" spans="1:15" s="56" customFormat="1" ht="45">
      <c r="A139" s="46"/>
      <c r="B139" s="188" t="s">
        <v>175</v>
      </c>
      <c r="C139" s="69" t="s">
        <v>52</v>
      </c>
      <c r="D139" s="70">
        <v>1</v>
      </c>
      <c r="E139" s="72">
        <v>15000</v>
      </c>
      <c r="F139" s="72">
        <f t="shared" si="12"/>
        <v>15000</v>
      </c>
      <c r="G139" s="72">
        <v>15000</v>
      </c>
      <c r="H139" s="73">
        <f t="shared" si="13"/>
        <v>15000</v>
      </c>
      <c r="I139" s="171">
        <f t="shared" si="14"/>
        <v>30000</v>
      </c>
      <c r="J139" s="146"/>
      <c r="K139" s="146"/>
      <c r="L139" s="119"/>
      <c r="M139" s="119"/>
      <c r="N139" s="179"/>
      <c r="O139" s="179"/>
    </row>
    <row r="140" spans="1:15" s="56" customFormat="1" ht="45">
      <c r="A140" s="46"/>
      <c r="B140" s="68" t="s">
        <v>132</v>
      </c>
      <c r="C140" s="69" t="s">
        <v>133</v>
      </c>
      <c r="D140" s="64">
        <v>1</v>
      </c>
      <c r="E140" s="129">
        <v>7500</v>
      </c>
      <c r="F140" s="129">
        <f t="shared" si="12"/>
        <v>7500</v>
      </c>
      <c r="G140" s="129">
        <v>0</v>
      </c>
      <c r="H140" s="120">
        <f t="shared" si="13"/>
        <v>0</v>
      </c>
      <c r="I140" s="171">
        <f t="shared" si="14"/>
        <v>7500</v>
      </c>
      <c r="J140" s="146"/>
      <c r="K140" s="146"/>
      <c r="L140" s="119"/>
      <c r="M140" s="119"/>
      <c r="N140" s="179"/>
      <c r="O140" s="179"/>
    </row>
    <row r="141" spans="1:15" s="56" customFormat="1" ht="15">
      <c r="A141" s="46"/>
      <c r="B141" s="68" t="s">
        <v>174</v>
      </c>
      <c r="C141" s="69" t="s">
        <v>52</v>
      </c>
      <c r="D141" s="64">
        <v>1</v>
      </c>
      <c r="E141" s="129">
        <v>7500</v>
      </c>
      <c r="F141" s="129">
        <f t="shared" si="12"/>
        <v>7500</v>
      </c>
      <c r="G141" s="129">
        <v>0</v>
      </c>
      <c r="H141" s="120">
        <f t="shared" si="13"/>
        <v>0</v>
      </c>
      <c r="I141" s="171">
        <f t="shared" si="14"/>
        <v>7500</v>
      </c>
      <c r="J141" s="146"/>
      <c r="K141" s="146"/>
      <c r="L141" s="142"/>
      <c r="M141" s="119"/>
      <c r="N141" s="179"/>
      <c r="O141" s="179"/>
    </row>
    <row r="142" spans="1:17" ht="30">
      <c r="A142" s="46"/>
      <c r="B142" s="44" t="s">
        <v>134</v>
      </c>
      <c r="C142" s="45" t="s">
        <v>43</v>
      </c>
      <c r="D142" s="64">
        <v>1</v>
      </c>
      <c r="E142" s="129">
        <v>5000</v>
      </c>
      <c r="F142" s="129">
        <f t="shared" si="12"/>
        <v>5000</v>
      </c>
      <c r="G142" s="129">
        <v>14957.84</v>
      </c>
      <c r="H142" s="120">
        <f t="shared" si="13"/>
        <v>14957.84</v>
      </c>
      <c r="I142" s="163">
        <f t="shared" si="14"/>
        <v>19957.84</v>
      </c>
      <c r="J142" s="180"/>
      <c r="K142" s="180"/>
      <c r="L142" s="199"/>
      <c r="M142" s="199"/>
      <c r="N142" s="167"/>
      <c r="O142" s="167"/>
      <c r="Q142" s="173"/>
    </row>
    <row r="143" spans="1:15" ht="75">
      <c r="A143" s="46"/>
      <c r="B143" s="44" t="s">
        <v>135</v>
      </c>
      <c r="C143" s="45" t="s">
        <v>51</v>
      </c>
      <c r="D143" s="64">
        <v>30</v>
      </c>
      <c r="E143" s="129">
        <v>1000</v>
      </c>
      <c r="F143" s="129">
        <f t="shared" si="12"/>
        <v>30000</v>
      </c>
      <c r="G143" s="129">
        <v>8374.49933333333</v>
      </c>
      <c r="H143" s="120">
        <f t="shared" si="13"/>
        <v>251234.9799999999</v>
      </c>
      <c r="I143" s="120">
        <f t="shared" si="14"/>
        <v>281234.97999999986</v>
      </c>
      <c r="J143" s="180">
        <v>72000</v>
      </c>
      <c r="K143" s="180">
        <f>I143-J143</f>
        <v>209234.97999999986</v>
      </c>
      <c r="L143" s="189"/>
      <c r="M143" s="189"/>
      <c r="N143" s="168"/>
      <c r="O143" s="166"/>
    </row>
    <row r="144" spans="1:15" s="67" customFormat="1" ht="60">
      <c r="A144" s="46"/>
      <c r="B144" s="68" t="s">
        <v>139</v>
      </c>
      <c r="C144" s="69" t="s">
        <v>136</v>
      </c>
      <c r="D144" s="64" t="s">
        <v>137</v>
      </c>
      <c r="E144" s="129">
        <v>2000</v>
      </c>
      <c r="F144" s="129">
        <f>E144*10</f>
        <v>20000</v>
      </c>
      <c r="G144" s="129">
        <v>1000</v>
      </c>
      <c r="H144" s="120">
        <f>G144*10</f>
        <v>10000</v>
      </c>
      <c r="I144" s="120">
        <f t="shared" si="14"/>
        <v>30000</v>
      </c>
      <c r="J144" s="184"/>
      <c r="K144" s="184"/>
      <c r="L144" s="143"/>
      <c r="M144" s="118"/>
      <c r="N144" s="176"/>
      <c r="O144" s="176"/>
    </row>
    <row r="145" spans="1:15" s="67" customFormat="1" ht="54" customHeight="1">
      <c r="A145" s="46"/>
      <c r="B145" s="68" t="s">
        <v>145</v>
      </c>
      <c r="C145" s="69" t="s">
        <v>50</v>
      </c>
      <c r="D145" s="169">
        <v>3</v>
      </c>
      <c r="E145" s="171">
        <v>12497.602176307366</v>
      </c>
      <c r="F145" s="170">
        <f>E145*D145</f>
        <v>37492.8065289221</v>
      </c>
      <c r="G145" s="171">
        <v>20125.433333333334</v>
      </c>
      <c r="H145" s="152">
        <f>G145*D145</f>
        <v>60376.3</v>
      </c>
      <c r="I145" s="171">
        <f>H145+F145</f>
        <v>97869.1065289221</v>
      </c>
      <c r="J145" s="184"/>
      <c r="K145" s="184"/>
      <c r="L145" s="143"/>
      <c r="M145" s="118"/>
      <c r="N145" s="176"/>
      <c r="O145" s="176"/>
    </row>
    <row r="146" spans="1:12" ht="30">
      <c r="A146" s="46"/>
      <c r="B146" s="44" t="s">
        <v>146</v>
      </c>
      <c r="C146" s="45" t="s">
        <v>50</v>
      </c>
      <c r="D146" s="169">
        <v>3</v>
      </c>
      <c r="E146" s="171">
        <v>660.6530078104587</v>
      </c>
      <c r="F146" s="170">
        <f t="shared" si="12"/>
        <v>1981.959023431376</v>
      </c>
      <c r="G146" s="171">
        <v>1548.243333333333</v>
      </c>
      <c r="H146" s="152">
        <f>G146*D146</f>
        <v>4644.73</v>
      </c>
      <c r="I146" s="171">
        <f t="shared" si="14"/>
        <v>6626.689023431376</v>
      </c>
      <c r="K146" s="166"/>
      <c r="L146" s="115"/>
    </row>
    <row r="147" spans="1:12" ht="30">
      <c r="A147" s="46"/>
      <c r="B147" s="44" t="s">
        <v>144</v>
      </c>
      <c r="C147" s="45" t="s">
        <v>50</v>
      </c>
      <c r="D147" s="169">
        <v>3</v>
      </c>
      <c r="E147" s="171">
        <v>2841.744815882174</v>
      </c>
      <c r="F147" s="170">
        <f t="shared" si="12"/>
        <v>8525.234447646522</v>
      </c>
      <c r="G147" s="171">
        <v>6326.323333333334</v>
      </c>
      <c r="H147" s="152">
        <f>G147*D147</f>
        <v>18978.97</v>
      </c>
      <c r="I147" s="171">
        <f t="shared" si="14"/>
        <v>27504.204447646523</v>
      </c>
      <c r="K147" s="166"/>
      <c r="L147" s="115"/>
    </row>
    <row r="148" spans="1:9" ht="45">
      <c r="A148" s="24"/>
      <c r="B148" s="19" t="s">
        <v>140</v>
      </c>
      <c r="C148" s="20" t="s">
        <v>50</v>
      </c>
      <c r="D148" s="70">
        <v>4</v>
      </c>
      <c r="E148" s="126">
        <v>3000</v>
      </c>
      <c r="F148" s="72">
        <f t="shared" si="12"/>
        <v>12000</v>
      </c>
      <c r="G148" s="126">
        <v>30000</v>
      </c>
      <c r="H148" s="122">
        <f t="shared" si="13"/>
        <v>120000</v>
      </c>
      <c r="I148" s="122">
        <f t="shared" si="14"/>
        <v>132000</v>
      </c>
    </row>
    <row r="149" spans="1:9" ht="17.25" customHeight="1">
      <c r="A149" s="27"/>
      <c r="B149" s="28"/>
      <c r="C149" s="22"/>
      <c r="D149" s="29"/>
      <c r="E149" s="30"/>
      <c r="F149" s="194" t="s">
        <v>15</v>
      </c>
      <c r="G149" s="194"/>
      <c r="H149" s="16" t="s">
        <v>10</v>
      </c>
      <c r="I149" s="108">
        <f>F126+F127+F128+F129+F130+F131+F132+F133+F137+F138+F139+F140+F141+F142+F143+F144+F145+F146+F147+F148</f>
        <v>283255.14</v>
      </c>
    </row>
    <row r="150" spans="1:9" ht="13.5" customHeight="1">
      <c r="A150" s="27"/>
      <c r="B150" s="28"/>
      <c r="C150" s="22"/>
      <c r="D150" s="29"/>
      <c r="E150" s="30"/>
      <c r="F150" s="190"/>
      <c r="G150" s="190"/>
      <c r="H150" s="18" t="s">
        <v>11</v>
      </c>
      <c r="I150" s="108">
        <f>H126+H127+H128+H129+H130+H131+H132+H133+H137+H138+H139+H140+H141+H142+H143+H144+H145+H146+H147+H148</f>
        <v>717518.3299999998</v>
      </c>
    </row>
    <row r="151" spans="1:11" ht="18" customHeight="1">
      <c r="A151" s="27"/>
      <c r="B151" s="28"/>
      <c r="C151" s="22"/>
      <c r="D151" s="29"/>
      <c r="E151" s="30"/>
      <c r="F151" s="17"/>
      <c r="G151" s="17"/>
      <c r="H151" s="16" t="s">
        <v>12</v>
      </c>
      <c r="I151" s="108">
        <f>I126+I127+I128+I129+I130+I131+I132+I133+I137+I138+I139+I140+I141+I142+I143+I144+I145+I146+I147+I148</f>
        <v>1000773.47</v>
      </c>
      <c r="J151" s="166">
        <v>838610.19</v>
      </c>
      <c r="K151" s="166">
        <f>I151-J151</f>
        <v>162163.28000000003</v>
      </c>
    </row>
    <row r="152" spans="1:12" ht="36" customHeight="1">
      <c r="A152" s="191" t="s">
        <v>47</v>
      </c>
      <c r="B152" s="192"/>
      <c r="C152" s="192"/>
      <c r="D152" s="192"/>
      <c r="E152" s="192"/>
      <c r="F152" s="192"/>
      <c r="G152" s="192"/>
      <c r="H152" s="192"/>
      <c r="I152" s="193"/>
      <c r="J152" s="146"/>
      <c r="K152" s="146"/>
      <c r="L152" s="112"/>
    </row>
    <row r="153" spans="1:9" ht="30">
      <c r="A153" s="24"/>
      <c r="B153" s="19" t="s">
        <v>46</v>
      </c>
      <c r="C153" s="20" t="s">
        <v>16</v>
      </c>
      <c r="D153" s="43">
        <v>150</v>
      </c>
      <c r="E153" s="72">
        <v>15</v>
      </c>
      <c r="F153" s="72">
        <f aca="true" t="shared" si="15" ref="F153:F158">E153*D153</f>
        <v>2250</v>
      </c>
      <c r="G153" s="72">
        <v>0</v>
      </c>
      <c r="H153" s="73">
        <f aca="true" t="shared" si="16" ref="H153:H158">G153*D153</f>
        <v>0</v>
      </c>
      <c r="I153" s="73">
        <f aca="true" t="shared" si="17" ref="I153:I158">H153+F153</f>
        <v>2250</v>
      </c>
    </row>
    <row r="154" spans="1:15" s="67" customFormat="1" ht="45">
      <c r="A154" s="24"/>
      <c r="B154" s="65" t="s">
        <v>143</v>
      </c>
      <c r="C154" s="66" t="s">
        <v>18</v>
      </c>
      <c r="D154" s="70">
        <v>110</v>
      </c>
      <c r="E154" s="72">
        <v>150</v>
      </c>
      <c r="F154" s="72">
        <f t="shared" si="15"/>
        <v>16500</v>
      </c>
      <c r="G154" s="72">
        <v>0</v>
      </c>
      <c r="H154" s="73">
        <f t="shared" si="16"/>
        <v>0</v>
      </c>
      <c r="I154" s="73">
        <f t="shared" si="17"/>
        <v>16500</v>
      </c>
      <c r="J154" s="184"/>
      <c r="K154" s="185"/>
      <c r="L154" s="118"/>
      <c r="M154" s="118"/>
      <c r="N154" s="176"/>
      <c r="O154" s="176"/>
    </row>
    <row r="155" spans="1:9" ht="15">
      <c r="A155" s="24"/>
      <c r="B155" s="19" t="s">
        <v>41</v>
      </c>
      <c r="C155" s="20" t="s">
        <v>42</v>
      </c>
      <c r="D155" s="43">
        <v>4</v>
      </c>
      <c r="E155" s="72">
        <v>1000</v>
      </c>
      <c r="F155" s="72">
        <f>E155*D155</f>
        <v>4000</v>
      </c>
      <c r="G155" s="72">
        <v>0</v>
      </c>
      <c r="H155" s="73">
        <f t="shared" si="16"/>
        <v>0</v>
      </c>
      <c r="I155" s="73">
        <f t="shared" si="17"/>
        <v>4000</v>
      </c>
    </row>
    <row r="156" spans="1:9" ht="15">
      <c r="A156" s="24"/>
      <c r="B156" s="19" t="s">
        <v>45</v>
      </c>
      <c r="C156" s="20" t="s">
        <v>44</v>
      </c>
      <c r="D156" s="43">
        <v>20</v>
      </c>
      <c r="E156" s="72">
        <f>700</f>
        <v>700</v>
      </c>
      <c r="F156" s="126">
        <f t="shared" si="15"/>
        <v>14000</v>
      </c>
      <c r="G156" s="126">
        <v>0</v>
      </c>
      <c r="H156" s="73">
        <f t="shared" si="16"/>
        <v>0</v>
      </c>
      <c r="I156" s="73">
        <f t="shared" si="17"/>
        <v>14000</v>
      </c>
    </row>
    <row r="157" spans="1:9" ht="15">
      <c r="A157" s="24"/>
      <c r="B157" s="19" t="s">
        <v>141</v>
      </c>
      <c r="C157" s="20" t="s">
        <v>50</v>
      </c>
      <c r="D157" s="43">
        <v>1</v>
      </c>
      <c r="E157" s="72">
        <v>15000</v>
      </c>
      <c r="F157" s="126">
        <f t="shared" si="15"/>
        <v>15000</v>
      </c>
      <c r="G157" s="126">
        <v>0</v>
      </c>
      <c r="H157" s="73">
        <f t="shared" si="16"/>
        <v>0</v>
      </c>
      <c r="I157" s="73">
        <f t="shared" si="17"/>
        <v>15000</v>
      </c>
    </row>
    <row r="158" spans="1:9" ht="15">
      <c r="A158" s="24"/>
      <c r="B158" s="19" t="s">
        <v>142</v>
      </c>
      <c r="C158" s="20" t="s">
        <v>50</v>
      </c>
      <c r="D158" s="43">
        <v>1</v>
      </c>
      <c r="E158" s="72">
        <v>5000</v>
      </c>
      <c r="F158" s="126">
        <f t="shared" si="15"/>
        <v>5000</v>
      </c>
      <c r="G158" s="126">
        <v>0</v>
      </c>
      <c r="H158" s="73">
        <f t="shared" si="16"/>
        <v>0</v>
      </c>
      <c r="I158" s="73">
        <f t="shared" si="17"/>
        <v>5000</v>
      </c>
    </row>
    <row r="159" spans="1:9" ht="17.25" customHeight="1">
      <c r="A159" s="27"/>
      <c r="B159" s="28"/>
      <c r="C159" s="22"/>
      <c r="D159" s="29"/>
      <c r="E159" s="30"/>
      <c r="F159" s="190" t="s">
        <v>15</v>
      </c>
      <c r="G159" s="190"/>
      <c r="H159" s="16" t="s">
        <v>10</v>
      </c>
      <c r="I159" s="108">
        <f>SUM(F153:F158)</f>
        <v>56750</v>
      </c>
    </row>
    <row r="160" spans="1:9" ht="13.5" customHeight="1">
      <c r="A160" s="27"/>
      <c r="B160" s="28"/>
      <c r="C160" s="22"/>
      <c r="D160" s="29"/>
      <c r="E160" s="30"/>
      <c r="F160" s="190"/>
      <c r="G160" s="190"/>
      <c r="H160" s="18" t="s">
        <v>11</v>
      </c>
      <c r="I160" s="108">
        <f>SUM(H153:H158)</f>
        <v>0</v>
      </c>
    </row>
    <row r="161" spans="1:11" ht="18" customHeight="1">
      <c r="A161" s="27"/>
      <c r="B161" s="28"/>
      <c r="C161" s="22"/>
      <c r="D161" s="29"/>
      <c r="E161" s="30"/>
      <c r="F161" s="17"/>
      <c r="G161" s="17"/>
      <c r="H161" s="16" t="s">
        <v>12</v>
      </c>
      <c r="I161" s="108">
        <f>SUM(I153:I158)</f>
        <v>56750</v>
      </c>
      <c r="J161" s="166">
        <v>71750</v>
      </c>
      <c r="K161" s="167">
        <f>I161-J161</f>
        <v>-15000</v>
      </c>
    </row>
    <row r="162" spans="1:9" ht="18" customHeight="1">
      <c r="A162" s="27"/>
      <c r="B162" s="28"/>
      <c r="C162" s="22"/>
      <c r="D162" s="29"/>
      <c r="E162" s="30"/>
      <c r="F162" s="47"/>
      <c r="G162" s="47"/>
      <c r="H162" s="16"/>
      <c r="I162" s="109"/>
    </row>
    <row r="163" spans="1:9" ht="18" customHeight="1">
      <c r="A163" s="31"/>
      <c r="B163" s="32"/>
      <c r="C163" s="31"/>
      <c r="D163" s="33"/>
      <c r="E163" s="34"/>
      <c r="F163" s="197" t="s">
        <v>14</v>
      </c>
      <c r="G163" s="197"/>
      <c r="H163" s="35" t="s">
        <v>10</v>
      </c>
      <c r="I163" s="144">
        <f>I159+I149+I122+I76+I68+I58+I49+I17</f>
        <v>1610565.6400000001</v>
      </c>
    </row>
    <row r="164" spans="1:9" ht="21.75" customHeight="1">
      <c r="A164" s="31"/>
      <c r="B164" s="32"/>
      <c r="C164" s="31"/>
      <c r="D164" s="33"/>
      <c r="E164" s="34"/>
      <c r="F164" s="197"/>
      <c r="G164" s="197"/>
      <c r="H164" s="35" t="s">
        <v>11</v>
      </c>
      <c r="I164" s="144">
        <f>I160+I150+I123+I77+I69+I59+I50+I18</f>
        <v>2143105.9</v>
      </c>
    </row>
    <row r="165" spans="1:11" ht="21" customHeight="1">
      <c r="A165" s="36"/>
      <c r="B165" s="37"/>
      <c r="C165" s="36"/>
      <c r="D165" s="36"/>
      <c r="E165" s="38"/>
      <c r="F165" s="39"/>
      <c r="G165" s="39"/>
      <c r="H165" s="40" t="s">
        <v>12</v>
      </c>
      <c r="I165" s="145">
        <f>I161+I151+I124+I78+I70+I60+I51+I19</f>
        <v>3753671.54</v>
      </c>
      <c r="J165" s="166">
        <f>I165/130</f>
        <v>28874.39646153846</v>
      </c>
      <c r="K165" s="167">
        <v>3517330.98</v>
      </c>
    </row>
    <row r="166" spans="1:11" ht="38.25" customHeight="1">
      <c r="A166" s="195" t="s">
        <v>4</v>
      </c>
      <c r="B166" s="195"/>
      <c r="C166" s="195"/>
      <c r="D166" s="195"/>
      <c r="E166" s="196"/>
      <c r="F166" s="196"/>
      <c r="G166" s="196"/>
      <c r="H166" s="196"/>
      <c r="I166" s="196"/>
      <c r="K166" s="167">
        <f>I165-K165</f>
        <v>236340.56000000006</v>
      </c>
    </row>
    <row r="167" spans="1:11" ht="26.25" customHeight="1">
      <c r="A167" s="11"/>
      <c r="C167" s="11"/>
      <c r="D167" s="11"/>
      <c r="K167" s="167">
        <f>K166-K143-K138-K99-K72</f>
        <v>-82071.6999999998</v>
      </c>
    </row>
    <row r="168" spans="1:4" ht="30" customHeight="1">
      <c r="A168" s="11"/>
      <c r="B168" s="12"/>
      <c r="C168" s="11"/>
      <c r="D168" s="11"/>
    </row>
    <row r="169" ht="32.25" customHeight="1"/>
    <row r="170" ht="31.5" customHeight="1"/>
    <row r="171" ht="40.5" customHeight="1"/>
    <row r="172" ht="37.5" customHeight="1"/>
    <row r="173" ht="15" customHeight="1"/>
    <row r="174" ht="15" customHeight="1"/>
    <row r="175" ht="15" customHeight="1"/>
    <row r="176" ht="15.75" customHeight="1"/>
    <row r="177" ht="40.5" customHeight="1"/>
    <row r="178" ht="42" customHeight="1"/>
    <row r="179" ht="34.5" customHeight="1"/>
    <row r="180" ht="21" customHeight="1"/>
    <row r="181" ht="27" customHeight="1"/>
    <row r="182" ht="29.25" customHeight="1"/>
    <row r="183" ht="29.25" customHeight="1"/>
    <row r="184" ht="21.75" customHeight="1"/>
    <row r="185" ht="18" customHeight="1"/>
    <row r="186" ht="42" customHeight="1"/>
    <row r="187" ht="29.25" customHeight="1"/>
    <row r="188" ht="29.25" customHeight="1"/>
    <row r="189" ht="3.75" customHeight="1"/>
    <row r="190" ht="22.5" customHeight="1"/>
    <row r="191" ht="21" customHeight="1"/>
    <row r="192" ht="21" customHeight="1"/>
    <row r="193" ht="23.25" customHeight="1"/>
    <row r="194" ht="54" customHeight="1"/>
    <row r="195" ht="28.5" customHeight="1"/>
    <row r="196" ht="76.5" customHeight="1"/>
    <row r="197" ht="33.75" customHeight="1"/>
    <row r="198" ht="12.75" customHeight="1"/>
  </sheetData>
  <sheetProtection selectLockedCells="1" selectUnlockedCells="1"/>
  <autoFilter ref="A6:N6"/>
  <mergeCells count="28">
    <mergeCell ref="A2:I2"/>
    <mergeCell ref="A3:I3"/>
    <mergeCell ref="A4:A5"/>
    <mergeCell ref="B4:B5"/>
    <mergeCell ref="C4:C5"/>
    <mergeCell ref="D4:D5"/>
    <mergeCell ref="E4:F4"/>
    <mergeCell ref="G4:H4"/>
    <mergeCell ref="A166:I166"/>
    <mergeCell ref="F163:G164"/>
    <mergeCell ref="F76:G77"/>
    <mergeCell ref="A7:I7"/>
    <mergeCell ref="A52:I52"/>
    <mergeCell ref="A20:I20"/>
    <mergeCell ref="F17:G18"/>
    <mergeCell ref="F58:G59"/>
    <mergeCell ref="A71:I71"/>
    <mergeCell ref="F49:G50"/>
    <mergeCell ref="L143:M143"/>
    <mergeCell ref="F68:G69"/>
    <mergeCell ref="A61:I61"/>
    <mergeCell ref="F159:G160"/>
    <mergeCell ref="A152:I152"/>
    <mergeCell ref="F122:G123"/>
    <mergeCell ref="A125:I125"/>
    <mergeCell ref="F149:G150"/>
    <mergeCell ref="L142:M142"/>
    <mergeCell ref="A79:I79"/>
  </mergeCells>
  <printOptions/>
  <pageMargins left="0" right="0" top="0" bottom="0" header="0.31496062992125984" footer="0.31496062992125984"/>
  <pageSetup fitToHeight="0" fitToWidth="1" horizontalDpi="600" verticalDpi="600" orientation="portrait" paperSize="9" scale="70" r:id="rId1"/>
  <ignoredErrors>
    <ignoredError sqref="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S.Pervezentsev</dc:creator>
  <cp:keywords/>
  <dc:description/>
  <cp:lastModifiedBy>Буданов Алексей Анатольевич</cp:lastModifiedBy>
  <cp:lastPrinted>2022-06-09T10:00:57Z</cp:lastPrinted>
  <dcterms:created xsi:type="dcterms:W3CDTF">2018-06-08T12:31:59Z</dcterms:created>
  <dcterms:modified xsi:type="dcterms:W3CDTF">2023-11-22T13:08:38Z</dcterms:modified>
  <cp:category/>
  <cp:version/>
  <cp:contentType/>
  <cp:contentStatus/>
</cp:coreProperties>
</file>