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gk.rzd\workgroups\Обмен\ДОК ТЫ ДЛЯ ТЕНДЕРА 2 ЭТАП\Лот 4 Насосно компрессорная\Приложение №2 ВОР Насосно компр\"/>
    </mc:Choice>
  </mc:AlternateContent>
  <bookViews>
    <workbookView xWindow="150" yWindow="570" windowWidth="28455" windowHeight="11955"/>
  </bookViews>
  <sheets>
    <sheet name="Смета №04-02-0-02-01 (4_2_АС) -" sheetId="1" r:id="rId1"/>
  </sheets>
  <definedNames>
    <definedName name="_xlnm.Print_Titles" localSheetId="0">'Смета №04-02-0-02-01 (4_2_АС) -'!$6:$6</definedName>
    <definedName name="_xlnm.Print_Area" localSheetId="0">'Смета №04-02-0-02-01 (4_2_АС) -'!$A$1:$H$274</definedName>
  </definedNames>
  <calcPr calcId="162913"/>
</workbook>
</file>

<file path=xl/calcChain.xml><?xml version="1.0" encoding="utf-8"?>
<calcChain xmlns="http://schemas.openxmlformats.org/spreadsheetml/2006/main">
  <c r="E259" i="1" l="1"/>
  <c r="E40" i="1" l="1"/>
  <c r="E226" i="1"/>
  <c r="E224" i="1"/>
  <c r="E222" i="1"/>
  <c r="E220" i="1"/>
  <c r="E218" i="1"/>
  <c r="E216" i="1"/>
  <c r="E212" i="1"/>
  <c r="E206" i="1"/>
  <c r="E192" i="1"/>
  <c r="E232" i="1"/>
  <c r="E231" i="1"/>
  <c r="E229" i="1"/>
  <c r="E143" i="1"/>
  <c r="E137" i="1"/>
  <c r="E136" i="1"/>
  <c r="E134" i="1"/>
  <c r="E71" i="1"/>
  <c r="E70" i="1"/>
  <c r="E109" i="1"/>
  <c r="E54" i="1"/>
  <c r="E48" i="1"/>
  <c r="A48" i="1"/>
  <c r="A46" i="1"/>
  <c r="A44" i="1"/>
  <c r="A42" i="1"/>
  <c r="A40" i="1"/>
  <c r="A38" i="1"/>
  <c r="A36" i="1"/>
  <c r="A34" i="1"/>
  <c r="A32" i="1"/>
  <c r="A31" i="1"/>
  <c r="A29" i="1"/>
  <c r="A28" i="1"/>
  <c r="A26" i="1"/>
  <c r="A25" i="1"/>
  <c r="A23" i="1"/>
  <c r="A21" i="1"/>
  <c r="A19" i="1"/>
  <c r="A17" i="1"/>
  <c r="A15" i="1"/>
  <c r="A13" i="1"/>
  <c r="A11" i="1"/>
  <c r="A9" i="1"/>
</calcChain>
</file>

<file path=xl/sharedStrings.xml><?xml version="1.0" encoding="utf-8"?>
<sst xmlns="http://schemas.openxmlformats.org/spreadsheetml/2006/main" count="903" uniqueCount="294">
  <si>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</si>
  <si>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</si>
  <si>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</si>
  <si>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</si>
  <si>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</si>
  <si>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</si>
  <si>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</si>
  <si>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Капитальный ремонт (ведомость объемов работ (лист2))</t>
  </si>
  <si>
    <t>Демонтаж существующей бетонной отмостки здания</t>
  </si>
  <si>
    <t xml:space="preserve">1 </t>
  </si>
  <si>
    <t>Демонтаж кирпичной перегородки толщ120мм в осях 1-2/Б-В</t>
  </si>
  <si>
    <t>1 м3</t>
  </si>
  <si>
    <t xml:space="preserve"> </t>
  </si>
  <si>
    <t>Восстановление штукатурки из цементно-песчаного раствора кирпичных стен внутри здания в осях 5-7/Б-В, 1-4/Б-В (дефект 1)</t>
  </si>
  <si>
    <t>Шпатлевка, грунтовка и окраска водоэмульсионной краской за 2 раза кирпичных стен внутри здания в осях 5-7/Б-В, 1-4/Б-В (дефект 1)</t>
  </si>
  <si>
    <t>Восстановление штукатурки из цементно-песчаного раствора бутовой кладки стен выше отм. 0,000 внутри здания в осях 5-6/В-Б (дефект 2)</t>
  </si>
  <si>
    <t>Шпатлевка, грунтовка и окраска водоэмульсионной краской за 2 раза бутовой кладки стен выше отм. 0,000 внутри здания в осях 5-6/В-Б (дефект 2)</t>
  </si>
  <si>
    <t>Расшивка трещин в кирпичной кладке стен шириной раскрытия до 2мм, с последующей заделкой цементно-песчаным раствором в осях 6-7/Б-В (дефект 3)</t>
  </si>
  <si>
    <t>1 м изолируемой стены</t>
  </si>
  <si>
    <t>Расшивка трещин в кирпичной кладке стен шириной раскрытия до 2мм, с последующей заделкой цементно-песчаным раствором по фасаду в осях 7-6 (дефект 3)</t>
  </si>
  <si>
    <t>Расшивка трещин в кирпичной кладке стен шириной раскрытия до 10мм, с последующей заделкой цементно-песчаным раствором в осях 4/Б (дефект 3)
раствором в осях 4/Б (дефект 3)</t>
  </si>
  <si>
    <t>Восстановление кирпичной кладки стен по фасадам в осях 7-1, В-Б с деструкцией глубиной до 50мм (дефект 4)</t>
  </si>
  <si>
    <t>Гидроструйная очистка: бетонных поверхностей</t>
  </si>
  <si>
    <t>Ремонт лицевой поверхности наружных кирпичных стен при глубине заделки: в 1/2 кирпича площадью в одном месте более 1 м2</t>
  </si>
  <si>
    <t>Восстановление кирпичной кладки кровельного карниза с деструкцией глубиной до 100мм по фасадам в осях 1-7, 7-1 (дефект 5)</t>
  </si>
  <si>
    <t>Восстановление кирпичной кладки дверного откоса глубиной 120мм по фасаду в осях 7-6, с последующей штукатуркой цементно-песчаным раствором (дефект 6)</t>
  </si>
  <si>
    <t xml:space="preserve">0,15/0,12 </t>
  </si>
  <si>
    <t>Шпатлевка, грунтовка и окраска атмосферостойкой акриловой краской в 2 слоя дверного откоса по фасаду в осях 7-6 (дефект 6)</t>
  </si>
  <si>
    <t>Восстановление штукатурки из цементно-песчанного раствора кирпичных стен и цоколя по фасадам в осях 1-7, 7-1, В-Б</t>
  </si>
  <si>
    <t>Грунтовка акриловой грунтовкой и окраска атмосферостойкой акриловой краской в 2 слоя фасадов в осях 1-7, 7-1, В-Б</t>
  </si>
  <si>
    <t>Штукатурка из цементно-песчанного раствора откосов оконных глубиной 120мм по фасадам в осях 1-7, 7-5</t>
  </si>
  <si>
    <t>Грунтовка акриловой грунтовкой, окраска атмосферостойкой акриловой краской в 2слоя откосов оконных по фасадам в осях 1-7, 7-5</t>
  </si>
  <si>
    <t>Заделка поврежденного участка настила технологических площадок в осях 7-10/А-В из рифленного листа толщиной 6мм (дефект 10)</t>
  </si>
  <si>
    <t xml:space="preserve">50,1*0,4/1000 </t>
  </si>
  <si>
    <t>т</t>
  </si>
  <si>
    <t>Заделка отверстий в настиле технологических площадок в осях 7-10/А-В из рифленного листа толщиной 6мм (дефект 11)</t>
  </si>
  <si>
    <t xml:space="preserve">50,1*0,6/1000 </t>
  </si>
  <si>
    <t>Остекление деревянного оконного блока с двойным переплетом, в осях 8-9/Б (дефект 9)</t>
  </si>
  <si>
    <t>Остекление деревянных переплетов промышленных зданий стеклом: оконным, установленных в коробки</t>
  </si>
  <si>
    <t>Очистка м/к технологических площадок в осях 7-10/А-В от коррозии металлическими щетками</t>
  </si>
  <si>
    <t>Очистка поверхности щетками</t>
  </si>
  <si>
    <t>Пескоструйная очистка поверхности м/к технологических площадок в осях 7-10/А-В</t>
  </si>
  <si>
    <t>Очистка кварцевым песком: сплошных наружных поверхностей</t>
  </si>
  <si>
    <t>Грунтование поверхности м/к технологических площадок в осях 7-10/А-В грунтовкой ГФ-021 ГОСТ 25129-2020</t>
  </si>
  <si>
    <t>Огрунтовка металлических поверхностей за один раз: грунтовкой ГФ-021</t>
  </si>
  <si>
    <t>Окраска поверхности м/к технологических площадок в осях 7-10/А-В эмалью ПФ-115 ГОСТ 6465-76 в 2слоя</t>
  </si>
  <si>
    <t>Окраска металлических огрунтованных поверхностей: эмалью ПФ-115</t>
  </si>
  <si>
    <t>Зачистка поверхности м/к ферм и прогонов в осях 7-10/А-В металлическими щетками</t>
  </si>
  <si>
    <t>Грунтование поверхности м/к ферм и прогоном в осях 7-10/А-В грунтовкой ГФ-021 ГОСТ 25129-2020</t>
  </si>
  <si>
    <t>Окраска поверхности м/к ферм и прогоном в осях 7-10/А-В эмалью ПФ-115 ГОСТ 6465-76 в 2слоя</t>
  </si>
  <si>
    <t>Демонтаж гильзы из трубы 426 в наружной стене в осях 7/А (дефект 8)</t>
  </si>
  <si>
    <t>Закладка отверстия в кирпичной стене толщиной 380мм (дефект 8)</t>
  </si>
  <si>
    <t>Кладка кирпичных перегородок толщиной 120мм</t>
  </si>
  <si>
    <t>Кладка перегородок из кирпича: армированных толщиной в 1/2 кирпича при высоте этажа до 4 м</t>
  </si>
  <si>
    <t>Сетка сварная из холоднотянутой проволоки 4-5 мм</t>
  </si>
  <si>
    <t>Штукатурка из цементно-песчанного раствора кирпичных перегородок</t>
  </si>
  <si>
    <t>Закладка проемов кирпичом в перегородках</t>
  </si>
  <si>
    <t>Установка в кирпичные стены штырей из арматуры 10-А400 ГОСТ 34028-2016</t>
  </si>
  <si>
    <t>Горячекатаная арматурная сталь периодического профиля класса: А-III, диаметром 10 мм</t>
  </si>
  <si>
    <t>Шткатурка кирпичной кладки закладываемых проемов</t>
  </si>
  <si>
    <t>Восстановление поврежденного участка кровельного ковра из Тэхноэласт-ЭКП</t>
  </si>
  <si>
    <t>Техноэласт: ЭКП</t>
  </si>
  <si>
    <t>м2</t>
  </si>
  <si>
    <t>Монтаж перемычки 1ПБ 10-1-2шт</t>
  </si>
  <si>
    <t>Укладка перемычек массой до 0,3 т</t>
  </si>
  <si>
    <t>Перемычка брусковая: 1ПБ10-1 /бетон В15 (М200), объем 0,008 м3, расход арматуры 0,31 кг/ (серия 1.038.1-1 вып. 1)</t>
  </si>
  <si>
    <t>шт.</t>
  </si>
  <si>
    <t>Раздел 4. Капитальный ремонт (ведомость объемов работ (лист3))</t>
  </si>
  <si>
    <t>К сечению 1-1 (примечание1)</t>
  </si>
  <si>
    <t>Усиление кирпичных простенков монолитными железобетонными сердечниками (вставками)</t>
  </si>
  <si>
    <t>Бетон тяжелый, крупность заполнителя: 10 мм, класс В15 (М200)/Бетон В15 (с мелким заполнителем) F200,W8</t>
  </si>
  <si>
    <t>м3</t>
  </si>
  <si>
    <t xml:space="preserve">0,3/1000 </t>
  </si>
  <si>
    <t>Установка закладных деталей весом: до 4 кг/МН 548, L=0,4п.м.</t>
  </si>
  <si>
    <t xml:space="preserve">1,7/1000 </t>
  </si>
  <si>
    <t>К сечению 2-2. Узел крепления ж/б облицовки цоколя к стене. (примечание2)</t>
  </si>
  <si>
    <t>Горячекатаная арматурная сталь периодического профиля класса: А-III, диаметром 12 мм(А400)</t>
  </si>
  <si>
    <t xml:space="preserve">18*0,27/1000 </t>
  </si>
  <si>
    <t>Раствор готовый отделочный тяжелый,: цементный 1:3(Цементно-песчаная паста)</t>
  </si>
  <si>
    <t>Заделка трещин в кирпичных стенах: цементным раствором</t>
  </si>
  <si>
    <t>Раствор готовый кладочный цементный марки: 400</t>
  </si>
  <si>
    <t>Устройство мелких покрытий (брандмауэры, парапеты, свесы и т.п.) из листовой оцинкованной стали</t>
  </si>
  <si>
    <t>Сталь листовая оцинкованная толщиной листа: 0,60 мм</t>
  </si>
  <si>
    <t xml:space="preserve">1,6*9,58*0,6/1000 </t>
  </si>
  <si>
    <t>На герметизацию соединений между асбестоцементными листами добавлять к расценкам 12-01-007-01, 12-01-007-02, 12-01-007-03</t>
  </si>
  <si>
    <t>Герметик двухкомпонентный полиуретановый холодного отверждения "Оксипласт"</t>
  </si>
  <si>
    <t>кг</t>
  </si>
  <si>
    <t>Узел крепления перегородок к перекрытиям</t>
  </si>
  <si>
    <t>Установка закладных деталей весом: до 4 кг</t>
  </si>
  <si>
    <t xml:space="preserve">4*0,57/1000 </t>
  </si>
  <si>
    <t>Узел опирания кирпичной перегородки</t>
  </si>
  <si>
    <t>Устройство бетонной подготовки</t>
  </si>
  <si>
    <t>Армирование подстилающих слоев и набетонок</t>
  </si>
  <si>
    <t xml:space="preserve">(2,47+14*0,06)/1000 </t>
  </si>
  <si>
    <t xml:space="preserve">2,47/1000 </t>
  </si>
  <si>
    <t>Горячекатаная арматурная сталь гладкая класса А-I, диаметром: 6 мм(А240)</t>
  </si>
  <si>
    <t xml:space="preserve">(14*0,06)/1000 </t>
  </si>
  <si>
    <t>Отмостка</t>
  </si>
  <si>
    <t>Гидроизоляция боковая обмазочная битумная в 2 слоя по выровненной поверхности бутовой кладки, кирпичу, бетону</t>
  </si>
  <si>
    <t>Смесь песчано-гравийная природная</t>
  </si>
  <si>
    <t xml:space="preserve">105*1,22 </t>
  </si>
  <si>
    <t>Устройство пароизоляции из полиэтиленовой пленки в один слой насухо</t>
  </si>
  <si>
    <t>Бетон тяжелый, крупность заполнителя: 10 мм, класс В20 (М250)</t>
  </si>
  <si>
    <t xml:space="preserve">178,5-71,4 </t>
  </si>
  <si>
    <t>Укладка металлической сетки в цементобетонное дорожное покрытие</t>
  </si>
  <si>
    <t xml:space="preserve">2695,3/1000 </t>
  </si>
  <si>
    <t>Устройство температурно-усадочных швов</t>
  </si>
  <si>
    <t>Устройство деформационного осадочного шва фундаментов под оборудование с заполнением битумом при толщине шва 25 мм, глубине 20 см</t>
  </si>
  <si>
    <t>Доски обрезные хвойных пород длиной: 4-6,5 м, шириной 75-150, мм толщиной 19-22 мм, III сорта</t>
  </si>
  <si>
    <t xml:space="preserve">0,14*0,019*1*123 </t>
  </si>
  <si>
    <t>Гидроизоляция полиуретановым герметиком без уплотнения пенополиэтиленовым прокладочным шнуром: горизонтальных швов</t>
  </si>
  <si>
    <t>Устройство компенсационного шва</t>
  </si>
  <si>
    <t>Ремонт конопатки шва с добавлением пакли</t>
  </si>
  <si>
    <t>Узел устройства ограждающей стенки на кровле</t>
  </si>
  <si>
    <t>Разборка покрытий кровель: из рулонных материалов</t>
  </si>
  <si>
    <t>1 м3 утеплителя</t>
  </si>
  <si>
    <t>Кладка стен кирпичных наружных: средней сложности при высоте этажа до 4 м</t>
  </si>
  <si>
    <t>1 м3 кладки</t>
  </si>
  <si>
    <t>Устройство пароизоляции: оклеечной в один слой</t>
  </si>
  <si>
    <t>Утепление покрытий: керамзитом</t>
  </si>
  <si>
    <t xml:space="preserve">7,1*9,58*0,6/1000 </t>
  </si>
  <si>
    <t>Техноэласт: ЭПП</t>
  </si>
  <si>
    <t>Сталь полосовая: 40х4 мм</t>
  </si>
  <si>
    <t xml:space="preserve">22,8/1000 </t>
  </si>
  <si>
    <t>Помещение пожарных насосов</t>
  </si>
  <si>
    <t>Покрытие поверхностей грунтовкой глубокого проникновения: за 1 раз потолков</t>
  </si>
  <si>
    <t>Состав грунтовочный ЛАЭС "Грунтовка глубокого проникновения"</t>
  </si>
  <si>
    <t>Окраска поливинилацетатными водоэмульсионными составами улучшенная: по сборным конструкциям потолков, подготовленным под окраску</t>
  </si>
  <si>
    <t>Третья шпатлевка при высококачественной окраске по штукатурке и сборным конструкциям: стен, подготовленных под окраску</t>
  </si>
  <si>
    <t>Покрытие поверхностей грунтовкой глубокого проникновения: за 1 раз стен</t>
  </si>
  <si>
    <t>Окраска поливинилацетатными водоэмульсионными составами улучшенная: по штукатурке стен</t>
  </si>
  <si>
    <t>Помещение химической очистки спецодежды</t>
  </si>
  <si>
    <t>Окраска водно-дисперсионными акриловыми составами улучшенная: по штукатурке потолков</t>
  </si>
  <si>
    <t>Окраска водно-дисперсионными акриловыми составами улучшенная: по штукатурке стен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</si>
  <si>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</si>
  <si>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Устройство плинтусов: из плиток керамических</t>
  </si>
  <si>
    <t>С.У.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</si>
  <si>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</si>
  <si>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>Тамбур</t>
  </si>
  <si>
    <t>Раздел 8. Ведомость отделки полов(лист5)</t>
  </si>
  <si>
    <t>Тамбур .,С.у., С.у.,Помещение химической очистки спецодежды Тип пола 1</t>
  </si>
  <si>
    <t>Устройство стяжек: цементных толщиной 20 мм</t>
  </si>
  <si>
    <t>Устройство гидроизоляции оклеечной рулонными материалами: на мастике Битуминоль, первый слой</t>
  </si>
  <si>
    <t>Техноэласт: ТКП/Техноэласт Барьер
применительно</t>
  </si>
  <si>
    <t>Мастика гидроизоляционная холодная ТЕХНОНИКОЛЬ №24 (МГТН)/Технониколь №4
применительно</t>
  </si>
  <si>
    <t xml:space="preserve">237,6736+46,8768 </t>
  </si>
  <si>
    <t>Устройство покрытий на цементном растворе из плиток: керамических для полов одноцветных с красителем</t>
  </si>
  <si>
    <t>Помещение пожарных насосов Тип пола 2</t>
  </si>
  <si>
    <t>Устройство покрытий: щебеночных с пропиткой битумом</t>
  </si>
  <si>
    <t>Окна</t>
  </si>
  <si>
    <t>Установка приборов: оконных</t>
  </si>
  <si>
    <t>Двери наружные  ДПН Г Кз Оп Р 2100-1000</t>
  </si>
  <si>
    <t>Двери внутренние</t>
  </si>
  <si>
    <t>Раздел 10. Ведомость объемов работ (прочие)</t>
  </si>
  <si>
    <t>Расчистка потолков от краски в помещениях пожарных насосов и химической очистки спецодежды</t>
  </si>
  <si>
    <t>Разборка покрытий полов: из керамических плиток</t>
  </si>
  <si>
    <t>Демонтаж деревянных окон размером 1,48х2,3м(h) по фасаду 10-1</t>
  </si>
  <si>
    <t>Демонтаж оконных коробок: в каменных стенах с отбивкой штукатурки в откосах</t>
  </si>
  <si>
    <t>Снятие оконных переплетов: остекленных</t>
  </si>
  <si>
    <t>Грунтовка акриловая и окраска влагостойкой акриловой краской за 2 раза ж/б стропильных балок в помещении химической очистки спецодежды</t>
  </si>
  <si>
    <t>Грунтовка акриловая и окраска влагостойкой акриловой краской за 2 раза откосов дверных в помещении химической очистки спецодежды</t>
  </si>
  <si>
    <t>Грунтовка, окраска водоэмульсионной краской за 2 раза откосов дверных в помещении пожарных насосов</t>
  </si>
  <si>
    <t>Грунтовка, окраска водоэмульсионной краской за 2 раза откосов оконных в помещении пожарных насосов</t>
  </si>
  <si>
    <t>Грунтовка акриловая и окраска водостойкой акриловой краской за 2 раза откосов оконных в помещении химической очистки спецодежды</t>
  </si>
  <si>
    <t>Шпатлевка, окраска эмалью ПФ-115 за 2 раза новых деревянных оконных блоков с размерами 1,48х2,3м(h)</t>
  </si>
  <si>
    <t>Эмаль ПФ-115 белая</t>
  </si>
  <si>
    <t>Грунтовка, окраска водоэмульсионной краской за 2 раза откосов оконных</t>
  </si>
  <si>
    <t>Установка отливов снаружи окон из оцинкованной кровельной стали толщиной 0,6мм (ширина 180мм)</t>
  </si>
  <si>
    <t xml:space="preserve">9,58*2,88*0,6/1000 </t>
  </si>
  <si>
    <t>Восстановление окраски деревянных оконных блоков размерами 1,48х2,3м(h)</t>
  </si>
  <si>
    <t>Восстановление окраски деревянных оконных блоков размерами 1х2,3м(h)</t>
  </si>
  <si>
    <t>Восстановление окраски деревянных оконных блоков размерами 0,9х0,9м(h)</t>
  </si>
  <si>
    <t>Восстановление окраски деревянных оконных блоков размерами 1х0,8м(h)</t>
  </si>
  <si>
    <t>Восстановление окраски деревянных оконных блоков размерами 0,94х2,3м(h)</t>
  </si>
  <si>
    <t>Раздел 11. Усиление стропильных ферм в осях 8-9/Б-В (Лист 6)</t>
  </si>
  <si>
    <t>Усиление металлических конструкций стропильных и подстропильных ферм пролетом до 48 м: профильной сталью нижнего пояса</t>
  </si>
  <si>
    <t>1 т усиления</t>
  </si>
  <si>
    <t xml:space="preserve">(29,5+44)/1000 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</si>
  <si>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</si>
  <si>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Раздел 12. Погрузка и вывоз строительного мусора (пункты 1(13,2*2,4=31,68тн),2(1,2*1,9=2,28тн),137 (2*2,5=5тн) п.3-5,3066тн, п.5-0,43602, п.11-4,4888тн, п.13-0,9424тн, п.15-0,31тн, п.17-15,1492тн, п.42-0,004134тн, п.43-0,900*9тн, п.138-0,4628тн, п.139-1,066тн)</t>
  </si>
  <si>
    <t>Вывоз строительного мусора</t>
  </si>
  <si>
    <t>Погрузка при автомобильных перевозках: Погрузка мусора строительного</t>
  </si>
  <si>
    <t>1 т груза</t>
  </si>
  <si>
    <t xml:space="preserve">31,68+2,28+5+5,3066+0,43602+4,4888+0,9424+0,31+15,1492+0,004134+0,9009+0,4628+1,066 </t>
  </si>
  <si>
    <t>Вывоз металлолома (пункт33  426*10 1м/102,59кг, 0,5м/51,3кг)</t>
  </si>
  <si>
    <t>Погрузка при автомобильных перевозках: Погрузка конструкций металлических</t>
  </si>
  <si>
    <t>Перевозка массовых навалочных грузов автомобилями-самосвалами, работающими вне карьеров на расстояние: до 1 км (I класс груза)</t>
  </si>
  <si>
    <t>Составил:</t>
  </si>
  <si>
    <t>(Заморенова Л.В.)</t>
  </si>
  <si>
    <t/>
  </si>
  <si>
    <t>[должность, подпись (инициалы, фамилия)]</t>
  </si>
  <si>
    <t>Проверил:</t>
  </si>
  <si>
    <t>Восстановление штукатурки из цементно-песчаного раствора
кирпичных стен внутри здания в осях 5-7/Б-В, 1-4/Б-В
(дефект 1)</t>
  </si>
  <si>
    <t>Восстановление штукатурки из цементно-песчаного раствора
бутовой кладки стен выше отм. 0,000 внутри здания в осях
5-6/В-Б (дефект 2)</t>
  </si>
  <si>
    <t>Шпатлевка, грунтовка и окраска водоэмульсионной краской за
2 раза бутовой кладки стен выше отм. 0,000 внутри здания в
осях 5-6/В-Б (дефект 2)</t>
  </si>
  <si>
    <t>Расшивка трещин в кирпичной кладке стен шириной раскрытия до 10мм, с последующей заделкой цементно-песчаным раствором в осях 4/Б (дефект 3)</t>
  </si>
  <si>
    <t>Восстановление штукатурки из цементно-песчанного
раствора кирпичных стен и цоколя по фасадам в осях 1-7, 7-1,
В-Б)</t>
  </si>
  <si>
    <t>Демонтаж гильзы из трубы ф426 в наружной стене в осях 7/А (дефект 8)</t>
  </si>
  <si>
    <t>Демонтаж гильзы из трубы ф426 в наружной стене в осях 7/А (дефект 8)
применительно</t>
  </si>
  <si>
    <t xml:space="preserve"> м3</t>
  </si>
  <si>
    <t>1,2/0,12</t>
  </si>
  <si>
    <t>0,02/0,12</t>
  </si>
  <si>
    <t>Установка в кирпичные стены штырей из арматуры ф10-А400 ГОСТ 34028-2016</t>
  </si>
  <si>
    <t>Сетка сварная из холоднотянутой проволоки 4-5 мм/Сетка ф5-Вр-I 100
100</t>
  </si>
  <si>
    <t>м трещин</t>
  </si>
  <si>
    <t>Анкер-шуруп HUS-HR M6x35/5</t>
  </si>
  <si>
    <t>Бетон В15, F200,W8</t>
  </si>
  <si>
    <t>875*0,2</t>
  </si>
  <si>
    <t>Сетка сварная из холоднотянутой проволоки 4-5 мм/Сетка ф5-Вр-I</t>
  </si>
  <si>
    <t>м шва</t>
  </si>
  <si>
    <t>п. м шва</t>
  </si>
  <si>
    <t xml:space="preserve"> м шва с одной стороны</t>
  </si>
  <si>
    <t>Разборка цементная стяжка кровли</t>
  </si>
  <si>
    <t>м2 покрытия</t>
  </si>
  <si>
    <t>13*(0,4+0,4+0,25)</t>
  </si>
  <si>
    <t>Демонтаж керамзита</t>
  </si>
  <si>
    <t>м2 изолируемой поверхности</t>
  </si>
  <si>
    <t>0,3*13*2</t>
  </si>
  <si>
    <t>м2 стяжки</t>
  </si>
  <si>
    <t>м2 кровли</t>
  </si>
  <si>
    <t>13*0,6*2</t>
  </si>
  <si>
    <t>13*2</t>
  </si>
  <si>
    <t>м2 окрашиваемой поверхности</t>
  </si>
  <si>
    <t>м2 поверхности облицовки</t>
  </si>
  <si>
    <t>м плинтуса</t>
  </si>
  <si>
    <t>м2 проемов</t>
  </si>
  <si>
    <t>1 компл.</t>
  </si>
  <si>
    <t>2,1*1*1</t>
  </si>
  <si>
    <t>2,1*0,7*1</t>
  </si>
  <si>
    <t>2,1*0,8*2</t>
  </si>
  <si>
    <t>м2 расчищенной поверхности</t>
  </si>
  <si>
    <t>1 коробка</t>
  </si>
  <si>
    <t>м2 оконных переплетов</t>
  </si>
  <si>
    <t>10*1,48*2,3</t>
  </si>
  <si>
    <t>10*1,48*2,4*2,2</t>
  </si>
  <si>
    <t>16*0,18</t>
  </si>
  <si>
    <t>1,48*2,3*7*2,2</t>
  </si>
  <si>
    <t>1*2,3*5*2,2</t>
  </si>
  <si>
    <t>0,9*0,9*4*2,2</t>
  </si>
  <si>
    <t>1*0,8*2*2,2</t>
  </si>
  <si>
    <t>0,94*2,3*1*2,2</t>
  </si>
  <si>
    <t>1*2,3*2*2,2</t>
  </si>
  <si>
    <t>633734-ППС-23-4.2-АС</t>
  </si>
  <si>
    <t>Ведомость объёмов работ № 02-01(4.2 АС)</t>
  </si>
  <si>
    <t>633734-ППС-23-4.2-АС лист2</t>
  </si>
  <si>
    <t>м</t>
  </si>
  <si>
    <t>9,24/0,12</t>
  </si>
  <si>
    <t>2,4*2</t>
  </si>
  <si>
    <t>дополнительно материалы</t>
  </si>
  <si>
    <t>используемые материалы дополнительно</t>
  </si>
  <si>
    <t>633734-ППС-23-4.2-АС лист3</t>
  </si>
  <si>
    <t>Установка анкеров в отверстия глубиной 300 мм с применением смесей серии MASTERFLOW, диаметр анкера: 20 мм и более</t>
  </si>
  <si>
    <t>Устройство мелких покрытий  из листовой оцинкованной стали</t>
  </si>
  <si>
    <t>Сверление вертикальных отверстий в бетонных конструкциях полов перфоратором глубиной 35 мм диаметром: 20 мм</t>
  </si>
  <si>
    <t>Устройство подстилающих и выравнивающих слоев оснований: из песчано-гравийной смеси, дресвы с битумной эмульсией</t>
  </si>
  <si>
    <t>Устройство цементобетонных покрытий , толщина слоя 120 мм</t>
  </si>
  <si>
    <t>Устройство выравнивающих стяжек: цементно-песчаных толщиной 30 мм</t>
  </si>
  <si>
    <t>Штукатурка кирпичной стены, бортик из раствора, наплавляемый материал, отлив, полоса</t>
  </si>
  <si>
    <t>633734-ППС-23-4.2-АС лист5</t>
  </si>
  <si>
    <t>Устройство покрытий: бетонных толщиной 80 мм</t>
  </si>
  <si>
    <t xml:space="preserve">Установка блоков из ПВХ в наружных и внутренних дверных проемах: в каменных стенах площадью проема до 3 м2
</t>
  </si>
  <si>
    <t>Расчистка стен от краски в помещениях пожарных насосов и химической очистки спецодежды
применительно</t>
  </si>
  <si>
    <t>Шпатлевка, окраска эмалью ПФ-115 за 2 раза новых деревянных оконных блоков с размерами 1,48х2,3м(h)
К 2.2-ТЧ прил15.3</t>
  </si>
  <si>
    <t>Восстановление окраски деревянных оконных блоков размерами 1,48х2,3м(h)
К-2,2 (ТЧ 15.3)</t>
  </si>
  <si>
    <t>Восстановление окраски деревянных оконных блоков размерами 1х2,3м(h)
К-2,2 (ТЧ 15.3)</t>
  </si>
  <si>
    <t>Восстановление окраски деревянных оконных блоков размерами 0,9х0,9м(h)
К-2,2 (ТЧ 15.3)</t>
  </si>
  <si>
    <t>Восстановление окраски деревянных оконных блоков размерами 0,94х2,3м(h)
К-2,2 (ТЧ 15.3)</t>
  </si>
  <si>
    <t>633734-ППС-23-4.2-АС лист6</t>
  </si>
  <si>
    <t>Возврат материалов М/лом</t>
  </si>
  <si>
    <t>тн</t>
  </si>
  <si>
    <t>Шпатлевка, грунтовка и окраска водоэмульсионной краской за
2 раза кирпичных стен внутри здания в осях 5-7/Б-В, 1-4/Б-В с грунтовкой в 2 слоя
(дефект 1)</t>
  </si>
  <si>
    <t xml:space="preserve">Примечание: </t>
  </si>
  <si>
    <t>1</t>
  </si>
  <si>
    <t>Работы ведутся на территори действующего  предприятия.</t>
  </si>
  <si>
    <t>Полигон по утилизации стороительного мусора находится на расстоянии 58 км.</t>
  </si>
  <si>
    <t xml:space="preserve">Металлолом подлежит складированию на площадке  на территории ППС для дальнейшей передаче в РЖД </t>
  </si>
  <si>
    <t>Утилизация сторительного мусора</t>
  </si>
  <si>
    <t xml:space="preserve">1 т  </t>
  </si>
  <si>
    <t>1т</t>
  </si>
  <si>
    <t xml:space="preserve">
633734-ППС-23-4.2-АС рев_В1  Архитектурно-строительные решения. Насосно-компрессорная станция</t>
  </si>
  <si>
    <t>Установка в каменных стенах промышленных зданий блоков оконных деревянных  с одинарными и спаренными переплетами площадью проема: до 5 м2</t>
  </si>
  <si>
    <t>10*2,4*1,48  Блоки оконные ОД СП Д2 2400-1480-94</t>
  </si>
  <si>
    <t>Восстановление штукатурки из цементно-песчаного раствора кирпичных стен  в осях 5-7/Б-В, 1-4/Б-В (дефект 1)</t>
  </si>
  <si>
    <t>Шпатлевка, грунтовка и окраска водоэмульсионной краской за 2 раза кирпичных стен  в осях 5-7/Б-В, 1-4/Б-В (дефект 1)</t>
  </si>
  <si>
    <t>Восстановление штукатурки из цементно-песчаного раствора бутовой кладки стен выше отм. 0,000  в осях 5-6/В-Б (дефект 2)</t>
  </si>
  <si>
    <t>Шпатлевка, грунтовка и окраска водоэмульсионной краской за 2 раза бутовой кладки стен выше отм. 0,000  в осях 5-6/В-Б (дефект 2)</t>
  </si>
  <si>
    <t>Усиление стропильных ферм в осях 8-9/Б-В , ремонт площадок  и окраска металлоконструкций</t>
  </si>
  <si>
    <t>Внутренние отделочные работы (полы, стены, потолок, перегородки)</t>
  </si>
  <si>
    <t>Демонтаж бетонного пола в помещении пожарных насосов</t>
  </si>
  <si>
    <t xml:space="preserve">Двери </t>
  </si>
  <si>
    <t>Наружние работы (фасад,  кровля, отмостка, отливы)</t>
  </si>
  <si>
    <t>13*0,4*2
раствор М-150</t>
  </si>
  <si>
    <t xml:space="preserve"> Ведомость отделки полов(лист5)</t>
  </si>
  <si>
    <t>.Усиление конструкций  (ведомость объемов работ (лист3))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</si>
</sst>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"/>
    <numFmt numFmtId="167" formatCode="0.00000"/>
    <numFmt numFmtId="168" formatCode="0.0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0" fontId="10" fillId="0" borderId="1" xfId="0" applyFont="1" applyBorder="1"/>
    <xf numFmtId="0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1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/>
    </xf>
    <xf numFmtId="0" fontId="9" fillId="0" borderId="5" xfId="0" applyNumberFormat="1" applyFont="1" applyFill="1" applyBorder="1" applyAlignment="1" applyProtection="1">
      <alignment horizontal="left" wrapText="1"/>
    </xf>
    <xf numFmtId="0" fontId="5" fillId="0" borderId="5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0" fillId="2" borderId="0" xfId="0" applyFill="1"/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left" vertical="top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3" xfId="0" applyNumberFormat="1" applyFont="1" applyFill="1" applyBorder="1" applyAlignment="1" applyProtection="1">
      <alignment horizontal="left" vertical="top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49" fontId="1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left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49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>
      <alignment horizontal="right" vertical="top" wrapText="1"/>
    </xf>
    <xf numFmtId="0" fontId="8" fillId="0" borderId="7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165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6" xfId="0" applyNumberFormat="1" applyFont="1" applyFill="1" applyBorder="1" applyAlignment="1" applyProtection="1">
      <alignment horizontal="right" vertical="top" wrapText="1"/>
    </xf>
    <xf numFmtId="164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6" xfId="0" applyNumberFormat="1" applyFont="1" applyFill="1" applyBorder="1" applyAlignment="1" applyProtection="1">
      <alignment horizontal="right" vertical="top" wrapText="1"/>
    </xf>
    <xf numFmtId="165" fontId="1" fillId="0" borderId="9" xfId="0" applyNumberFormat="1" applyFont="1" applyFill="1" applyBorder="1" applyAlignment="1" applyProtection="1">
      <alignment horizontal="right" vertical="top" wrapText="1"/>
    </xf>
    <xf numFmtId="166" fontId="1" fillId="0" borderId="7" xfId="0" applyNumberFormat="1" applyFont="1" applyFill="1" applyBorder="1" applyAlignment="1" applyProtection="1">
      <alignment horizontal="right" vertical="top" wrapText="1"/>
    </xf>
    <xf numFmtId="1" fontId="1" fillId="0" borderId="6" xfId="0" applyNumberFormat="1" applyFont="1" applyFill="1" applyBorder="1" applyAlignment="1" applyProtection="1">
      <alignment horizontal="right" vertical="top" wrapText="1"/>
    </xf>
    <xf numFmtId="1" fontId="1" fillId="0" borderId="9" xfId="0" applyNumberFormat="1" applyFont="1" applyFill="1" applyBorder="1" applyAlignment="1" applyProtection="1">
      <alignment horizontal="right" vertical="top" wrapText="1"/>
    </xf>
    <xf numFmtId="1" fontId="1" fillId="0" borderId="7" xfId="0" applyNumberFormat="1" applyFont="1" applyFill="1" applyBorder="1" applyAlignment="1" applyProtection="1">
      <alignment horizontal="right" vertical="top" wrapText="1"/>
    </xf>
    <xf numFmtId="167" fontId="1" fillId="0" borderId="7" xfId="0" applyNumberFormat="1" applyFont="1" applyFill="1" applyBorder="1" applyAlignment="1" applyProtection="1">
      <alignment horizontal="right" vertical="top" wrapText="1"/>
    </xf>
    <xf numFmtId="167" fontId="1" fillId="0" borderId="9" xfId="0" applyNumberFormat="1" applyFont="1" applyFill="1" applyBorder="1" applyAlignment="1" applyProtection="1">
      <alignment horizontal="right" vertical="top" wrapText="1"/>
    </xf>
    <xf numFmtId="168" fontId="1" fillId="0" borderId="7" xfId="0" applyNumberFormat="1" applyFont="1" applyFill="1" applyBorder="1" applyAlignment="1" applyProtection="1">
      <alignment horizontal="right" vertical="top" wrapText="1"/>
    </xf>
    <xf numFmtId="167" fontId="1" fillId="0" borderId="6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268</xdr:row>
      <xdr:rowOff>325438</xdr:rowOff>
    </xdr:from>
    <xdr:to>
      <xdr:col>5</xdr:col>
      <xdr:colOff>249326</xdr:colOff>
      <xdr:row>269</xdr:row>
      <xdr:rowOff>138156</xdr:rowOff>
    </xdr:to>
    <xdr:pic>
      <xdr:nvPicPr>
        <xdr:cNvPr id="3" name="Рисунок 2" descr="Подпись Замореновой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86125" y="104592438"/>
          <a:ext cx="638264" cy="304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275"/>
  <sheetViews>
    <sheetView tabSelected="1" zoomScaleNormal="100" workbookViewId="0">
      <selection activeCell="A266" sqref="A266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hidden="1" customWidth="1"/>
    <col min="3" max="3" width="29.85546875" style="2" customWidth="1"/>
    <col min="4" max="4" width="7.28515625" style="2" customWidth="1"/>
    <col min="5" max="5" width="12.28515625" style="2" customWidth="1"/>
    <col min="6" max="6" width="25.7109375" style="2" customWidth="1"/>
    <col min="7" max="7" width="25.7109375" style="2" hidden="1" customWidth="1"/>
    <col min="8" max="8" width="25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2" width="49.42578125" style="3" hidden="1" customWidth="1"/>
    <col min="23" max="23" width="47" style="3" hidden="1" customWidth="1"/>
    <col min="24" max="24" width="49.42578125" style="3" hidden="1" customWidth="1"/>
    <col min="25" max="25" width="47" style="3" hidden="1" customWidth="1"/>
    <col min="26" max="16384" width="9.140625" style="2"/>
  </cols>
  <sheetData>
    <row r="2" spans="1:21" customFormat="1" ht="18" x14ac:dyDescent="0.25">
      <c r="A2" s="50" t="s">
        <v>243</v>
      </c>
      <c r="B2" s="50"/>
      <c r="C2" s="50"/>
      <c r="D2" s="50"/>
      <c r="E2" s="50"/>
      <c r="F2" s="50"/>
      <c r="G2" s="50"/>
      <c r="H2" s="50"/>
    </row>
    <row r="3" spans="1:21" customFormat="1" ht="29.25" customHeight="1" x14ac:dyDescent="0.25">
      <c r="A3" s="63" t="s">
        <v>279</v>
      </c>
      <c r="B3" s="59"/>
      <c r="C3" s="59"/>
      <c r="D3" s="59"/>
      <c r="E3" s="59"/>
      <c r="F3" s="59"/>
      <c r="G3" s="59"/>
      <c r="H3" s="59"/>
    </row>
    <row r="4" spans="1:21" customFormat="1" ht="9.75" customHeight="1" x14ac:dyDescent="0.25">
      <c r="A4" s="4"/>
    </row>
    <row r="5" spans="1:21" customFormat="1" ht="36" customHeight="1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51" t="s">
        <v>6</v>
      </c>
      <c r="H5" s="51"/>
    </row>
    <row r="6" spans="1:21" customFormat="1" ht="15" x14ac:dyDescent="0.25">
      <c r="A6" s="7">
        <v>1</v>
      </c>
      <c r="B6" s="2"/>
      <c r="C6" s="8">
        <v>2</v>
      </c>
      <c r="D6" s="8">
        <v>3</v>
      </c>
      <c r="E6" s="8">
        <v>4</v>
      </c>
      <c r="F6" s="8">
        <v>5</v>
      </c>
      <c r="G6" s="52">
        <v>6</v>
      </c>
      <c r="H6" s="53"/>
    </row>
    <row r="7" spans="1:21" customFormat="1" ht="15" x14ac:dyDescent="0.25">
      <c r="A7" s="65" t="s">
        <v>290</v>
      </c>
      <c r="B7" s="65"/>
      <c r="C7" s="65"/>
      <c r="D7" s="65"/>
      <c r="E7" s="65"/>
      <c r="F7" s="65"/>
      <c r="G7" s="65"/>
      <c r="H7" s="65"/>
      <c r="T7" s="9" t="s">
        <v>7</v>
      </c>
    </row>
    <row r="8" spans="1:21" customFormat="1" ht="15" x14ac:dyDescent="0.25">
      <c r="A8" s="49" t="s">
        <v>10</v>
      </c>
      <c r="B8" s="49"/>
      <c r="C8" s="49"/>
      <c r="D8" s="49"/>
      <c r="E8" s="49"/>
      <c r="F8" s="49"/>
      <c r="G8" s="49"/>
      <c r="H8" s="49"/>
      <c r="T8" s="9"/>
      <c r="U8" s="10" t="s">
        <v>10</v>
      </c>
    </row>
    <row r="9" spans="1:21" customFormat="1" ht="22.5" x14ac:dyDescent="0.25">
      <c r="A9" s="11">
        <f>IF(J9&lt;&gt;"",COUNTA(J$1:J9),"")</f>
        <v>1</v>
      </c>
      <c r="B9" s="12"/>
      <c r="C9" s="29" t="s">
        <v>10</v>
      </c>
      <c r="D9" s="30" t="s">
        <v>71</v>
      </c>
      <c r="E9" s="16">
        <v>1.2</v>
      </c>
      <c r="F9" s="29" t="s">
        <v>244</v>
      </c>
      <c r="G9" s="15"/>
      <c r="H9" s="13" t="s">
        <v>12</v>
      </c>
      <c r="J9" s="2" t="s">
        <v>9</v>
      </c>
      <c r="T9" s="9"/>
      <c r="U9" s="10"/>
    </row>
    <row r="10" spans="1:21" customFormat="1" ht="15" x14ac:dyDescent="0.25">
      <c r="A10" s="49" t="s">
        <v>282</v>
      </c>
      <c r="B10" s="49"/>
      <c r="C10" s="49"/>
      <c r="D10" s="49"/>
      <c r="E10" s="49"/>
      <c r="F10" s="49"/>
      <c r="G10" s="49"/>
      <c r="H10" s="49"/>
      <c r="T10" s="9"/>
      <c r="U10" s="10" t="s">
        <v>13</v>
      </c>
    </row>
    <row r="11" spans="1:21" customFormat="1" ht="56.25" x14ac:dyDescent="0.25">
      <c r="A11" s="11">
        <f>IF(J11&lt;&gt;"",COUNTA(J$1:J11),"")</f>
        <v>2</v>
      </c>
      <c r="B11" s="12"/>
      <c r="C11" s="29" t="s">
        <v>192</v>
      </c>
      <c r="D11" s="30" t="s">
        <v>62</v>
      </c>
      <c r="E11" s="15">
        <v>157</v>
      </c>
      <c r="F11" s="29" t="s">
        <v>244</v>
      </c>
      <c r="G11" s="15"/>
      <c r="H11" s="13"/>
      <c r="J11" s="2" t="s">
        <v>9</v>
      </c>
      <c r="T11" s="9"/>
      <c r="U11" s="10"/>
    </row>
    <row r="12" spans="1:21" customFormat="1" ht="23.25" x14ac:dyDescent="0.25">
      <c r="A12" s="49" t="s">
        <v>283</v>
      </c>
      <c r="B12" s="49"/>
      <c r="C12" s="49"/>
      <c r="D12" s="49"/>
      <c r="E12" s="49"/>
      <c r="F12" s="49"/>
      <c r="G12" s="49"/>
      <c r="H12" s="49"/>
      <c r="T12" s="9"/>
      <c r="U12" s="10" t="s">
        <v>14</v>
      </c>
    </row>
    <row r="13" spans="1:21" customFormat="1" ht="67.5" x14ac:dyDescent="0.25">
      <c r="A13" s="11">
        <f>IF(J13&lt;&gt;"",COUNTA(J$1:J13),"")</f>
        <v>3</v>
      </c>
      <c r="B13" s="12"/>
      <c r="C13" s="13" t="s">
        <v>270</v>
      </c>
      <c r="D13" s="30" t="s">
        <v>62</v>
      </c>
      <c r="E13" s="15">
        <v>157</v>
      </c>
      <c r="F13" s="29" t="s">
        <v>244</v>
      </c>
      <c r="G13" s="15"/>
      <c r="H13" s="13"/>
      <c r="J13" s="2" t="s">
        <v>9</v>
      </c>
      <c r="T13" s="9"/>
      <c r="U13" s="10"/>
    </row>
    <row r="14" spans="1:21" customFormat="1" ht="23.25" x14ac:dyDescent="0.25">
      <c r="A14" s="49" t="s">
        <v>284</v>
      </c>
      <c r="B14" s="49"/>
      <c r="C14" s="49"/>
      <c r="D14" s="49"/>
      <c r="E14" s="49"/>
      <c r="F14" s="49"/>
      <c r="G14" s="49"/>
      <c r="H14" s="49"/>
      <c r="T14" s="9"/>
      <c r="U14" s="10" t="s">
        <v>15</v>
      </c>
    </row>
    <row r="15" spans="1:21" customFormat="1" ht="56.25" x14ac:dyDescent="0.25">
      <c r="A15" s="11">
        <f>IF(J15&lt;&gt;"",COUNTA(J$1:J15),"")</f>
        <v>4</v>
      </c>
      <c r="B15" s="12"/>
      <c r="C15" s="29" t="s">
        <v>193</v>
      </c>
      <c r="D15" s="30" t="s">
        <v>62</v>
      </c>
      <c r="E15" s="15">
        <v>12.9</v>
      </c>
      <c r="F15" s="29" t="s">
        <v>244</v>
      </c>
      <c r="G15" s="15"/>
      <c r="H15" s="13"/>
      <c r="J15" s="2" t="s">
        <v>9</v>
      </c>
      <c r="T15" s="9"/>
      <c r="U15" s="10"/>
    </row>
    <row r="16" spans="1:21" customFormat="1" ht="23.25" x14ac:dyDescent="0.25">
      <c r="A16" s="49" t="s">
        <v>285</v>
      </c>
      <c r="B16" s="49"/>
      <c r="C16" s="49"/>
      <c r="D16" s="49"/>
      <c r="E16" s="49"/>
      <c r="F16" s="49"/>
      <c r="G16" s="49"/>
      <c r="H16" s="49"/>
      <c r="T16" s="9"/>
      <c r="U16" s="10" t="s">
        <v>16</v>
      </c>
    </row>
    <row r="17" spans="1:21" customFormat="1" ht="56.25" x14ac:dyDescent="0.25">
      <c r="A17" s="11">
        <f>IF(J17&lt;&gt;"",COUNTA(J$1:J17),"")</f>
        <v>5</v>
      </c>
      <c r="B17" s="12"/>
      <c r="C17" s="29" t="s">
        <v>194</v>
      </c>
      <c r="D17" s="30" t="s">
        <v>62</v>
      </c>
      <c r="E17" s="15">
        <v>12.9</v>
      </c>
      <c r="F17" s="29" t="s">
        <v>244</v>
      </c>
      <c r="G17" s="15"/>
      <c r="H17" s="13"/>
      <c r="J17" s="2" t="s">
        <v>9</v>
      </c>
      <c r="T17" s="9"/>
      <c r="U17" s="10"/>
    </row>
    <row r="18" spans="1:21" customFormat="1" ht="23.25" x14ac:dyDescent="0.25">
      <c r="A18" s="49" t="s">
        <v>17</v>
      </c>
      <c r="B18" s="49"/>
      <c r="C18" s="49"/>
      <c r="D18" s="49"/>
      <c r="E18" s="49"/>
      <c r="F18" s="49"/>
      <c r="G18" s="49"/>
      <c r="H18" s="49"/>
      <c r="T18" s="9"/>
      <c r="U18" s="10" t="s">
        <v>17</v>
      </c>
    </row>
    <row r="19" spans="1:21" customFormat="1" ht="56.25" x14ac:dyDescent="0.25">
      <c r="A19" s="11">
        <f>IF(J19&lt;&gt;"",COUNTA(J$1:J19),"")</f>
        <v>6</v>
      </c>
      <c r="B19" s="12"/>
      <c r="C19" s="13" t="s">
        <v>17</v>
      </c>
      <c r="D19" s="14" t="s">
        <v>18</v>
      </c>
      <c r="E19" s="18">
        <v>1</v>
      </c>
      <c r="F19" s="29" t="s">
        <v>244</v>
      </c>
      <c r="G19" s="15"/>
      <c r="H19" s="13" t="s">
        <v>12</v>
      </c>
      <c r="J19" s="2" t="s">
        <v>9</v>
      </c>
      <c r="T19" s="9"/>
      <c r="U19" s="10"/>
    </row>
    <row r="20" spans="1:21" customFormat="1" ht="23.25" x14ac:dyDescent="0.25">
      <c r="A20" s="49" t="s">
        <v>19</v>
      </c>
      <c r="B20" s="49"/>
      <c r="C20" s="49"/>
      <c r="D20" s="49"/>
      <c r="E20" s="49"/>
      <c r="F20" s="49"/>
      <c r="G20" s="49"/>
      <c r="H20" s="49"/>
      <c r="T20" s="9"/>
      <c r="U20" s="10" t="s">
        <v>19</v>
      </c>
    </row>
    <row r="21" spans="1:21" customFormat="1" ht="56.25" x14ac:dyDescent="0.25">
      <c r="A21" s="11">
        <f>IF(J21&lt;&gt;"",COUNTA(J$1:J21),"")</f>
        <v>7</v>
      </c>
      <c r="B21" s="12"/>
      <c r="C21" s="13" t="s">
        <v>19</v>
      </c>
      <c r="D21" s="14" t="s">
        <v>18</v>
      </c>
      <c r="E21" s="16">
        <v>2.2000000000000002</v>
      </c>
      <c r="F21" s="29" t="s">
        <v>244</v>
      </c>
      <c r="G21" s="15"/>
      <c r="H21" s="13" t="s">
        <v>12</v>
      </c>
      <c r="J21" s="2" t="s">
        <v>9</v>
      </c>
      <c r="T21" s="9"/>
      <c r="U21" s="10"/>
    </row>
    <row r="22" spans="1:21" customFormat="1" ht="23.25" customHeight="1" x14ac:dyDescent="0.25">
      <c r="A22" s="55" t="s">
        <v>195</v>
      </c>
      <c r="B22" s="49"/>
      <c r="C22" s="49"/>
      <c r="D22" s="49"/>
      <c r="E22" s="49"/>
      <c r="F22" s="49"/>
      <c r="G22" s="49"/>
      <c r="H22" s="49"/>
      <c r="T22" s="9"/>
      <c r="U22" s="10" t="s">
        <v>20</v>
      </c>
    </row>
    <row r="23" spans="1:21" customFormat="1" ht="56.25" x14ac:dyDescent="0.25">
      <c r="A23" s="11">
        <f>IF(J23&lt;&gt;"",COUNTA(J$1:J23),"")</f>
        <v>8</v>
      </c>
      <c r="B23" s="12"/>
      <c r="C23" s="13" t="s">
        <v>195</v>
      </c>
      <c r="D23" s="14" t="s">
        <v>18</v>
      </c>
      <c r="E23" s="16">
        <v>4.8</v>
      </c>
      <c r="F23" s="29" t="s">
        <v>244</v>
      </c>
      <c r="G23" s="15"/>
      <c r="H23" s="13" t="s">
        <v>12</v>
      </c>
      <c r="J23" s="2" t="s">
        <v>9</v>
      </c>
      <c r="T23" s="9"/>
      <c r="U23" s="10"/>
    </row>
    <row r="24" spans="1:21" customFormat="1" ht="15" x14ac:dyDescent="0.25">
      <c r="A24" s="49" t="s">
        <v>21</v>
      </c>
      <c r="B24" s="49"/>
      <c r="C24" s="49"/>
      <c r="D24" s="49"/>
      <c r="E24" s="49"/>
      <c r="F24" s="49"/>
      <c r="G24" s="49"/>
      <c r="H24" s="49"/>
      <c r="T24" s="9"/>
      <c r="U24" s="10" t="s">
        <v>21</v>
      </c>
    </row>
    <row r="25" spans="1:21" customFormat="1" ht="22.5" x14ac:dyDescent="0.25">
      <c r="A25" s="11">
        <f>IF(J25&lt;&gt;"",COUNTA(J$1:J25),"")</f>
        <v>9</v>
      </c>
      <c r="B25" s="12"/>
      <c r="C25" s="13" t="s">
        <v>22</v>
      </c>
      <c r="D25" s="30" t="s">
        <v>62</v>
      </c>
      <c r="E25" s="16">
        <v>18.100000000000001</v>
      </c>
      <c r="F25" s="29" t="s">
        <v>244</v>
      </c>
      <c r="G25" s="15"/>
      <c r="H25" s="13" t="s">
        <v>12</v>
      </c>
      <c r="J25" s="2" t="s">
        <v>9</v>
      </c>
      <c r="T25" s="9"/>
      <c r="U25" s="10"/>
    </row>
    <row r="26" spans="1:21" customFormat="1" ht="45" x14ac:dyDescent="0.25">
      <c r="A26" s="11">
        <f>IF(J26&lt;&gt;"",COUNTA(J$1:J26),"")</f>
        <v>10</v>
      </c>
      <c r="B26" s="12"/>
      <c r="C26" s="13" t="s">
        <v>23</v>
      </c>
      <c r="D26" s="30" t="s">
        <v>62</v>
      </c>
      <c r="E26" s="16">
        <v>18.100000000000001</v>
      </c>
      <c r="F26" s="29" t="s">
        <v>244</v>
      </c>
      <c r="G26" s="15"/>
      <c r="H26" s="13"/>
      <c r="J26" s="2" t="s">
        <v>9</v>
      </c>
      <c r="T26" s="9"/>
      <c r="U26" s="10"/>
    </row>
    <row r="27" spans="1:21" customFormat="1" ht="15" x14ac:dyDescent="0.25">
      <c r="A27" s="49" t="s">
        <v>24</v>
      </c>
      <c r="B27" s="49"/>
      <c r="C27" s="49"/>
      <c r="D27" s="49"/>
      <c r="E27" s="49"/>
      <c r="F27" s="49"/>
      <c r="G27" s="49"/>
      <c r="H27" s="49"/>
      <c r="T27" s="9"/>
      <c r="U27" s="10" t="s">
        <v>24</v>
      </c>
    </row>
    <row r="28" spans="1:21" customFormat="1" ht="22.5" x14ac:dyDescent="0.25">
      <c r="A28" s="11">
        <f>IF(J28&lt;&gt;"",COUNTA(J$1:J28),"")</f>
        <v>11</v>
      </c>
      <c r="B28" s="12"/>
      <c r="C28" s="13" t="s">
        <v>22</v>
      </c>
      <c r="D28" s="30" t="s">
        <v>62</v>
      </c>
      <c r="E28" s="16">
        <v>3.8</v>
      </c>
      <c r="F28" s="29" t="s">
        <v>244</v>
      </c>
      <c r="G28" s="15"/>
      <c r="H28" s="13" t="s">
        <v>12</v>
      </c>
      <c r="J28" s="2" t="s">
        <v>9</v>
      </c>
      <c r="T28" s="9"/>
      <c r="U28" s="10"/>
    </row>
    <row r="29" spans="1:21" customFormat="1" ht="45" x14ac:dyDescent="0.25">
      <c r="A29" s="11">
        <f>IF(J29&lt;&gt;"",COUNTA(J$1:J29),"")</f>
        <v>12</v>
      </c>
      <c r="B29" s="12"/>
      <c r="C29" s="13" t="s">
        <v>23</v>
      </c>
      <c r="D29" s="30" t="s">
        <v>62</v>
      </c>
      <c r="E29" s="16">
        <v>3.8</v>
      </c>
      <c r="F29" s="29" t="s">
        <v>244</v>
      </c>
      <c r="G29" s="15"/>
      <c r="H29" s="13"/>
      <c r="J29" s="2" t="s">
        <v>9</v>
      </c>
      <c r="T29" s="9"/>
      <c r="U29" s="10"/>
    </row>
    <row r="30" spans="1:21" customFormat="1" ht="23.25" x14ac:dyDescent="0.25">
      <c r="A30" s="49" t="s">
        <v>25</v>
      </c>
      <c r="B30" s="49"/>
      <c r="C30" s="49"/>
      <c r="D30" s="49"/>
      <c r="E30" s="49"/>
      <c r="F30" s="49"/>
      <c r="G30" s="49"/>
      <c r="H30" s="49"/>
      <c r="T30" s="9"/>
      <c r="U30" s="10" t="s">
        <v>25</v>
      </c>
    </row>
    <row r="31" spans="1:21" customFormat="1" ht="22.5" x14ac:dyDescent="0.25">
      <c r="A31" s="11">
        <f>IF(J31&lt;&gt;"",COUNTA(J$1:J31),"")</f>
        <v>13</v>
      </c>
      <c r="B31" s="12"/>
      <c r="C31" s="13" t="s">
        <v>22</v>
      </c>
      <c r="D31" s="30" t="s">
        <v>62</v>
      </c>
      <c r="E31" s="17">
        <v>1.25</v>
      </c>
      <c r="F31" s="29" t="s">
        <v>244</v>
      </c>
      <c r="G31" s="15"/>
      <c r="H31" s="13" t="s">
        <v>26</v>
      </c>
      <c r="J31" s="2" t="s">
        <v>9</v>
      </c>
      <c r="T31" s="9"/>
      <c r="U31" s="10"/>
    </row>
    <row r="32" spans="1:21" customFormat="1" ht="45" x14ac:dyDescent="0.25">
      <c r="A32" s="11">
        <f>IF(J32&lt;&gt;"",COUNTA(J$1:J32),"")</f>
        <v>14</v>
      </c>
      <c r="B32" s="12"/>
      <c r="C32" s="13" t="s">
        <v>23</v>
      </c>
      <c r="D32" s="30" t="s">
        <v>62</v>
      </c>
      <c r="E32" s="17">
        <v>1.25</v>
      </c>
      <c r="F32" s="29" t="s">
        <v>244</v>
      </c>
      <c r="G32" s="15"/>
      <c r="H32" s="13" t="s">
        <v>26</v>
      </c>
      <c r="J32" s="2" t="s">
        <v>9</v>
      </c>
      <c r="T32" s="9"/>
      <c r="U32" s="10"/>
    </row>
    <row r="33" spans="1:21" customFormat="1" ht="23.25" x14ac:dyDescent="0.25">
      <c r="A33" s="49" t="s">
        <v>27</v>
      </c>
      <c r="B33" s="49"/>
      <c r="C33" s="49"/>
      <c r="D33" s="49"/>
      <c r="E33" s="49"/>
      <c r="F33" s="49"/>
      <c r="G33" s="49"/>
      <c r="H33" s="49"/>
      <c r="T33" s="9"/>
      <c r="U33" s="10" t="s">
        <v>27</v>
      </c>
    </row>
    <row r="34" spans="1:21" customFormat="1" ht="45" customHeight="1" x14ac:dyDescent="0.25">
      <c r="A34" s="11">
        <f>IF(J34&lt;&gt;"",COUNTA(J$1:J34),"")</f>
        <v>15</v>
      </c>
      <c r="B34" s="12"/>
      <c r="C34" s="13" t="s">
        <v>27</v>
      </c>
      <c r="D34" s="30" t="s">
        <v>62</v>
      </c>
      <c r="E34" s="17">
        <v>1.25</v>
      </c>
      <c r="F34" s="29" t="s">
        <v>244</v>
      </c>
      <c r="G34" s="15"/>
      <c r="H34" s="13"/>
      <c r="J34" s="2" t="s">
        <v>9</v>
      </c>
      <c r="T34" s="9"/>
      <c r="U34" s="10"/>
    </row>
    <row r="35" spans="1:21" customFormat="1" ht="15" x14ac:dyDescent="0.25">
      <c r="A35" s="49" t="s">
        <v>28</v>
      </c>
      <c r="B35" s="49"/>
      <c r="C35" s="49"/>
      <c r="D35" s="49"/>
      <c r="E35" s="49"/>
      <c r="F35" s="49"/>
      <c r="G35" s="49"/>
      <c r="H35" s="49"/>
      <c r="T35" s="9"/>
      <c r="U35" s="10" t="s">
        <v>28</v>
      </c>
    </row>
    <row r="36" spans="1:21" customFormat="1" ht="56.25" x14ac:dyDescent="0.25">
      <c r="A36" s="11">
        <f>IF(J36&lt;&gt;"",COUNTA(J$1:J36),"")</f>
        <v>16</v>
      </c>
      <c r="B36" s="12"/>
      <c r="C36" s="29" t="s">
        <v>196</v>
      </c>
      <c r="D36" s="30" t="s">
        <v>62</v>
      </c>
      <c r="E36" s="15">
        <v>313</v>
      </c>
      <c r="F36" s="29" t="s">
        <v>244</v>
      </c>
      <c r="G36" s="15"/>
      <c r="H36" s="13"/>
      <c r="J36" s="2" t="s">
        <v>9</v>
      </c>
      <c r="T36" s="9"/>
      <c r="U36" s="10"/>
    </row>
    <row r="37" spans="1:21" customFormat="1" ht="15" x14ac:dyDescent="0.25">
      <c r="A37" s="49" t="s">
        <v>29</v>
      </c>
      <c r="B37" s="49"/>
      <c r="C37" s="49"/>
      <c r="D37" s="49"/>
      <c r="E37" s="49"/>
      <c r="F37" s="49"/>
      <c r="G37" s="49"/>
      <c r="H37" s="49"/>
      <c r="T37" s="9"/>
      <c r="U37" s="10" t="s">
        <v>29</v>
      </c>
    </row>
    <row r="38" spans="1:21" customFormat="1" ht="45" x14ac:dyDescent="0.25">
      <c r="A38" s="11">
        <f>IF(J38&lt;&gt;"",COUNTA(J$1:J38),"")</f>
        <v>17</v>
      </c>
      <c r="B38" s="12"/>
      <c r="C38" s="13" t="s">
        <v>29</v>
      </c>
      <c r="D38" s="30" t="s">
        <v>62</v>
      </c>
      <c r="E38" s="15">
        <v>313</v>
      </c>
      <c r="F38" s="29" t="s">
        <v>244</v>
      </c>
      <c r="G38" s="15"/>
      <c r="H38" s="13"/>
      <c r="J38" s="2" t="s">
        <v>9</v>
      </c>
      <c r="T38" s="9"/>
      <c r="U38" s="10"/>
    </row>
    <row r="39" spans="1:21" customFormat="1" ht="15" x14ac:dyDescent="0.25">
      <c r="A39" s="49" t="s">
        <v>30</v>
      </c>
      <c r="B39" s="49"/>
      <c r="C39" s="49"/>
      <c r="D39" s="49"/>
      <c r="E39" s="49"/>
      <c r="F39" s="49"/>
      <c r="G39" s="49"/>
      <c r="H39" s="49"/>
      <c r="T39" s="9"/>
      <c r="U39" s="10" t="s">
        <v>30</v>
      </c>
    </row>
    <row r="40" spans="1:21" customFormat="1" ht="33.75" x14ac:dyDescent="0.25">
      <c r="A40" s="11">
        <f>IF(J40&lt;&gt;"",COUNTA(J$1:J40),"")</f>
        <v>18</v>
      </c>
      <c r="B40" s="12"/>
      <c r="C40" s="13" t="s">
        <v>30</v>
      </c>
      <c r="D40" s="30" t="s">
        <v>245</v>
      </c>
      <c r="E40" s="15">
        <f>9.24/0.12</f>
        <v>77</v>
      </c>
      <c r="F40" s="29" t="s">
        <v>244</v>
      </c>
      <c r="G40" s="15"/>
      <c r="H40" s="13" t="s">
        <v>246</v>
      </c>
      <c r="J40" s="2" t="s">
        <v>9</v>
      </c>
      <c r="T40" s="9"/>
      <c r="U40" s="10"/>
    </row>
    <row r="41" spans="1:21" customFormat="1" ht="23.25" x14ac:dyDescent="0.25">
      <c r="A41" s="49" t="s">
        <v>31</v>
      </c>
      <c r="B41" s="49"/>
      <c r="C41" s="49"/>
      <c r="D41" s="49"/>
      <c r="E41" s="49"/>
      <c r="F41" s="49"/>
      <c r="G41" s="49"/>
      <c r="H41" s="49"/>
      <c r="T41" s="9"/>
      <c r="U41" s="10" t="s">
        <v>31</v>
      </c>
    </row>
    <row r="42" spans="1:21" customFormat="1" ht="45" x14ac:dyDescent="0.25">
      <c r="A42" s="11">
        <f>IF(J42&lt;&gt;"",COUNTA(J$1:J42),"")</f>
        <v>19</v>
      </c>
      <c r="B42" s="12"/>
      <c r="C42" s="13" t="s">
        <v>31</v>
      </c>
      <c r="D42" s="30" t="s">
        <v>62</v>
      </c>
      <c r="E42" s="15">
        <v>9.24</v>
      </c>
      <c r="F42" s="29" t="s">
        <v>244</v>
      </c>
      <c r="G42" s="15"/>
      <c r="H42" s="13"/>
      <c r="J42" s="2" t="s">
        <v>9</v>
      </c>
      <c r="T42" s="9"/>
      <c r="U42" s="10"/>
    </row>
    <row r="43" spans="1:21" customFormat="1" ht="15" x14ac:dyDescent="0.25">
      <c r="A43" s="55" t="s">
        <v>197</v>
      </c>
      <c r="B43" s="49"/>
      <c r="C43" s="49"/>
      <c r="D43" s="49"/>
      <c r="E43" s="49"/>
      <c r="F43" s="49"/>
      <c r="G43" s="49"/>
      <c r="H43" s="49"/>
      <c r="T43" s="9"/>
      <c r="U43" s="10" t="s">
        <v>50</v>
      </c>
    </row>
    <row r="44" spans="1:21" customFormat="1" ht="33.75" x14ac:dyDescent="0.25">
      <c r="A44" s="11">
        <f>IF(J44&lt;&gt;"",COUNTA(J$1:J44),"")</f>
        <v>20</v>
      </c>
      <c r="B44" s="12"/>
      <c r="C44" s="29" t="s">
        <v>198</v>
      </c>
      <c r="D44" s="30" t="s">
        <v>66</v>
      </c>
      <c r="E44" s="15">
        <v>1</v>
      </c>
      <c r="F44" s="29" t="s">
        <v>244</v>
      </c>
      <c r="G44" s="15"/>
      <c r="H44" s="13"/>
      <c r="J44" s="2" t="s">
        <v>9</v>
      </c>
      <c r="T44" s="9"/>
      <c r="U44" s="10"/>
    </row>
    <row r="45" spans="1:21" customFormat="1" ht="15" x14ac:dyDescent="0.25">
      <c r="A45" s="49" t="s">
        <v>51</v>
      </c>
      <c r="B45" s="49"/>
      <c r="C45" s="49"/>
      <c r="D45" s="49"/>
      <c r="E45" s="49"/>
      <c r="F45" s="49"/>
      <c r="G45" s="49"/>
      <c r="H45" s="49"/>
      <c r="T45" s="9"/>
      <c r="U45" s="10" t="s">
        <v>51</v>
      </c>
    </row>
    <row r="46" spans="1:21" customFormat="1" ht="22.5" x14ac:dyDescent="0.25">
      <c r="A46" s="11">
        <f>IF(J46&lt;&gt;"",COUNTA(J$1:J46),"")</f>
        <v>21</v>
      </c>
      <c r="B46" s="12"/>
      <c r="C46" s="13" t="s">
        <v>51</v>
      </c>
      <c r="D46" s="30" t="s">
        <v>199</v>
      </c>
      <c r="E46" s="16">
        <v>0.2</v>
      </c>
      <c r="F46" s="29" t="s">
        <v>244</v>
      </c>
      <c r="G46" s="15"/>
      <c r="H46" s="13" t="s">
        <v>12</v>
      </c>
      <c r="J46" s="2" t="s">
        <v>9</v>
      </c>
      <c r="T46" s="9"/>
      <c r="U46" s="10"/>
    </row>
    <row r="47" spans="1:21" customFormat="1" ht="15" x14ac:dyDescent="0.25">
      <c r="A47" s="49" t="s">
        <v>52</v>
      </c>
      <c r="B47" s="49"/>
      <c r="C47" s="49"/>
      <c r="D47" s="49"/>
      <c r="E47" s="49"/>
      <c r="F47" s="49"/>
      <c r="G47" s="49"/>
      <c r="H47" s="49"/>
      <c r="T47" s="9"/>
      <c r="U47" s="10" t="s">
        <v>52</v>
      </c>
    </row>
    <row r="48" spans="1:21" customFormat="1" ht="33.75" x14ac:dyDescent="0.25">
      <c r="A48" s="70">
        <f>IF(J48&lt;&gt;"",COUNTA(J$1:J48),"")</f>
        <v>22</v>
      </c>
      <c r="B48" s="71"/>
      <c r="C48" s="87" t="s">
        <v>53</v>
      </c>
      <c r="D48" s="73" t="s">
        <v>62</v>
      </c>
      <c r="E48" s="74">
        <f>1.2/0.12</f>
        <v>10</v>
      </c>
      <c r="F48" s="72" t="s">
        <v>244</v>
      </c>
      <c r="G48" s="74"/>
      <c r="H48" s="72" t="s">
        <v>200</v>
      </c>
      <c r="J48" s="2" t="s">
        <v>9</v>
      </c>
      <c r="T48" s="9"/>
      <c r="U48" s="10"/>
    </row>
    <row r="49" spans="1:21" customFormat="1" ht="15" x14ac:dyDescent="0.25">
      <c r="A49" s="75"/>
      <c r="B49" s="76"/>
      <c r="C49" s="77" t="s">
        <v>248</v>
      </c>
      <c r="D49" s="78"/>
      <c r="E49" s="79"/>
      <c r="F49" s="77"/>
      <c r="G49" s="79"/>
      <c r="H49" s="77"/>
      <c r="J49" s="2"/>
      <c r="T49" s="9"/>
      <c r="U49" s="10"/>
    </row>
    <row r="50" spans="1:21" customFormat="1" ht="22.5" x14ac:dyDescent="0.25">
      <c r="A50" s="82"/>
      <c r="B50" s="83"/>
      <c r="C50" s="84" t="s">
        <v>54</v>
      </c>
      <c r="D50" s="47" t="s">
        <v>34</v>
      </c>
      <c r="E50" s="89">
        <v>2E-3</v>
      </c>
      <c r="F50" s="86" t="s">
        <v>244</v>
      </c>
      <c r="G50" s="85"/>
      <c r="H50" s="84" t="s">
        <v>12</v>
      </c>
      <c r="J50" s="2" t="s">
        <v>9</v>
      </c>
      <c r="T50" s="9"/>
      <c r="U50" s="10"/>
    </row>
    <row r="51" spans="1:21" customFormat="1" ht="15" x14ac:dyDescent="0.25">
      <c r="A51" s="55" t="s">
        <v>55</v>
      </c>
      <c r="B51" s="49"/>
      <c r="C51" s="49"/>
      <c r="D51" s="49"/>
      <c r="E51" s="49"/>
      <c r="F51" s="49"/>
      <c r="G51" s="49"/>
      <c r="H51" s="49"/>
      <c r="T51" s="9"/>
      <c r="U51" s="10" t="s">
        <v>55</v>
      </c>
    </row>
    <row r="52" spans="1:21" customFormat="1" ht="22.5" x14ac:dyDescent="0.25">
      <c r="A52" s="11">
        <v>23</v>
      </c>
      <c r="B52" s="12"/>
      <c r="C52" s="29" t="s">
        <v>55</v>
      </c>
      <c r="D52" s="30" t="s">
        <v>62</v>
      </c>
      <c r="E52" s="15">
        <v>13.3</v>
      </c>
      <c r="F52" s="29" t="s">
        <v>244</v>
      </c>
      <c r="G52" s="15"/>
      <c r="H52" s="13"/>
      <c r="J52" s="2" t="s">
        <v>9</v>
      </c>
      <c r="T52" s="9"/>
      <c r="U52" s="10"/>
    </row>
    <row r="53" spans="1:21" customFormat="1" ht="15" x14ac:dyDescent="0.25">
      <c r="A53" s="55" t="s">
        <v>56</v>
      </c>
      <c r="B53" s="49"/>
      <c r="C53" s="49"/>
      <c r="D53" s="49"/>
      <c r="E53" s="49"/>
      <c r="F53" s="49"/>
      <c r="G53" s="49"/>
      <c r="H53" s="49"/>
      <c r="T53" s="9"/>
      <c r="U53" s="10" t="s">
        <v>56</v>
      </c>
    </row>
    <row r="54" spans="1:21" customFormat="1" ht="22.5" x14ac:dyDescent="0.25">
      <c r="A54" s="11">
        <v>24</v>
      </c>
      <c r="B54" s="12"/>
      <c r="C54" s="29" t="s">
        <v>56</v>
      </c>
      <c r="D54" s="30" t="s">
        <v>62</v>
      </c>
      <c r="E54" s="21">
        <f>0.02/0.12</f>
        <v>0.16666666666666669</v>
      </c>
      <c r="F54" s="29" t="s">
        <v>244</v>
      </c>
      <c r="G54" s="15"/>
      <c r="H54" s="29" t="s">
        <v>201</v>
      </c>
      <c r="J54" s="2" t="s">
        <v>9</v>
      </c>
      <c r="T54" s="9"/>
      <c r="U54" s="10"/>
    </row>
    <row r="55" spans="1:21" customFormat="1" ht="15" x14ac:dyDescent="0.25">
      <c r="A55" s="55" t="s">
        <v>202</v>
      </c>
      <c r="B55" s="49"/>
      <c r="C55" s="49"/>
      <c r="D55" s="49"/>
      <c r="E55" s="49"/>
      <c r="F55" s="49"/>
      <c r="G55" s="49"/>
      <c r="H55" s="49"/>
      <c r="T55" s="9"/>
      <c r="U55" s="10" t="s">
        <v>57</v>
      </c>
    </row>
    <row r="56" spans="1:21" customFormat="1" ht="33.75" x14ac:dyDescent="0.25">
      <c r="A56" s="70">
        <v>25</v>
      </c>
      <c r="B56" s="71"/>
      <c r="C56" s="72" t="s">
        <v>202</v>
      </c>
      <c r="D56" s="46" t="s">
        <v>34</v>
      </c>
      <c r="E56" s="90">
        <v>1.0999999999999999E-2</v>
      </c>
      <c r="F56" s="72" t="s">
        <v>244</v>
      </c>
      <c r="G56" s="74"/>
      <c r="H56" s="87" t="s">
        <v>12</v>
      </c>
      <c r="J56" s="2" t="s">
        <v>9</v>
      </c>
      <c r="T56" s="9"/>
      <c r="U56" s="10"/>
    </row>
    <row r="57" spans="1:21" customFormat="1" ht="15" x14ac:dyDescent="0.25">
      <c r="A57" s="75"/>
      <c r="B57" s="76"/>
      <c r="C57" s="77" t="s">
        <v>248</v>
      </c>
      <c r="D57" s="81"/>
      <c r="E57" s="91"/>
      <c r="F57" s="77"/>
      <c r="G57" s="79"/>
      <c r="H57" s="80"/>
      <c r="J57" s="2"/>
      <c r="T57" s="9"/>
      <c r="U57" s="10"/>
    </row>
    <row r="58" spans="1:21" customFormat="1" ht="33.75" x14ac:dyDescent="0.25">
      <c r="A58" s="82"/>
      <c r="B58" s="83"/>
      <c r="C58" s="84" t="s">
        <v>58</v>
      </c>
      <c r="D58" s="47" t="s">
        <v>34</v>
      </c>
      <c r="E58" s="89">
        <v>1.0999999999999999E-2</v>
      </c>
      <c r="F58" s="86" t="s">
        <v>244</v>
      </c>
      <c r="G58" s="85"/>
      <c r="H58" s="84" t="s">
        <v>12</v>
      </c>
      <c r="J58" s="2" t="s">
        <v>9</v>
      </c>
      <c r="T58" s="9"/>
      <c r="U58" s="10"/>
    </row>
    <row r="59" spans="1:21" customFormat="1" ht="15" x14ac:dyDescent="0.25">
      <c r="A59" s="55" t="s">
        <v>59</v>
      </c>
      <c r="B59" s="49"/>
      <c r="C59" s="49"/>
      <c r="D59" s="49"/>
      <c r="E59" s="49"/>
      <c r="F59" s="49"/>
      <c r="G59" s="49"/>
      <c r="H59" s="49"/>
      <c r="T59" s="9"/>
      <c r="U59" s="10" t="s">
        <v>59</v>
      </c>
    </row>
    <row r="60" spans="1:21" customFormat="1" ht="22.5" x14ac:dyDescent="0.25">
      <c r="A60" s="11">
        <v>26</v>
      </c>
      <c r="B60" s="12"/>
      <c r="C60" s="29" t="s">
        <v>59</v>
      </c>
      <c r="D60" s="14" t="s">
        <v>62</v>
      </c>
      <c r="E60" s="15">
        <v>1.8</v>
      </c>
      <c r="F60" s="13" t="s">
        <v>244</v>
      </c>
      <c r="G60" s="15"/>
      <c r="H60" s="13"/>
      <c r="J60" s="2" t="s">
        <v>9</v>
      </c>
      <c r="T60" s="9"/>
      <c r="U60" s="10"/>
    </row>
    <row r="61" spans="1:21" customFormat="1" ht="15" x14ac:dyDescent="0.25">
      <c r="A61" s="55" t="s">
        <v>60</v>
      </c>
      <c r="B61" s="49"/>
      <c r="C61" s="49"/>
      <c r="D61" s="49"/>
      <c r="E61" s="49"/>
      <c r="F61" s="49"/>
      <c r="G61" s="49"/>
      <c r="H61" s="49"/>
      <c r="T61" s="9"/>
      <c r="U61" s="10" t="s">
        <v>60</v>
      </c>
    </row>
    <row r="62" spans="1:21" customFormat="1" ht="33.75" x14ac:dyDescent="0.25">
      <c r="A62" s="70">
        <v>27</v>
      </c>
      <c r="B62" s="71"/>
      <c r="C62" s="72" t="s">
        <v>60</v>
      </c>
      <c r="D62" s="46" t="s">
        <v>62</v>
      </c>
      <c r="E62" s="74">
        <v>0.53</v>
      </c>
      <c r="F62" s="72" t="s">
        <v>244</v>
      </c>
      <c r="G62" s="74"/>
      <c r="H62" s="87"/>
      <c r="J62" s="2" t="s">
        <v>9</v>
      </c>
      <c r="T62" s="9"/>
      <c r="U62" s="10"/>
    </row>
    <row r="63" spans="1:21" customFormat="1" ht="22.5" x14ac:dyDescent="0.25">
      <c r="A63" s="75"/>
      <c r="B63" s="76"/>
      <c r="C63" s="77" t="s">
        <v>249</v>
      </c>
      <c r="D63" s="81"/>
      <c r="E63" s="79"/>
      <c r="F63" s="77"/>
      <c r="G63" s="79"/>
      <c r="H63" s="80"/>
      <c r="J63" s="2"/>
      <c r="T63" s="9"/>
      <c r="U63" s="10"/>
    </row>
    <row r="64" spans="1:21" customFormat="1" ht="15" x14ac:dyDescent="0.25">
      <c r="A64" s="82"/>
      <c r="B64" s="83"/>
      <c r="C64" s="84" t="s">
        <v>61</v>
      </c>
      <c r="D64" s="47" t="s">
        <v>62</v>
      </c>
      <c r="E64" s="94">
        <v>0.71020000000000005</v>
      </c>
      <c r="F64" s="86" t="s">
        <v>244</v>
      </c>
      <c r="G64" s="85"/>
      <c r="H64" s="84" t="s">
        <v>12</v>
      </c>
      <c r="J64" s="2" t="s">
        <v>9</v>
      </c>
      <c r="T64" s="9"/>
      <c r="U64" s="10"/>
    </row>
    <row r="65" spans="1:21" customFormat="1" ht="15" x14ac:dyDescent="0.25">
      <c r="A65" s="49" t="s">
        <v>63</v>
      </c>
      <c r="B65" s="49"/>
      <c r="C65" s="49"/>
      <c r="D65" s="49"/>
      <c r="E65" s="49"/>
      <c r="F65" s="49"/>
      <c r="G65" s="49"/>
      <c r="H65" s="49"/>
      <c r="T65" s="9"/>
      <c r="U65" s="10" t="s">
        <v>63</v>
      </c>
    </row>
    <row r="66" spans="1:21" customFormat="1" ht="15" x14ac:dyDescent="0.25">
      <c r="A66" s="70">
        <v>28</v>
      </c>
      <c r="B66" s="71"/>
      <c r="C66" s="87" t="s">
        <v>64</v>
      </c>
      <c r="D66" s="46" t="s">
        <v>66</v>
      </c>
      <c r="E66" s="95">
        <v>2</v>
      </c>
      <c r="F66" s="72" t="s">
        <v>244</v>
      </c>
      <c r="G66" s="74"/>
      <c r="H66" s="87"/>
      <c r="J66" s="2" t="s">
        <v>9</v>
      </c>
      <c r="T66" s="9"/>
      <c r="U66" s="10"/>
    </row>
    <row r="67" spans="1:21" customFormat="1" ht="22.5" x14ac:dyDescent="0.25">
      <c r="A67" s="75"/>
      <c r="B67" s="76"/>
      <c r="C67" s="77" t="s">
        <v>249</v>
      </c>
      <c r="D67" s="81"/>
      <c r="E67" s="96"/>
      <c r="F67" s="77"/>
      <c r="G67" s="79"/>
      <c r="H67" s="80"/>
      <c r="J67" s="2"/>
      <c r="T67" s="9"/>
      <c r="U67" s="10"/>
    </row>
    <row r="68" spans="1:21" customFormat="1" ht="45" x14ac:dyDescent="0.25">
      <c r="A68" s="82"/>
      <c r="B68" s="83"/>
      <c r="C68" s="84" t="s">
        <v>65</v>
      </c>
      <c r="D68" s="47" t="s">
        <v>66</v>
      </c>
      <c r="E68" s="97">
        <v>2</v>
      </c>
      <c r="F68" s="86" t="s">
        <v>244</v>
      </c>
      <c r="G68" s="85"/>
      <c r="H68" s="84" t="s">
        <v>12</v>
      </c>
      <c r="J68" s="2" t="s">
        <v>9</v>
      </c>
      <c r="T68" s="9"/>
      <c r="U68" s="10"/>
    </row>
    <row r="69" spans="1:21" customFormat="1" ht="15" x14ac:dyDescent="0.25">
      <c r="A69" s="49" t="s">
        <v>113</v>
      </c>
      <c r="B69" s="49"/>
      <c r="C69" s="49"/>
      <c r="D69" s="49"/>
      <c r="E69" s="49"/>
      <c r="F69" s="49"/>
      <c r="G69" s="49"/>
      <c r="H69" s="49"/>
      <c r="T69" s="9"/>
      <c r="U69" s="10" t="s">
        <v>113</v>
      </c>
    </row>
    <row r="70" spans="1:21" customFormat="1" ht="33.75" x14ac:dyDescent="0.25">
      <c r="A70" s="11">
        <v>29</v>
      </c>
      <c r="B70" s="12"/>
      <c r="C70" s="13" t="s">
        <v>114</v>
      </c>
      <c r="D70" s="30" t="s">
        <v>213</v>
      </c>
      <c r="E70" s="31">
        <f>13*(0.4+0.4+0.25)</f>
        <v>13.65</v>
      </c>
      <c r="F70" s="29" t="s">
        <v>250</v>
      </c>
      <c r="G70" s="15"/>
      <c r="H70" s="29" t="s">
        <v>214</v>
      </c>
      <c r="J70" s="2" t="s">
        <v>9</v>
      </c>
      <c r="T70" s="9"/>
      <c r="U70" s="10"/>
    </row>
    <row r="71" spans="1:21" customFormat="1" ht="30.75" customHeight="1" x14ac:dyDescent="0.25">
      <c r="A71" s="11">
        <v>30</v>
      </c>
      <c r="B71" s="12"/>
      <c r="C71" s="29" t="s">
        <v>212</v>
      </c>
      <c r="D71" s="30" t="s">
        <v>213</v>
      </c>
      <c r="E71" s="31">
        <f>13*(0.4+0.4+0.25)</f>
        <v>13.65</v>
      </c>
      <c r="F71" s="29" t="s">
        <v>250</v>
      </c>
      <c r="G71" s="15"/>
      <c r="H71" s="29" t="s">
        <v>214</v>
      </c>
      <c r="J71" s="2" t="s">
        <v>9</v>
      </c>
      <c r="T71" s="9"/>
      <c r="U71" s="10"/>
    </row>
    <row r="72" spans="1:21" customFormat="1" ht="15" x14ac:dyDescent="0.25">
      <c r="A72" s="11">
        <v>31</v>
      </c>
      <c r="B72" s="12"/>
      <c r="C72" s="29" t="s">
        <v>215</v>
      </c>
      <c r="D72" s="30" t="s">
        <v>71</v>
      </c>
      <c r="E72" s="16">
        <v>1.2</v>
      </c>
      <c r="F72" s="29" t="s">
        <v>250</v>
      </c>
      <c r="G72" s="15"/>
      <c r="H72" s="13" t="s">
        <v>12</v>
      </c>
      <c r="J72" s="2" t="s">
        <v>9</v>
      </c>
      <c r="T72" s="9"/>
      <c r="U72" s="10"/>
    </row>
    <row r="73" spans="1:21" customFormat="1" ht="15" x14ac:dyDescent="0.25">
      <c r="A73" s="54" t="s">
        <v>293</v>
      </c>
      <c r="B73" s="54"/>
      <c r="C73" s="54"/>
      <c r="D73" s="54"/>
      <c r="E73" s="54"/>
      <c r="F73" s="54"/>
      <c r="G73" s="54"/>
      <c r="H73" s="54"/>
      <c r="T73" s="9" t="s">
        <v>67</v>
      </c>
      <c r="U73" s="10"/>
    </row>
    <row r="74" spans="1:21" customFormat="1" ht="15" x14ac:dyDescent="0.25">
      <c r="A74" s="49" t="s">
        <v>68</v>
      </c>
      <c r="B74" s="49"/>
      <c r="C74" s="49"/>
      <c r="D74" s="49"/>
      <c r="E74" s="49"/>
      <c r="F74" s="49"/>
      <c r="G74" s="49"/>
      <c r="H74" s="49"/>
      <c r="T74" s="9"/>
      <c r="U74" s="10" t="s">
        <v>68</v>
      </c>
    </row>
    <row r="75" spans="1:21" customFormat="1" ht="33.75" x14ac:dyDescent="0.25">
      <c r="A75" s="70">
        <v>32</v>
      </c>
      <c r="B75" s="71"/>
      <c r="C75" s="87" t="s">
        <v>69</v>
      </c>
      <c r="D75" s="46" t="s">
        <v>71</v>
      </c>
      <c r="E75" s="92">
        <v>0.1</v>
      </c>
      <c r="F75" s="72" t="s">
        <v>250</v>
      </c>
      <c r="G75" s="74"/>
      <c r="H75" s="87" t="s">
        <v>12</v>
      </c>
      <c r="J75" s="2" t="s">
        <v>9</v>
      </c>
      <c r="T75" s="9"/>
      <c r="U75" s="10"/>
    </row>
    <row r="76" spans="1:21" customFormat="1" ht="22.5" x14ac:dyDescent="0.25">
      <c r="A76" s="75"/>
      <c r="B76" s="76"/>
      <c r="C76" s="77" t="s">
        <v>249</v>
      </c>
      <c r="D76" s="81"/>
      <c r="E76" s="93"/>
      <c r="F76" s="77"/>
      <c r="G76" s="79"/>
      <c r="H76" s="80"/>
      <c r="J76" s="2"/>
      <c r="T76" s="9"/>
      <c r="U76" s="10"/>
    </row>
    <row r="77" spans="1:21" customFormat="1" ht="45" x14ac:dyDescent="0.25">
      <c r="A77" s="75"/>
      <c r="B77" s="76"/>
      <c r="C77" s="80" t="s">
        <v>70</v>
      </c>
      <c r="D77" s="81" t="s">
        <v>71</v>
      </c>
      <c r="E77" s="91">
        <v>0.10199999999999999</v>
      </c>
      <c r="F77" s="77" t="s">
        <v>250</v>
      </c>
      <c r="G77" s="79"/>
      <c r="H77" s="80" t="s">
        <v>12</v>
      </c>
      <c r="J77" s="2" t="s">
        <v>9</v>
      </c>
      <c r="T77" s="9"/>
      <c r="U77" s="10"/>
    </row>
    <row r="78" spans="1:21" customFormat="1" ht="33.75" x14ac:dyDescent="0.25">
      <c r="A78" s="82"/>
      <c r="B78" s="83"/>
      <c r="C78" s="86" t="s">
        <v>203</v>
      </c>
      <c r="D78" s="47" t="s">
        <v>34</v>
      </c>
      <c r="E78" s="94">
        <v>2.9999999999999997E-4</v>
      </c>
      <c r="F78" s="86" t="s">
        <v>250</v>
      </c>
      <c r="G78" s="85"/>
      <c r="H78" s="84" t="s">
        <v>72</v>
      </c>
      <c r="J78" s="2" t="s">
        <v>9</v>
      </c>
      <c r="T78" s="9"/>
      <c r="U78" s="10"/>
    </row>
    <row r="79" spans="1:21" customFormat="1" ht="22.5" x14ac:dyDescent="0.25">
      <c r="A79" s="11">
        <v>33</v>
      </c>
      <c r="B79" s="12"/>
      <c r="C79" s="13" t="s">
        <v>73</v>
      </c>
      <c r="D79" s="14" t="s">
        <v>34</v>
      </c>
      <c r="E79" s="19">
        <v>1.6999999999999999E-3</v>
      </c>
      <c r="F79" s="29" t="s">
        <v>250</v>
      </c>
      <c r="G79" s="15"/>
      <c r="H79" s="13" t="s">
        <v>74</v>
      </c>
      <c r="J79" s="2" t="s">
        <v>9</v>
      </c>
      <c r="T79" s="9"/>
      <c r="U79" s="10"/>
    </row>
    <row r="80" spans="1:21" customFormat="1" ht="15" x14ac:dyDescent="0.25">
      <c r="A80" s="49" t="s">
        <v>75</v>
      </c>
      <c r="B80" s="49"/>
      <c r="C80" s="49"/>
      <c r="D80" s="49"/>
      <c r="E80" s="49"/>
      <c r="F80" s="49"/>
      <c r="G80" s="49"/>
      <c r="H80" s="49"/>
      <c r="T80" s="9"/>
      <c r="U80" s="10" t="s">
        <v>75</v>
      </c>
    </row>
    <row r="81" spans="1:21" customFormat="1" ht="45" x14ac:dyDescent="0.25">
      <c r="A81" s="70">
        <v>34</v>
      </c>
      <c r="B81" s="71"/>
      <c r="C81" s="72" t="s">
        <v>251</v>
      </c>
      <c r="D81" s="73" t="s">
        <v>66</v>
      </c>
      <c r="E81" s="74">
        <v>18</v>
      </c>
      <c r="F81" s="72" t="s">
        <v>250</v>
      </c>
      <c r="G81" s="74"/>
      <c r="H81" s="87"/>
      <c r="J81" s="2" t="s">
        <v>9</v>
      </c>
      <c r="T81" s="9"/>
      <c r="U81" s="10"/>
    </row>
    <row r="82" spans="1:21" customFormat="1" ht="22.5" x14ac:dyDescent="0.25">
      <c r="A82" s="75"/>
      <c r="B82" s="76"/>
      <c r="C82" s="77" t="s">
        <v>249</v>
      </c>
      <c r="D82" s="78"/>
      <c r="E82" s="79"/>
      <c r="F82" s="77"/>
      <c r="G82" s="79"/>
      <c r="H82" s="80"/>
      <c r="J82" s="2"/>
      <c r="T82" s="9"/>
      <c r="U82" s="10"/>
    </row>
    <row r="83" spans="1:21" customFormat="1" ht="33.75" x14ac:dyDescent="0.25">
      <c r="A83" s="75"/>
      <c r="B83" s="76"/>
      <c r="C83" s="80" t="s">
        <v>76</v>
      </c>
      <c r="D83" s="81" t="s">
        <v>34</v>
      </c>
      <c r="E83" s="99">
        <v>4.8599999999999997E-3</v>
      </c>
      <c r="F83" s="77" t="s">
        <v>250</v>
      </c>
      <c r="G83" s="79"/>
      <c r="H83" s="80" t="s">
        <v>77</v>
      </c>
      <c r="J83" s="2" t="s">
        <v>9</v>
      </c>
      <c r="T83" s="9"/>
      <c r="U83" s="10"/>
    </row>
    <row r="84" spans="1:21" customFormat="1" ht="33.75" x14ac:dyDescent="0.25">
      <c r="A84" s="82"/>
      <c r="B84" s="83"/>
      <c r="C84" s="84" t="s">
        <v>78</v>
      </c>
      <c r="D84" s="47" t="s">
        <v>71</v>
      </c>
      <c r="E84" s="89">
        <v>4.0000000000000001E-3</v>
      </c>
      <c r="F84" s="86" t="s">
        <v>250</v>
      </c>
      <c r="G84" s="85"/>
      <c r="H84" s="84" t="s">
        <v>12</v>
      </c>
      <c r="J84" s="2" t="s">
        <v>9</v>
      </c>
      <c r="T84" s="9"/>
      <c r="U84" s="10"/>
    </row>
    <row r="85" spans="1:21" customFormat="1" ht="22.5" x14ac:dyDescent="0.25">
      <c r="A85" s="70">
        <v>35</v>
      </c>
      <c r="B85" s="71"/>
      <c r="C85" s="87" t="s">
        <v>79</v>
      </c>
      <c r="D85" s="73" t="s">
        <v>204</v>
      </c>
      <c r="E85" s="74">
        <v>7.2</v>
      </c>
      <c r="F85" s="72" t="s">
        <v>250</v>
      </c>
      <c r="G85" s="74"/>
      <c r="H85" s="87"/>
      <c r="J85" s="2" t="s">
        <v>9</v>
      </c>
      <c r="T85" s="9"/>
      <c r="U85" s="10"/>
    </row>
    <row r="86" spans="1:21" customFormat="1" ht="22.5" x14ac:dyDescent="0.25">
      <c r="A86" s="75"/>
      <c r="B86" s="76"/>
      <c r="C86" s="77" t="s">
        <v>249</v>
      </c>
      <c r="D86" s="78"/>
      <c r="E86" s="79"/>
      <c r="F86" s="77"/>
      <c r="G86" s="79"/>
      <c r="H86" s="80"/>
      <c r="J86" s="2"/>
      <c r="T86" s="9"/>
      <c r="U86" s="10"/>
    </row>
    <row r="87" spans="1:21" customFormat="1" ht="22.5" x14ac:dyDescent="0.25">
      <c r="A87" s="82"/>
      <c r="B87" s="83"/>
      <c r="C87" s="84" t="s">
        <v>80</v>
      </c>
      <c r="D87" s="47" t="s">
        <v>71</v>
      </c>
      <c r="E87" s="88">
        <v>0.1</v>
      </c>
      <c r="F87" s="86" t="s">
        <v>250</v>
      </c>
      <c r="G87" s="85"/>
      <c r="H87" s="84" t="s">
        <v>12</v>
      </c>
      <c r="J87" s="2" t="s">
        <v>9</v>
      </c>
      <c r="T87" s="9"/>
      <c r="U87" s="10"/>
    </row>
    <row r="88" spans="1:21" customFormat="1" ht="22.5" x14ac:dyDescent="0.25">
      <c r="A88" s="70">
        <v>36</v>
      </c>
      <c r="B88" s="71"/>
      <c r="C88" s="72" t="s">
        <v>252</v>
      </c>
      <c r="D88" s="73" t="s">
        <v>62</v>
      </c>
      <c r="E88" s="74">
        <v>1.6</v>
      </c>
      <c r="F88" s="72" t="s">
        <v>250</v>
      </c>
      <c r="G88" s="74"/>
      <c r="H88" s="87"/>
      <c r="J88" s="2" t="s">
        <v>9</v>
      </c>
      <c r="T88" s="9"/>
      <c r="U88" s="10"/>
    </row>
    <row r="89" spans="1:21" customFormat="1" ht="22.5" x14ac:dyDescent="0.25">
      <c r="A89" s="75"/>
      <c r="B89" s="76"/>
      <c r="C89" s="77" t="s">
        <v>249</v>
      </c>
      <c r="D89" s="78"/>
      <c r="E89" s="79"/>
      <c r="F89" s="77"/>
      <c r="G89" s="79"/>
      <c r="H89" s="80"/>
      <c r="J89" s="2"/>
      <c r="T89" s="9"/>
      <c r="U89" s="10"/>
    </row>
    <row r="90" spans="1:21" customFormat="1" ht="22.5" x14ac:dyDescent="0.25">
      <c r="A90" s="82"/>
      <c r="B90" s="83"/>
      <c r="C90" s="84" t="s">
        <v>82</v>
      </c>
      <c r="D90" s="47" t="s">
        <v>34</v>
      </c>
      <c r="E90" s="100">
        <v>9.1970000000000003E-3</v>
      </c>
      <c r="F90" s="86" t="s">
        <v>250</v>
      </c>
      <c r="G90" s="85"/>
      <c r="H90" s="84" t="s">
        <v>83</v>
      </c>
      <c r="J90" s="2" t="s">
        <v>9</v>
      </c>
      <c r="T90" s="9"/>
      <c r="U90" s="10"/>
    </row>
    <row r="91" spans="1:21" customFormat="1" ht="45" x14ac:dyDescent="0.25">
      <c r="A91" s="70">
        <v>37</v>
      </c>
      <c r="B91" s="71"/>
      <c r="C91" s="87" t="s">
        <v>84</v>
      </c>
      <c r="D91" s="73" t="s">
        <v>62</v>
      </c>
      <c r="E91" s="74">
        <v>0.3</v>
      </c>
      <c r="F91" s="72" t="s">
        <v>250</v>
      </c>
      <c r="G91" s="74"/>
      <c r="H91" s="87"/>
      <c r="J91" s="2" t="s">
        <v>9</v>
      </c>
      <c r="T91" s="9"/>
      <c r="U91" s="10"/>
    </row>
    <row r="92" spans="1:21" customFormat="1" ht="22.5" x14ac:dyDescent="0.25">
      <c r="A92" s="75"/>
      <c r="B92" s="76"/>
      <c r="C92" s="77" t="s">
        <v>249</v>
      </c>
      <c r="D92" s="78"/>
      <c r="E92" s="79"/>
      <c r="F92" s="77"/>
      <c r="G92" s="79"/>
      <c r="H92" s="80"/>
      <c r="J92" s="2"/>
      <c r="T92" s="9"/>
      <c r="U92" s="10"/>
    </row>
    <row r="93" spans="1:21" customFormat="1" ht="33.75" x14ac:dyDescent="0.25">
      <c r="A93" s="82"/>
      <c r="B93" s="83"/>
      <c r="C93" s="84" t="s">
        <v>85</v>
      </c>
      <c r="D93" s="47" t="s">
        <v>86</v>
      </c>
      <c r="E93" s="89">
        <v>7.8E-2</v>
      </c>
      <c r="F93" s="86" t="s">
        <v>250</v>
      </c>
      <c r="G93" s="85"/>
      <c r="H93" s="84" t="s">
        <v>12</v>
      </c>
      <c r="J93" s="2" t="s">
        <v>9</v>
      </c>
      <c r="T93" s="9"/>
      <c r="U93" s="10"/>
    </row>
    <row r="94" spans="1:21" customFormat="1" ht="15" x14ac:dyDescent="0.25">
      <c r="A94" s="49" t="s">
        <v>87</v>
      </c>
      <c r="B94" s="49"/>
      <c r="C94" s="49"/>
      <c r="D94" s="49"/>
      <c r="E94" s="49"/>
      <c r="F94" s="49"/>
      <c r="G94" s="49"/>
      <c r="H94" s="49"/>
      <c r="T94" s="9"/>
      <c r="U94" s="10" t="s">
        <v>87</v>
      </c>
    </row>
    <row r="95" spans="1:21" customFormat="1" ht="22.5" x14ac:dyDescent="0.25">
      <c r="A95" s="11">
        <v>38</v>
      </c>
      <c r="B95" s="12"/>
      <c r="C95" s="13" t="s">
        <v>88</v>
      </c>
      <c r="D95" s="30" t="s">
        <v>34</v>
      </c>
      <c r="E95" s="20">
        <v>2.2799999999999999E-3</v>
      </c>
      <c r="F95" s="29" t="s">
        <v>250</v>
      </c>
      <c r="G95" s="15"/>
      <c r="H95" s="13" t="s">
        <v>89</v>
      </c>
      <c r="J95" s="2" t="s">
        <v>9</v>
      </c>
      <c r="T95" s="9"/>
      <c r="U95" s="10"/>
    </row>
    <row r="96" spans="1:21" customFormat="1" ht="45" x14ac:dyDescent="0.25">
      <c r="A96" s="70">
        <v>39</v>
      </c>
      <c r="B96" s="71"/>
      <c r="C96" s="72" t="s">
        <v>253</v>
      </c>
      <c r="D96" s="73" t="s">
        <v>66</v>
      </c>
      <c r="E96" s="74">
        <v>8</v>
      </c>
      <c r="F96" s="72" t="s">
        <v>250</v>
      </c>
      <c r="G96" s="74"/>
      <c r="H96" s="87"/>
      <c r="J96" s="2" t="s">
        <v>9</v>
      </c>
      <c r="T96" s="9"/>
      <c r="U96" s="10"/>
    </row>
    <row r="97" spans="1:21" customFormat="1" ht="22.5" x14ac:dyDescent="0.25">
      <c r="A97" s="75"/>
      <c r="B97" s="76"/>
      <c r="C97" s="77" t="s">
        <v>249</v>
      </c>
      <c r="D97" s="78"/>
      <c r="E97" s="79"/>
      <c r="F97" s="77"/>
      <c r="G97" s="79"/>
      <c r="H97" s="80"/>
      <c r="J97" s="2"/>
      <c r="T97" s="9"/>
      <c r="U97" s="10"/>
    </row>
    <row r="98" spans="1:21" customFormat="1" ht="15" x14ac:dyDescent="0.25">
      <c r="A98" s="82"/>
      <c r="B98" s="83"/>
      <c r="C98" s="86" t="s">
        <v>205</v>
      </c>
      <c r="D98" s="47" t="s">
        <v>66</v>
      </c>
      <c r="E98" s="97">
        <v>8</v>
      </c>
      <c r="F98" s="86" t="s">
        <v>250</v>
      </c>
      <c r="G98" s="85"/>
      <c r="H98" s="84" t="s">
        <v>12</v>
      </c>
      <c r="J98" s="2" t="s">
        <v>9</v>
      </c>
      <c r="T98" s="9"/>
      <c r="U98" s="10"/>
    </row>
    <row r="99" spans="1:21" customFormat="1" ht="15" x14ac:dyDescent="0.25">
      <c r="A99" s="49" t="s">
        <v>90</v>
      </c>
      <c r="B99" s="49"/>
      <c r="C99" s="49"/>
      <c r="D99" s="49"/>
      <c r="E99" s="49"/>
      <c r="F99" s="49"/>
      <c r="G99" s="49"/>
      <c r="H99" s="49"/>
      <c r="T99" s="9"/>
      <c r="U99" s="10" t="s">
        <v>90</v>
      </c>
    </row>
    <row r="100" spans="1:21" customFormat="1" ht="15" x14ac:dyDescent="0.25">
      <c r="A100" s="70">
        <v>40</v>
      </c>
      <c r="B100" s="71"/>
      <c r="C100" s="87" t="s">
        <v>91</v>
      </c>
      <c r="D100" s="73" t="s">
        <v>71</v>
      </c>
      <c r="E100" s="74">
        <v>0.42</v>
      </c>
      <c r="F100" s="72" t="s">
        <v>250</v>
      </c>
      <c r="G100" s="74"/>
      <c r="H100" s="87"/>
      <c r="J100" s="2" t="s">
        <v>9</v>
      </c>
      <c r="T100" s="9"/>
      <c r="U100" s="10"/>
    </row>
    <row r="101" spans="1:21" customFormat="1" ht="22.5" x14ac:dyDescent="0.25">
      <c r="A101" s="75"/>
      <c r="B101" s="76"/>
      <c r="C101" s="77" t="s">
        <v>249</v>
      </c>
      <c r="D101" s="78"/>
      <c r="E101" s="79"/>
      <c r="F101" s="77"/>
      <c r="G101" s="79"/>
      <c r="H101" s="80"/>
      <c r="J101" s="2"/>
      <c r="T101" s="9"/>
      <c r="U101" s="10"/>
    </row>
    <row r="102" spans="1:21" customFormat="1" ht="15" x14ac:dyDescent="0.25">
      <c r="A102" s="82"/>
      <c r="B102" s="83"/>
      <c r="C102" s="86" t="s">
        <v>206</v>
      </c>
      <c r="D102" s="47" t="s">
        <v>71</v>
      </c>
      <c r="E102" s="94">
        <v>0.4284</v>
      </c>
      <c r="F102" s="86" t="s">
        <v>250</v>
      </c>
      <c r="G102" s="85"/>
      <c r="H102" s="84" t="s">
        <v>12</v>
      </c>
      <c r="J102" s="2" t="s">
        <v>9</v>
      </c>
      <c r="T102" s="9"/>
      <c r="U102" s="10"/>
    </row>
    <row r="103" spans="1:21" customFormat="1" ht="22.5" x14ac:dyDescent="0.25">
      <c r="A103" s="70">
        <v>41</v>
      </c>
      <c r="B103" s="71"/>
      <c r="C103" s="87" t="s">
        <v>92</v>
      </c>
      <c r="D103" s="46" t="s">
        <v>34</v>
      </c>
      <c r="E103" s="101">
        <v>3.31E-3</v>
      </c>
      <c r="F103" s="72" t="s">
        <v>250</v>
      </c>
      <c r="G103" s="74"/>
      <c r="H103" s="87" t="s">
        <v>93</v>
      </c>
      <c r="J103" s="2" t="s">
        <v>9</v>
      </c>
      <c r="T103" s="9"/>
      <c r="U103" s="10"/>
    </row>
    <row r="104" spans="1:21" customFormat="1" ht="22.5" x14ac:dyDescent="0.25">
      <c r="A104" s="75"/>
      <c r="B104" s="76"/>
      <c r="C104" s="77" t="s">
        <v>249</v>
      </c>
      <c r="D104" s="81"/>
      <c r="E104" s="99"/>
      <c r="F104" s="77"/>
      <c r="G104" s="79"/>
      <c r="H104" s="80"/>
      <c r="J104" s="2"/>
      <c r="T104" s="9"/>
      <c r="U104" s="10"/>
    </row>
    <row r="105" spans="1:21" customFormat="1" ht="33.75" x14ac:dyDescent="0.25">
      <c r="A105" s="75"/>
      <c r="B105" s="76"/>
      <c r="C105" s="80" t="s">
        <v>76</v>
      </c>
      <c r="D105" s="81" t="s">
        <v>34</v>
      </c>
      <c r="E105" s="99">
        <v>2.47E-3</v>
      </c>
      <c r="F105" s="77" t="s">
        <v>250</v>
      </c>
      <c r="G105" s="79"/>
      <c r="H105" s="80" t="s">
        <v>94</v>
      </c>
      <c r="J105" s="2" t="s">
        <v>9</v>
      </c>
      <c r="T105" s="9"/>
      <c r="U105" s="10"/>
    </row>
    <row r="106" spans="1:21" customFormat="1" ht="33.75" x14ac:dyDescent="0.25">
      <c r="A106" s="82"/>
      <c r="B106" s="83"/>
      <c r="C106" s="84" t="s">
        <v>95</v>
      </c>
      <c r="D106" s="47" t="s">
        <v>34</v>
      </c>
      <c r="E106" s="98">
        <v>8.4000000000000003E-4</v>
      </c>
      <c r="F106" s="86" t="s">
        <v>250</v>
      </c>
      <c r="G106" s="85"/>
      <c r="H106" s="84" t="s">
        <v>96</v>
      </c>
      <c r="J106" s="2" t="s">
        <v>9</v>
      </c>
      <c r="T106" s="9"/>
      <c r="U106" s="10"/>
    </row>
    <row r="107" spans="1:21" customFormat="1" ht="15" x14ac:dyDescent="0.25">
      <c r="A107" s="49" t="s">
        <v>97</v>
      </c>
      <c r="B107" s="49"/>
      <c r="C107" s="49"/>
      <c r="D107" s="49"/>
      <c r="E107" s="49"/>
      <c r="F107" s="49"/>
      <c r="G107" s="49"/>
      <c r="H107" s="49"/>
      <c r="T107" s="9"/>
      <c r="U107" s="10" t="s">
        <v>97</v>
      </c>
    </row>
    <row r="108" spans="1:21" customFormat="1" ht="22.5" x14ac:dyDescent="0.25">
      <c r="A108" s="11">
        <v>42</v>
      </c>
      <c r="B108" s="12"/>
      <c r="C108" s="29" t="s">
        <v>8</v>
      </c>
      <c r="D108" s="30" t="s">
        <v>71</v>
      </c>
      <c r="E108" s="15">
        <v>13.2</v>
      </c>
      <c r="F108" s="29" t="s">
        <v>244</v>
      </c>
      <c r="G108" s="15"/>
      <c r="H108" s="13"/>
      <c r="J108" s="2" t="s">
        <v>9</v>
      </c>
      <c r="T108" s="9"/>
      <c r="U108" s="10"/>
    </row>
    <row r="109" spans="1:21" customFormat="1" ht="45" x14ac:dyDescent="0.25">
      <c r="A109" s="11">
        <v>43</v>
      </c>
      <c r="B109" s="12"/>
      <c r="C109" s="13" t="s">
        <v>98</v>
      </c>
      <c r="D109" s="30" t="s">
        <v>62</v>
      </c>
      <c r="E109" s="15">
        <f>875*0.2</f>
        <v>175</v>
      </c>
      <c r="F109" s="29" t="s">
        <v>250</v>
      </c>
      <c r="G109" s="15"/>
      <c r="H109" s="29" t="s">
        <v>207</v>
      </c>
      <c r="J109" s="2" t="s">
        <v>9</v>
      </c>
      <c r="T109" s="9"/>
      <c r="U109" s="10"/>
    </row>
    <row r="110" spans="1:21" customFormat="1" ht="45" x14ac:dyDescent="0.25">
      <c r="A110" s="70">
        <v>44</v>
      </c>
      <c r="B110" s="71"/>
      <c r="C110" s="72" t="s">
        <v>254</v>
      </c>
      <c r="D110" s="73" t="s">
        <v>71</v>
      </c>
      <c r="E110" s="74">
        <v>105</v>
      </c>
      <c r="F110" s="72" t="s">
        <v>250</v>
      </c>
      <c r="G110" s="74"/>
      <c r="H110" s="87"/>
      <c r="J110" s="2" t="s">
        <v>9</v>
      </c>
      <c r="T110" s="9"/>
      <c r="U110" s="10"/>
    </row>
    <row r="111" spans="1:21" customFormat="1" ht="22.5" x14ac:dyDescent="0.25">
      <c r="A111" s="75"/>
      <c r="B111" s="76"/>
      <c r="C111" s="77" t="s">
        <v>249</v>
      </c>
      <c r="D111" s="78"/>
      <c r="E111" s="79"/>
      <c r="F111" s="77"/>
      <c r="G111" s="79"/>
      <c r="H111" s="80"/>
      <c r="J111" s="2"/>
      <c r="T111" s="9"/>
      <c r="U111" s="10"/>
    </row>
    <row r="112" spans="1:21" customFormat="1" ht="15" x14ac:dyDescent="0.25">
      <c r="A112" s="82"/>
      <c r="B112" s="83"/>
      <c r="C112" s="84" t="s">
        <v>99</v>
      </c>
      <c r="D112" s="47" t="s">
        <v>71</v>
      </c>
      <c r="E112" s="88">
        <v>128.1</v>
      </c>
      <c r="F112" s="86" t="s">
        <v>250</v>
      </c>
      <c r="G112" s="85"/>
      <c r="H112" s="84" t="s">
        <v>100</v>
      </c>
      <c r="J112" s="2" t="s">
        <v>9</v>
      </c>
      <c r="T112" s="9"/>
      <c r="U112" s="10"/>
    </row>
    <row r="113" spans="1:21" customFormat="1" ht="33.75" x14ac:dyDescent="0.25">
      <c r="A113" s="11">
        <v>45</v>
      </c>
      <c r="B113" s="12"/>
      <c r="C113" s="13" t="s">
        <v>101</v>
      </c>
      <c r="D113" s="30" t="s">
        <v>62</v>
      </c>
      <c r="E113" s="15">
        <v>875.1</v>
      </c>
      <c r="F113" s="29" t="s">
        <v>250</v>
      </c>
      <c r="G113" s="15"/>
      <c r="H113" s="29"/>
      <c r="J113" s="2" t="s">
        <v>9</v>
      </c>
      <c r="T113" s="9"/>
      <c r="U113" s="10"/>
    </row>
    <row r="114" spans="1:21" customFormat="1" ht="22.5" x14ac:dyDescent="0.25">
      <c r="A114" s="70">
        <v>46</v>
      </c>
      <c r="B114" s="71"/>
      <c r="C114" s="72" t="s">
        <v>255</v>
      </c>
      <c r="D114" s="73" t="s">
        <v>62</v>
      </c>
      <c r="E114" s="74">
        <v>875</v>
      </c>
      <c r="F114" s="72" t="s">
        <v>250</v>
      </c>
      <c r="G114" s="74"/>
      <c r="H114" s="87"/>
      <c r="J114" s="2" t="s">
        <v>9</v>
      </c>
      <c r="T114" s="9"/>
      <c r="U114" s="10"/>
    </row>
    <row r="115" spans="1:21" customFormat="1" ht="22.5" x14ac:dyDescent="0.25">
      <c r="A115" s="75"/>
      <c r="B115" s="76"/>
      <c r="C115" s="77" t="s">
        <v>249</v>
      </c>
      <c r="D115" s="78"/>
      <c r="E115" s="79"/>
      <c r="F115" s="77"/>
      <c r="G115" s="79"/>
      <c r="H115" s="80"/>
      <c r="J115" s="2"/>
      <c r="T115" s="9"/>
      <c r="U115" s="10"/>
    </row>
    <row r="116" spans="1:21" customFormat="1" ht="22.5" x14ac:dyDescent="0.25">
      <c r="A116" s="82"/>
      <c r="B116" s="83"/>
      <c r="C116" s="84" t="s">
        <v>102</v>
      </c>
      <c r="D116" s="47" t="s">
        <v>71</v>
      </c>
      <c r="E116" s="85">
        <v>107.1</v>
      </c>
      <c r="F116" s="86" t="s">
        <v>250</v>
      </c>
      <c r="G116" s="85"/>
      <c r="H116" s="84" t="s">
        <v>103</v>
      </c>
      <c r="J116" s="2" t="s">
        <v>9</v>
      </c>
      <c r="T116" s="9"/>
      <c r="U116" s="10"/>
    </row>
    <row r="117" spans="1:21" customFormat="1" ht="22.5" x14ac:dyDescent="0.25">
      <c r="A117" s="70">
        <v>47</v>
      </c>
      <c r="B117" s="71"/>
      <c r="C117" s="87" t="s">
        <v>104</v>
      </c>
      <c r="D117" s="73" t="s">
        <v>62</v>
      </c>
      <c r="E117" s="74">
        <v>875</v>
      </c>
      <c r="F117" s="72" t="s">
        <v>250</v>
      </c>
      <c r="G117" s="74"/>
      <c r="H117" s="87"/>
      <c r="J117" s="2" t="s">
        <v>9</v>
      </c>
      <c r="T117" s="9"/>
      <c r="U117" s="10"/>
    </row>
    <row r="118" spans="1:21" customFormat="1" ht="22.5" x14ac:dyDescent="0.25">
      <c r="A118" s="75"/>
      <c r="B118" s="76"/>
      <c r="C118" s="77" t="s">
        <v>249</v>
      </c>
      <c r="D118" s="78"/>
      <c r="E118" s="79"/>
      <c r="F118" s="77"/>
      <c r="G118" s="79"/>
      <c r="H118" s="80"/>
      <c r="J118" s="2"/>
      <c r="T118" s="9"/>
      <c r="U118" s="10"/>
    </row>
    <row r="119" spans="1:21" customFormat="1" ht="22.5" x14ac:dyDescent="0.25">
      <c r="A119" s="82"/>
      <c r="B119" s="83"/>
      <c r="C119" s="86" t="s">
        <v>208</v>
      </c>
      <c r="D119" s="47" t="s">
        <v>34</v>
      </c>
      <c r="E119" s="85">
        <v>2.6953</v>
      </c>
      <c r="F119" s="86" t="s">
        <v>250</v>
      </c>
      <c r="G119" s="85"/>
      <c r="H119" s="84" t="s">
        <v>105</v>
      </c>
      <c r="J119" s="2" t="s">
        <v>9</v>
      </c>
      <c r="T119" s="9"/>
      <c r="U119" s="10"/>
    </row>
    <row r="120" spans="1:21" customFormat="1" ht="15" x14ac:dyDescent="0.25">
      <c r="A120" s="49" t="s">
        <v>106</v>
      </c>
      <c r="B120" s="49"/>
      <c r="C120" s="49"/>
      <c r="D120" s="49"/>
      <c r="E120" s="49"/>
      <c r="F120" s="49"/>
      <c r="G120" s="49"/>
      <c r="H120" s="49"/>
      <c r="T120" s="9"/>
      <c r="U120" s="10" t="s">
        <v>106</v>
      </c>
    </row>
    <row r="121" spans="1:21" customFormat="1" ht="56.25" x14ac:dyDescent="0.25">
      <c r="A121" s="70">
        <v>48</v>
      </c>
      <c r="B121" s="71"/>
      <c r="C121" s="87" t="s">
        <v>107</v>
      </c>
      <c r="D121" s="73" t="s">
        <v>209</v>
      </c>
      <c r="E121" s="74">
        <v>123</v>
      </c>
      <c r="F121" s="72" t="s">
        <v>250</v>
      </c>
      <c r="G121" s="74"/>
      <c r="H121" s="87"/>
      <c r="J121" s="2" t="s">
        <v>9</v>
      </c>
      <c r="T121" s="9"/>
      <c r="U121" s="10"/>
    </row>
    <row r="122" spans="1:21" customFormat="1" ht="22.5" x14ac:dyDescent="0.25">
      <c r="A122" s="75"/>
      <c r="B122" s="76"/>
      <c r="C122" s="77" t="s">
        <v>249</v>
      </c>
      <c r="D122" s="78"/>
      <c r="E122" s="79"/>
      <c r="F122" s="77"/>
      <c r="G122" s="79"/>
      <c r="H122" s="80"/>
      <c r="J122" s="2"/>
      <c r="T122" s="9"/>
      <c r="U122" s="10"/>
    </row>
    <row r="123" spans="1:21" customFormat="1" ht="33.75" x14ac:dyDescent="0.25">
      <c r="A123" s="82"/>
      <c r="B123" s="83"/>
      <c r="C123" s="84" t="s">
        <v>108</v>
      </c>
      <c r="D123" s="47" t="s">
        <v>71</v>
      </c>
      <c r="E123" s="85">
        <v>0.32718000000000003</v>
      </c>
      <c r="F123" s="86" t="s">
        <v>250</v>
      </c>
      <c r="G123" s="85"/>
      <c r="H123" s="84" t="s">
        <v>109</v>
      </c>
      <c r="J123" s="2" t="s">
        <v>9</v>
      </c>
      <c r="T123" s="9"/>
      <c r="U123" s="10"/>
    </row>
    <row r="124" spans="1:21" customFormat="1" ht="45" x14ac:dyDescent="0.25">
      <c r="A124" s="11">
        <v>49</v>
      </c>
      <c r="B124" s="12"/>
      <c r="C124" s="13" t="s">
        <v>110</v>
      </c>
      <c r="D124" s="30" t="s">
        <v>210</v>
      </c>
      <c r="E124" s="15">
        <v>123</v>
      </c>
      <c r="F124" s="29" t="s">
        <v>250</v>
      </c>
      <c r="G124" s="15"/>
      <c r="H124" s="13"/>
      <c r="J124" s="2" t="s">
        <v>9</v>
      </c>
      <c r="T124" s="9"/>
      <c r="U124" s="10"/>
    </row>
    <row r="125" spans="1:21" customFormat="1" ht="15" x14ac:dyDescent="0.25">
      <c r="A125" s="49" t="s">
        <v>111</v>
      </c>
      <c r="B125" s="49"/>
      <c r="C125" s="49"/>
      <c r="D125" s="49"/>
      <c r="E125" s="49"/>
      <c r="F125" s="49"/>
      <c r="G125" s="49"/>
      <c r="H125" s="49"/>
      <c r="T125" s="9"/>
      <c r="U125" s="10" t="s">
        <v>111</v>
      </c>
    </row>
    <row r="126" spans="1:21" customFormat="1" ht="45" x14ac:dyDescent="0.25">
      <c r="A126" s="11">
        <v>50</v>
      </c>
      <c r="B126" s="12"/>
      <c r="C126" s="13" t="s">
        <v>110</v>
      </c>
      <c r="D126" s="30" t="s">
        <v>210</v>
      </c>
      <c r="E126" s="15">
        <v>123</v>
      </c>
      <c r="F126" s="29" t="s">
        <v>250</v>
      </c>
      <c r="G126" s="15"/>
      <c r="H126" s="13"/>
      <c r="J126" s="2" t="s">
        <v>9</v>
      </c>
      <c r="T126" s="9"/>
      <c r="U126" s="10"/>
    </row>
    <row r="127" spans="1:21" customFormat="1" ht="33.75" x14ac:dyDescent="0.25">
      <c r="A127" s="11">
        <v>51</v>
      </c>
      <c r="B127" s="12"/>
      <c r="C127" s="13" t="s">
        <v>112</v>
      </c>
      <c r="D127" s="30" t="s">
        <v>211</v>
      </c>
      <c r="E127" s="15">
        <v>123</v>
      </c>
      <c r="F127" s="29" t="s">
        <v>250</v>
      </c>
      <c r="G127" s="15"/>
      <c r="H127" s="13"/>
      <c r="J127" s="2" t="s">
        <v>9</v>
      </c>
      <c r="T127" s="9"/>
      <c r="U127" s="10"/>
    </row>
    <row r="128" spans="1:21" customFormat="1" ht="15" x14ac:dyDescent="0.25">
      <c r="A128" s="65" t="s">
        <v>287</v>
      </c>
      <c r="B128" s="65"/>
      <c r="C128" s="65"/>
      <c r="D128" s="65"/>
      <c r="E128" s="65"/>
      <c r="F128" s="65"/>
      <c r="G128" s="65"/>
      <c r="H128" s="65"/>
      <c r="T128" s="9" t="s">
        <v>153</v>
      </c>
      <c r="U128" s="10"/>
    </row>
    <row r="129" spans="1:21" customFormat="1" ht="56.25" x14ac:dyDescent="0.25">
      <c r="A129" s="11">
        <v>52</v>
      </c>
      <c r="B129" s="12"/>
      <c r="C129" s="29" t="s">
        <v>154</v>
      </c>
      <c r="D129" s="30" t="s">
        <v>230</v>
      </c>
      <c r="E129" s="15">
        <v>102</v>
      </c>
      <c r="F129" s="29" t="s">
        <v>258</v>
      </c>
      <c r="G129" s="15"/>
      <c r="H129" s="13"/>
      <c r="J129" s="2" t="s">
        <v>9</v>
      </c>
      <c r="T129" s="9"/>
      <c r="U129" s="10"/>
    </row>
    <row r="130" spans="1:21" customFormat="1" ht="56.25" x14ac:dyDescent="0.25">
      <c r="A130" s="11">
        <v>53</v>
      </c>
      <c r="B130" s="12"/>
      <c r="C130" s="29" t="s">
        <v>261</v>
      </c>
      <c r="D130" s="30" t="s">
        <v>230</v>
      </c>
      <c r="E130" s="18">
        <v>300</v>
      </c>
      <c r="F130" s="29" t="s">
        <v>258</v>
      </c>
      <c r="G130" s="15"/>
      <c r="H130" s="13"/>
      <c r="J130" s="2" t="s">
        <v>9</v>
      </c>
      <c r="T130" s="9"/>
      <c r="U130" s="10"/>
    </row>
    <row r="131" spans="1:21" customFormat="1" ht="22.5" x14ac:dyDescent="0.25">
      <c r="A131" s="11">
        <v>54</v>
      </c>
      <c r="B131" s="12"/>
      <c r="C131" s="13" t="s">
        <v>288</v>
      </c>
      <c r="D131" s="14" t="s">
        <v>11</v>
      </c>
      <c r="E131" s="18">
        <v>2</v>
      </c>
      <c r="F131" s="29" t="s">
        <v>258</v>
      </c>
      <c r="G131" s="15"/>
      <c r="H131" s="13" t="s">
        <v>12</v>
      </c>
      <c r="J131" s="2" t="s">
        <v>9</v>
      </c>
      <c r="T131" s="9"/>
      <c r="U131" s="10"/>
    </row>
    <row r="132" spans="1:21" customFormat="1" ht="33.75" x14ac:dyDescent="0.25">
      <c r="A132" s="11">
        <v>55</v>
      </c>
      <c r="B132" s="12"/>
      <c r="C132" s="13" t="s">
        <v>155</v>
      </c>
      <c r="D132" s="30" t="s">
        <v>213</v>
      </c>
      <c r="E132" s="15">
        <v>8.9</v>
      </c>
      <c r="F132" s="29" t="s">
        <v>258</v>
      </c>
      <c r="G132" s="15"/>
      <c r="H132" s="13"/>
      <c r="J132" s="2" t="s">
        <v>9</v>
      </c>
      <c r="T132" s="9"/>
      <c r="U132" s="10"/>
    </row>
    <row r="133" spans="1:21" customFormat="1" ht="33.75" x14ac:dyDescent="0.25">
      <c r="A133" s="11">
        <v>56</v>
      </c>
      <c r="B133" s="12"/>
      <c r="C133" s="13" t="s">
        <v>116</v>
      </c>
      <c r="D133" s="30" t="s">
        <v>117</v>
      </c>
      <c r="E133" s="16">
        <v>4.5</v>
      </c>
      <c r="F133" s="29" t="s">
        <v>250</v>
      </c>
      <c r="G133" s="15"/>
      <c r="H133" s="13" t="s">
        <v>12</v>
      </c>
      <c r="J133" s="2" t="s">
        <v>9</v>
      </c>
      <c r="T133" s="9"/>
      <c r="U133" s="10"/>
    </row>
    <row r="134" spans="1:21" customFormat="1" ht="56.25" x14ac:dyDescent="0.25">
      <c r="A134" s="11">
        <v>57</v>
      </c>
      <c r="B134" s="12"/>
      <c r="C134" s="13" t="s">
        <v>118</v>
      </c>
      <c r="D134" s="30" t="s">
        <v>216</v>
      </c>
      <c r="E134" s="15">
        <f>0.3*13*2</f>
        <v>7.8</v>
      </c>
      <c r="F134" s="29" t="s">
        <v>250</v>
      </c>
      <c r="G134" s="15"/>
      <c r="H134" s="29" t="s">
        <v>217</v>
      </c>
      <c r="J134" s="2" t="s">
        <v>9</v>
      </c>
      <c r="T134" s="9"/>
      <c r="U134" s="10"/>
    </row>
    <row r="135" spans="1:21" customFormat="1" ht="33.75" x14ac:dyDescent="0.25">
      <c r="A135" s="11">
        <v>58</v>
      </c>
      <c r="B135" s="12"/>
      <c r="C135" s="13" t="s">
        <v>119</v>
      </c>
      <c r="D135" s="14" t="s">
        <v>115</v>
      </c>
      <c r="E135" s="16">
        <v>1.2</v>
      </c>
      <c r="F135" s="29" t="s">
        <v>250</v>
      </c>
      <c r="G135" s="15"/>
      <c r="H135" s="13" t="s">
        <v>12</v>
      </c>
      <c r="J135" s="2" t="s">
        <v>9</v>
      </c>
      <c r="T135" s="9"/>
      <c r="U135" s="10"/>
    </row>
    <row r="136" spans="1:21" customFormat="1" ht="22.5" x14ac:dyDescent="0.25">
      <c r="A136" s="11">
        <v>59</v>
      </c>
      <c r="B136" s="12"/>
      <c r="C136" s="29" t="s">
        <v>256</v>
      </c>
      <c r="D136" s="30" t="s">
        <v>218</v>
      </c>
      <c r="E136" s="31">
        <f>13*0.4*2</f>
        <v>10.4</v>
      </c>
      <c r="F136" s="29" t="s">
        <v>250</v>
      </c>
      <c r="G136" s="15"/>
      <c r="H136" s="13" t="s">
        <v>291</v>
      </c>
      <c r="J136" s="2" t="s">
        <v>9</v>
      </c>
      <c r="T136" s="9"/>
      <c r="U136" s="10"/>
    </row>
    <row r="137" spans="1:21" customFormat="1" ht="33.75" x14ac:dyDescent="0.25">
      <c r="A137" s="70">
        <v>60</v>
      </c>
      <c r="B137" s="71"/>
      <c r="C137" s="72" t="s">
        <v>257</v>
      </c>
      <c r="D137" s="73" t="s">
        <v>219</v>
      </c>
      <c r="E137" s="74">
        <f>13*0.6*2</f>
        <v>15.6</v>
      </c>
      <c r="F137" s="72" t="s">
        <v>250</v>
      </c>
      <c r="G137" s="74"/>
      <c r="H137" s="72" t="s">
        <v>220</v>
      </c>
      <c r="J137" s="2" t="s">
        <v>9</v>
      </c>
      <c r="T137" s="9"/>
      <c r="U137" s="10"/>
    </row>
    <row r="138" spans="1:21" customFormat="1" ht="22.5" x14ac:dyDescent="0.25">
      <c r="A138" s="75"/>
      <c r="B138" s="76"/>
      <c r="C138" s="77" t="s">
        <v>249</v>
      </c>
      <c r="D138" s="78"/>
      <c r="E138" s="79"/>
      <c r="F138" s="77" t="s">
        <v>250</v>
      </c>
      <c r="G138" s="79"/>
      <c r="H138" s="77"/>
      <c r="J138" s="2"/>
      <c r="T138" s="9"/>
      <c r="U138" s="10"/>
    </row>
    <row r="139" spans="1:21" customFormat="1" ht="22.5" x14ac:dyDescent="0.25">
      <c r="A139" s="75"/>
      <c r="B139" s="76"/>
      <c r="C139" s="80" t="s">
        <v>82</v>
      </c>
      <c r="D139" s="81" t="s">
        <v>34</v>
      </c>
      <c r="E139" s="79">
        <v>4.0811E-2</v>
      </c>
      <c r="F139" s="77" t="s">
        <v>250</v>
      </c>
      <c r="G139" s="79"/>
      <c r="H139" s="80" t="s">
        <v>120</v>
      </c>
      <c r="J139" s="2" t="s">
        <v>9</v>
      </c>
      <c r="T139" s="9"/>
      <c r="U139" s="10"/>
    </row>
    <row r="140" spans="1:21" customFormat="1" ht="15" x14ac:dyDescent="0.25">
      <c r="A140" s="75"/>
      <c r="B140" s="76"/>
      <c r="C140" s="80" t="s">
        <v>121</v>
      </c>
      <c r="D140" s="81" t="s">
        <v>62</v>
      </c>
      <c r="E140" s="79">
        <v>26</v>
      </c>
      <c r="F140" s="77" t="s">
        <v>250</v>
      </c>
      <c r="G140" s="79"/>
      <c r="H140" s="80" t="s">
        <v>12</v>
      </c>
      <c r="J140" s="2" t="s">
        <v>9</v>
      </c>
      <c r="T140" s="9"/>
      <c r="U140" s="10"/>
    </row>
    <row r="141" spans="1:21" customFormat="1" ht="15" x14ac:dyDescent="0.25">
      <c r="A141" s="75"/>
      <c r="B141" s="76"/>
      <c r="C141" s="80" t="s">
        <v>61</v>
      </c>
      <c r="D141" s="81" t="s">
        <v>62</v>
      </c>
      <c r="E141" s="79">
        <v>14.1</v>
      </c>
      <c r="F141" s="77" t="s">
        <v>250</v>
      </c>
      <c r="G141" s="79"/>
      <c r="H141" s="80" t="s">
        <v>12</v>
      </c>
      <c r="J141" s="2" t="s">
        <v>9</v>
      </c>
      <c r="T141" s="9"/>
      <c r="U141" s="10"/>
    </row>
    <row r="142" spans="1:21" customFormat="1" ht="15" x14ac:dyDescent="0.25">
      <c r="A142" s="82"/>
      <c r="B142" s="83"/>
      <c r="C142" s="84" t="s">
        <v>122</v>
      </c>
      <c r="D142" s="47" t="s">
        <v>34</v>
      </c>
      <c r="E142" s="85">
        <v>2.2800000000000001E-2</v>
      </c>
      <c r="F142" s="86" t="s">
        <v>250</v>
      </c>
      <c r="G142" s="85"/>
      <c r="H142" s="84" t="s">
        <v>123</v>
      </c>
      <c r="J142" s="2" t="s">
        <v>9</v>
      </c>
      <c r="T142" s="9"/>
      <c r="U142" s="10"/>
    </row>
    <row r="143" spans="1:21" customFormat="1" ht="45" x14ac:dyDescent="0.25">
      <c r="A143" s="11">
        <v>61</v>
      </c>
      <c r="B143" s="12"/>
      <c r="C143" s="13" t="s">
        <v>110</v>
      </c>
      <c r="D143" s="30" t="s">
        <v>210</v>
      </c>
      <c r="E143" s="15">
        <f>13*2</f>
        <v>26</v>
      </c>
      <c r="F143" s="29" t="s">
        <v>250</v>
      </c>
      <c r="G143" s="15"/>
      <c r="H143" s="29" t="s">
        <v>221</v>
      </c>
      <c r="J143" s="2" t="s">
        <v>9</v>
      </c>
      <c r="T143" s="9"/>
      <c r="U143" s="10"/>
    </row>
    <row r="144" spans="1:21" customFormat="1" ht="15" x14ac:dyDescent="0.25">
      <c r="A144" s="49" t="s">
        <v>124</v>
      </c>
      <c r="B144" s="49"/>
      <c r="C144" s="49"/>
      <c r="D144" s="49"/>
      <c r="E144" s="49"/>
      <c r="F144" s="49"/>
      <c r="G144" s="49"/>
      <c r="H144" s="49"/>
      <c r="T144" s="9"/>
      <c r="U144" s="10" t="s">
        <v>124</v>
      </c>
    </row>
    <row r="145" spans="1:21" customFormat="1" ht="33.75" x14ac:dyDescent="0.25">
      <c r="A145" s="70">
        <v>62</v>
      </c>
      <c r="B145" s="71"/>
      <c r="C145" s="87" t="s">
        <v>125</v>
      </c>
      <c r="D145" s="73" t="s">
        <v>213</v>
      </c>
      <c r="E145" s="74">
        <v>26.2</v>
      </c>
      <c r="F145" s="72" t="s">
        <v>258</v>
      </c>
      <c r="G145" s="74"/>
      <c r="H145" s="87"/>
      <c r="J145" s="2" t="s">
        <v>9</v>
      </c>
      <c r="T145" s="9"/>
      <c r="U145" s="10"/>
    </row>
    <row r="146" spans="1:21" customFormat="1" ht="22.5" x14ac:dyDescent="0.25">
      <c r="A146" s="75"/>
      <c r="B146" s="76"/>
      <c r="C146" s="77" t="s">
        <v>249</v>
      </c>
      <c r="D146" s="78"/>
      <c r="E146" s="79"/>
      <c r="F146" s="77"/>
      <c r="G146" s="79"/>
      <c r="H146" s="80"/>
      <c r="J146" s="2"/>
      <c r="T146" s="9"/>
      <c r="U146" s="10"/>
    </row>
    <row r="147" spans="1:21" customFormat="1" ht="22.5" x14ac:dyDescent="0.25">
      <c r="A147" s="82"/>
      <c r="B147" s="83"/>
      <c r="C147" s="84" t="s">
        <v>126</v>
      </c>
      <c r="D147" s="47" t="s">
        <v>86</v>
      </c>
      <c r="E147" s="85">
        <v>3.4060000000000001</v>
      </c>
      <c r="F147" s="86" t="s">
        <v>258</v>
      </c>
      <c r="G147" s="85"/>
      <c r="H147" s="84" t="s">
        <v>12</v>
      </c>
      <c r="J147" s="2" t="s">
        <v>9</v>
      </c>
      <c r="T147" s="9"/>
      <c r="U147" s="10"/>
    </row>
    <row r="148" spans="1:21" customFormat="1" ht="56.25" x14ac:dyDescent="0.25">
      <c r="A148" s="11">
        <v>63</v>
      </c>
      <c r="B148" s="12"/>
      <c r="C148" s="13" t="s">
        <v>127</v>
      </c>
      <c r="D148" s="30" t="s">
        <v>222</v>
      </c>
      <c r="E148" s="15">
        <v>26.2</v>
      </c>
      <c r="F148" s="29" t="s">
        <v>258</v>
      </c>
      <c r="G148" s="15"/>
      <c r="H148" s="13"/>
      <c r="J148" s="2" t="s">
        <v>9</v>
      </c>
      <c r="T148" s="9"/>
      <c r="U148" s="10"/>
    </row>
    <row r="149" spans="1:21" customFormat="1" ht="56.25" x14ac:dyDescent="0.25">
      <c r="A149" s="11">
        <v>64</v>
      </c>
      <c r="B149" s="12"/>
      <c r="C149" s="13" t="s">
        <v>128</v>
      </c>
      <c r="D149" s="30" t="s">
        <v>222</v>
      </c>
      <c r="E149" s="15">
        <v>98.7</v>
      </c>
      <c r="F149" s="29" t="s">
        <v>258</v>
      </c>
      <c r="G149" s="15"/>
      <c r="H149" s="13"/>
      <c r="J149" s="2" t="s">
        <v>9</v>
      </c>
      <c r="T149" s="9"/>
      <c r="U149" s="10"/>
    </row>
    <row r="150" spans="1:21" customFormat="1" ht="33.75" x14ac:dyDescent="0.25">
      <c r="A150" s="70">
        <v>65</v>
      </c>
      <c r="B150" s="71"/>
      <c r="C150" s="87" t="s">
        <v>129</v>
      </c>
      <c r="D150" s="73" t="s">
        <v>213</v>
      </c>
      <c r="E150" s="74">
        <v>98.7</v>
      </c>
      <c r="F150" s="72" t="s">
        <v>258</v>
      </c>
      <c r="G150" s="74"/>
      <c r="H150" s="87"/>
      <c r="J150" s="2" t="s">
        <v>9</v>
      </c>
      <c r="T150" s="9"/>
      <c r="U150" s="10"/>
    </row>
    <row r="151" spans="1:21" customFormat="1" ht="22.5" x14ac:dyDescent="0.25">
      <c r="A151" s="75"/>
      <c r="B151" s="76"/>
      <c r="C151" s="77" t="s">
        <v>249</v>
      </c>
      <c r="D151" s="78"/>
      <c r="E151" s="79"/>
      <c r="F151" s="77"/>
      <c r="G151" s="79"/>
      <c r="H151" s="80"/>
      <c r="J151" s="2"/>
      <c r="T151" s="9"/>
      <c r="U151" s="10"/>
    </row>
    <row r="152" spans="1:21" customFormat="1" ht="22.5" x14ac:dyDescent="0.25">
      <c r="A152" s="82"/>
      <c r="B152" s="83"/>
      <c r="C152" s="84" t="s">
        <v>126</v>
      </c>
      <c r="D152" s="47" t="s">
        <v>86</v>
      </c>
      <c r="E152" s="85">
        <v>12.831</v>
      </c>
      <c r="F152" s="86" t="s">
        <v>258</v>
      </c>
      <c r="G152" s="85"/>
      <c r="H152" s="84" t="s">
        <v>12</v>
      </c>
      <c r="J152" s="2" t="s">
        <v>9</v>
      </c>
      <c r="T152" s="9"/>
      <c r="U152" s="10"/>
    </row>
    <row r="153" spans="1:21" customFormat="1" ht="56.25" x14ac:dyDescent="0.25">
      <c r="A153" s="11">
        <v>66</v>
      </c>
      <c r="B153" s="12"/>
      <c r="C153" s="13" t="s">
        <v>130</v>
      </c>
      <c r="D153" s="30" t="s">
        <v>222</v>
      </c>
      <c r="E153" s="15">
        <v>98.7</v>
      </c>
      <c r="F153" s="29" t="s">
        <v>258</v>
      </c>
      <c r="G153" s="15"/>
      <c r="H153" s="13"/>
      <c r="J153" s="2" t="s">
        <v>9</v>
      </c>
      <c r="T153" s="9"/>
      <c r="U153" s="10"/>
    </row>
    <row r="154" spans="1:21" customFormat="1" ht="15" x14ac:dyDescent="0.25">
      <c r="A154" s="49" t="s">
        <v>131</v>
      </c>
      <c r="B154" s="49"/>
      <c r="C154" s="49"/>
      <c r="D154" s="49"/>
      <c r="E154" s="49"/>
      <c r="F154" s="49"/>
      <c r="G154" s="49"/>
      <c r="H154" s="49"/>
      <c r="T154" s="9"/>
      <c r="U154" s="10" t="s">
        <v>131</v>
      </c>
    </row>
    <row r="155" spans="1:21" customFormat="1" ht="56.25" x14ac:dyDescent="0.25">
      <c r="A155" s="11">
        <v>72</v>
      </c>
      <c r="B155" s="12"/>
      <c r="C155" s="13" t="s">
        <v>132</v>
      </c>
      <c r="D155" s="30" t="s">
        <v>222</v>
      </c>
      <c r="E155" s="15">
        <v>74</v>
      </c>
      <c r="F155" s="29" t="s">
        <v>258</v>
      </c>
      <c r="G155" s="15"/>
      <c r="H155" s="13"/>
      <c r="J155" s="2" t="s">
        <v>9</v>
      </c>
      <c r="T155" s="9"/>
      <c r="U155" s="10"/>
    </row>
    <row r="156" spans="1:21" customFormat="1" ht="56.25" x14ac:dyDescent="0.25">
      <c r="A156" s="11">
        <v>73</v>
      </c>
      <c r="B156" s="12"/>
      <c r="C156" s="13" t="s">
        <v>133</v>
      </c>
      <c r="D156" s="30" t="s">
        <v>222</v>
      </c>
      <c r="E156" s="15">
        <v>90.3</v>
      </c>
      <c r="F156" s="29" t="s">
        <v>258</v>
      </c>
      <c r="G156" s="15"/>
      <c r="H156" s="13"/>
      <c r="J156" s="2" t="s">
        <v>9</v>
      </c>
      <c r="T156" s="9"/>
      <c r="U156" s="10"/>
    </row>
    <row r="157" spans="1:21" customFormat="1" ht="67.5" x14ac:dyDescent="0.25">
      <c r="A157" s="11">
        <v>74</v>
      </c>
      <c r="B157" s="12"/>
      <c r="C157" s="13" t="s">
        <v>134</v>
      </c>
      <c r="D157" s="30" t="s">
        <v>223</v>
      </c>
      <c r="E157" s="15">
        <v>59.3</v>
      </c>
      <c r="F157" s="29" t="s">
        <v>258</v>
      </c>
      <c r="G157" s="15"/>
      <c r="H157" s="13"/>
      <c r="J157" s="2" t="s">
        <v>9</v>
      </c>
      <c r="T157" s="9"/>
      <c r="U157" s="10"/>
    </row>
    <row r="158" spans="1:21" customFormat="1" ht="33.75" x14ac:dyDescent="0.25">
      <c r="A158" s="11">
        <v>75</v>
      </c>
      <c r="B158" s="12"/>
      <c r="C158" s="13" t="s">
        <v>135</v>
      </c>
      <c r="D158" s="30" t="s">
        <v>224</v>
      </c>
      <c r="E158" s="15">
        <v>35</v>
      </c>
      <c r="F158" s="29" t="s">
        <v>258</v>
      </c>
      <c r="G158" s="15"/>
      <c r="H158" s="13"/>
      <c r="J158" s="2" t="s">
        <v>9</v>
      </c>
      <c r="T158" s="9"/>
      <c r="U158" s="10"/>
    </row>
    <row r="159" spans="1:21" customFormat="1" ht="15" x14ac:dyDescent="0.25">
      <c r="A159" s="49" t="s">
        <v>136</v>
      </c>
      <c r="B159" s="49"/>
      <c r="C159" s="49"/>
      <c r="D159" s="49"/>
      <c r="E159" s="49"/>
      <c r="F159" s="49"/>
      <c r="G159" s="49"/>
      <c r="H159" s="49"/>
      <c r="T159" s="9"/>
      <c r="U159" s="10" t="s">
        <v>136</v>
      </c>
    </row>
    <row r="160" spans="1:21" customFormat="1" ht="56.25" x14ac:dyDescent="0.25">
      <c r="A160" s="11">
        <v>76</v>
      </c>
      <c r="B160" s="12"/>
      <c r="C160" s="13" t="s">
        <v>137</v>
      </c>
      <c r="D160" s="30" t="s">
        <v>222</v>
      </c>
      <c r="E160" s="15">
        <v>3.3</v>
      </c>
      <c r="F160" s="29" t="s">
        <v>258</v>
      </c>
      <c r="G160" s="15"/>
      <c r="H160" s="13"/>
      <c r="J160" s="2" t="s">
        <v>9</v>
      </c>
      <c r="T160" s="9"/>
      <c r="U160" s="10"/>
    </row>
    <row r="161" spans="1:21" customFormat="1" ht="56.25" x14ac:dyDescent="0.25">
      <c r="A161" s="11">
        <v>77</v>
      </c>
      <c r="B161" s="12"/>
      <c r="C161" s="13" t="s">
        <v>133</v>
      </c>
      <c r="D161" s="30" t="s">
        <v>222</v>
      </c>
      <c r="E161" s="15">
        <v>23.3</v>
      </c>
      <c r="F161" s="29" t="s">
        <v>258</v>
      </c>
      <c r="G161" s="15"/>
      <c r="H161" s="13"/>
      <c r="J161" s="2" t="s">
        <v>9</v>
      </c>
      <c r="T161" s="9"/>
      <c r="U161" s="10"/>
    </row>
    <row r="162" spans="1:21" customFormat="1" ht="67.5" x14ac:dyDescent="0.25">
      <c r="A162" s="11">
        <v>78</v>
      </c>
      <c r="B162" s="12"/>
      <c r="C162" s="13" t="s">
        <v>134</v>
      </c>
      <c r="D162" s="30" t="s">
        <v>223</v>
      </c>
      <c r="E162" s="15">
        <v>12.4</v>
      </c>
      <c r="F162" s="29" t="s">
        <v>258</v>
      </c>
      <c r="G162" s="15"/>
      <c r="H162" s="13"/>
      <c r="J162" s="2" t="s">
        <v>9</v>
      </c>
      <c r="T162" s="9"/>
      <c r="U162" s="10"/>
    </row>
    <row r="163" spans="1:21" customFormat="1" ht="33.75" x14ac:dyDescent="0.25">
      <c r="A163" s="11">
        <v>79</v>
      </c>
      <c r="B163" s="12"/>
      <c r="C163" s="13" t="s">
        <v>135</v>
      </c>
      <c r="D163" s="30" t="s">
        <v>224</v>
      </c>
      <c r="E163" s="15">
        <v>9</v>
      </c>
      <c r="F163" s="29" t="s">
        <v>258</v>
      </c>
      <c r="G163" s="15"/>
      <c r="H163" s="13"/>
      <c r="J163" s="2" t="s">
        <v>9</v>
      </c>
      <c r="T163" s="9"/>
      <c r="U163" s="10"/>
    </row>
    <row r="164" spans="1:21" customFormat="1" ht="15" x14ac:dyDescent="0.25">
      <c r="A164" s="49" t="s">
        <v>136</v>
      </c>
      <c r="B164" s="49"/>
      <c r="C164" s="49"/>
      <c r="D164" s="49"/>
      <c r="E164" s="49"/>
      <c r="F164" s="49"/>
      <c r="G164" s="49"/>
      <c r="H164" s="49"/>
      <c r="T164" s="9"/>
      <c r="U164" s="10" t="s">
        <v>136</v>
      </c>
    </row>
    <row r="165" spans="1:21" customFormat="1" ht="56.25" x14ac:dyDescent="0.25">
      <c r="A165" s="11">
        <v>80</v>
      </c>
      <c r="B165" s="12"/>
      <c r="C165" s="13" t="s">
        <v>132</v>
      </c>
      <c r="D165" s="30" t="s">
        <v>222</v>
      </c>
      <c r="E165" s="15">
        <v>1.1000000000000001</v>
      </c>
      <c r="F165" s="29" t="s">
        <v>258</v>
      </c>
      <c r="G165" s="15"/>
      <c r="H165" s="13"/>
      <c r="J165" s="2" t="s">
        <v>9</v>
      </c>
      <c r="T165" s="9"/>
      <c r="U165" s="10"/>
    </row>
    <row r="166" spans="1:21" customFormat="1" ht="67.5" x14ac:dyDescent="0.25">
      <c r="A166" s="11">
        <v>81</v>
      </c>
      <c r="B166" s="12"/>
      <c r="C166" s="13" t="s">
        <v>134</v>
      </c>
      <c r="D166" s="30" t="s">
        <v>223</v>
      </c>
      <c r="E166" s="15">
        <v>13.9</v>
      </c>
      <c r="F166" s="29" t="s">
        <v>258</v>
      </c>
      <c r="G166" s="15"/>
      <c r="H166" s="13"/>
      <c r="J166" s="2" t="s">
        <v>9</v>
      </c>
      <c r="T166" s="9"/>
      <c r="U166" s="10"/>
    </row>
    <row r="167" spans="1:21" customFormat="1" ht="33.75" x14ac:dyDescent="0.25">
      <c r="A167" s="11">
        <v>82</v>
      </c>
      <c r="B167" s="12"/>
      <c r="C167" s="13" t="s">
        <v>135</v>
      </c>
      <c r="D167" s="30" t="s">
        <v>224</v>
      </c>
      <c r="E167" s="15">
        <v>4</v>
      </c>
      <c r="F167" s="29" t="s">
        <v>258</v>
      </c>
      <c r="G167" s="15"/>
      <c r="H167" s="13"/>
      <c r="J167" s="2" t="s">
        <v>9</v>
      </c>
      <c r="T167" s="9"/>
      <c r="U167" s="10"/>
    </row>
    <row r="168" spans="1:21" customFormat="1" ht="15" x14ac:dyDescent="0.25">
      <c r="A168" s="49" t="s">
        <v>138</v>
      </c>
      <c r="B168" s="49"/>
      <c r="C168" s="49"/>
      <c r="D168" s="49"/>
      <c r="E168" s="49"/>
      <c r="F168" s="49"/>
      <c r="G168" s="49"/>
      <c r="H168" s="49"/>
      <c r="T168" s="9"/>
      <c r="U168" s="10" t="s">
        <v>138</v>
      </c>
    </row>
    <row r="169" spans="1:21" customFormat="1" ht="56.25" x14ac:dyDescent="0.25">
      <c r="A169" s="11">
        <v>83</v>
      </c>
      <c r="B169" s="12"/>
      <c r="C169" s="13" t="s">
        <v>132</v>
      </c>
      <c r="D169" s="30" t="s">
        <v>222</v>
      </c>
      <c r="E169" s="15">
        <v>2.9</v>
      </c>
      <c r="F169" s="29" t="s">
        <v>258</v>
      </c>
      <c r="G169" s="15"/>
      <c r="H169" s="29"/>
      <c r="J169" s="2" t="s">
        <v>9</v>
      </c>
      <c r="T169" s="9"/>
      <c r="U169" s="10"/>
    </row>
    <row r="170" spans="1:21" customFormat="1" ht="56.25" x14ac:dyDescent="0.25">
      <c r="A170" s="11">
        <v>84</v>
      </c>
      <c r="B170" s="12"/>
      <c r="C170" s="13" t="s">
        <v>133</v>
      </c>
      <c r="D170" s="30" t="s">
        <v>222</v>
      </c>
      <c r="E170" s="15">
        <v>35.700000000000003</v>
      </c>
      <c r="F170" s="29" t="s">
        <v>258</v>
      </c>
      <c r="G170" s="15"/>
      <c r="H170" s="13"/>
      <c r="J170" s="2" t="s">
        <v>9</v>
      </c>
      <c r="T170" s="9"/>
      <c r="U170" s="10"/>
    </row>
    <row r="171" spans="1:21" customFormat="1" ht="67.5" x14ac:dyDescent="0.25">
      <c r="A171" s="11">
        <v>85</v>
      </c>
      <c r="B171" s="12"/>
      <c r="C171" s="13" t="s">
        <v>134</v>
      </c>
      <c r="D171" s="30" t="s">
        <v>223</v>
      </c>
      <c r="E171" s="15">
        <v>7.6</v>
      </c>
      <c r="F171" s="29" t="s">
        <v>258</v>
      </c>
      <c r="G171" s="15"/>
      <c r="H171" s="13"/>
      <c r="J171" s="2" t="s">
        <v>9</v>
      </c>
      <c r="T171" s="9"/>
      <c r="U171" s="10"/>
    </row>
    <row r="172" spans="1:21" customFormat="1" ht="33.75" x14ac:dyDescent="0.25">
      <c r="A172" s="11">
        <v>86</v>
      </c>
      <c r="B172" s="12"/>
      <c r="C172" s="13" t="s">
        <v>135</v>
      </c>
      <c r="D172" s="30" t="s">
        <v>224</v>
      </c>
      <c r="E172" s="15">
        <v>8</v>
      </c>
      <c r="F172" s="29" t="s">
        <v>258</v>
      </c>
      <c r="G172" s="15"/>
      <c r="H172" s="13"/>
      <c r="J172" s="2" t="s">
        <v>9</v>
      </c>
      <c r="T172" s="9"/>
      <c r="U172" s="10"/>
    </row>
    <row r="173" spans="1:21" customFormat="1" ht="15" x14ac:dyDescent="0.25">
      <c r="A173" s="54" t="s">
        <v>292</v>
      </c>
      <c r="B173" s="54"/>
      <c r="C173" s="54"/>
      <c r="D173" s="54"/>
      <c r="E173" s="54"/>
      <c r="F173" s="54"/>
      <c r="G173" s="54"/>
      <c r="H173" s="54"/>
      <c r="T173" s="9" t="s">
        <v>139</v>
      </c>
      <c r="U173" s="10"/>
    </row>
    <row r="174" spans="1:21" customFormat="1" ht="15" x14ac:dyDescent="0.25">
      <c r="A174" s="49" t="s">
        <v>140</v>
      </c>
      <c r="B174" s="49"/>
      <c r="C174" s="49"/>
      <c r="D174" s="49"/>
      <c r="E174" s="49"/>
      <c r="F174" s="49"/>
      <c r="G174" s="49"/>
      <c r="H174" s="49"/>
      <c r="T174" s="9"/>
      <c r="U174" s="10" t="s">
        <v>140</v>
      </c>
    </row>
    <row r="175" spans="1:21" customFormat="1" ht="22.5" x14ac:dyDescent="0.25">
      <c r="A175" s="11">
        <v>87</v>
      </c>
      <c r="B175" s="12"/>
      <c r="C175" s="13" t="s">
        <v>141</v>
      </c>
      <c r="D175" s="30" t="s">
        <v>218</v>
      </c>
      <c r="E175" s="15">
        <v>82.24</v>
      </c>
      <c r="F175" s="29" t="s">
        <v>258</v>
      </c>
      <c r="G175" s="15"/>
      <c r="H175" s="15"/>
      <c r="J175" s="2" t="s">
        <v>9</v>
      </c>
      <c r="T175" s="9"/>
      <c r="U175" s="10"/>
    </row>
    <row r="176" spans="1:21" customFormat="1" ht="56.25" x14ac:dyDescent="0.25">
      <c r="A176" s="11">
        <v>88</v>
      </c>
      <c r="B176" s="12"/>
      <c r="C176" s="13" t="s">
        <v>142</v>
      </c>
      <c r="D176" s="30" t="s">
        <v>216</v>
      </c>
      <c r="E176" s="15">
        <v>82.24</v>
      </c>
      <c r="F176" s="29" t="s">
        <v>258</v>
      </c>
      <c r="G176" s="15"/>
      <c r="H176" s="15"/>
      <c r="J176" s="2" t="s">
        <v>9</v>
      </c>
      <c r="T176" s="9"/>
      <c r="U176" s="10"/>
    </row>
    <row r="177" spans="1:21" customFormat="1" ht="22.5" x14ac:dyDescent="0.25">
      <c r="A177" s="11"/>
      <c r="B177" s="12"/>
      <c r="C177" s="29" t="s">
        <v>249</v>
      </c>
      <c r="D177" s="30"/>
      <c r="E177" s="15"/>
      <c r="F177" s="29"/>
      <c r="G177" s="15"/>
      <c r="H177" s="15"/>
      <c r="J177" s="2"/>
      <c r="T177" s="9"/>
      <c r="U177" s="10"/>
    </row>
    <row r="178" spans="1:21" customFormat="1" ht="22.5" x14ac:dyDescent="0.25">
      <c r="A178" s="11"/>
      <c r="B178" s="12"/>
      <c r="C178" s="13" t="s">
        <v>143</v>
      </c>
      <c r="D178" s="14" t="s">
        <v>62</v>
      </c>
      <c r="E178" s="15">
        <v>95.398399999999995</v>
      </c>
      <c r="F178" s="29" t="s">
        <v>258</v>
      </c>
      <c r="G178" s="15"/>
      <c r="H178" s="13" t="s">
        <v>12</v>
      </c>
      <c r="J178" s="2" t="s">
        <v>9</v>
      </c>
      <c r="T178" s="9"/>
      <c r="U178" s="10"/>
    </row>
    <row r="179" spans="1:21" customFormat="1" ht="45" x14ac:dyDescent="0.25">
      <c r="A179" s="11"/>
      <c r="B179" s="12"/>
      <c r="C179" s="13" t="s">
        <v>144</v>
      </c>
      <c r="D179" s="14" t="s">
        <v>86</v>
      </c>
      <c r="E179" s="15">
        <v>284.55040000000002</v>
      </c>
      <c r="F179" s="29" t="s">
        <v>258</v>
      </c>
      <c r="G179" s="15"/>
      <c r="H179" s="13" t="s">
        <v>145</v>
      </c>
      <c r="J179" s="2" t="s">
        <v>9</v>
      </c>
      <c r="T179" s="9"/>
      <c r="U179" s="10"/>
    </row>
    <row r="180" spans="1:21" customFormat="1" ht="22.5" x14ac:dyDescent="0.25">
      <c r="A180" s="11">
        <v>89</v>
      </c>
      <c r="B180" s="12"/>
      <c r="C180" s="13" t="s">
        <v>141</v>
      </c>
      <c r="D180" s="30" t="s">
        <v>218</v>
      </c>
      <c r="E180" s="15">
        <v>82.24</v>
      </c>
      <c r="F180" s="29" t="s">
        <v>258</v>
      </c>
      <c r="G180" s="15"/>
      <c r="H180" s="13"/>
      <c r="J180" s="2" t="s">
        <v>9</v>
      </c>
      <c r="T180" s="9"/>
      <c r="U180" s="10"/>
    </row>
    <row r="181" spans="1:21" customFormat="1" ht="33.75" x14ac:dyDescent="0.25">
      <c r="A181" s="11">
        <v>90</v>
      </c>
      <c r="B181" s="12"/>
      <c r="C181" s="13" t="s">
        <v>146</v>
      </c>
      <c r="D181" s="30" t="s">
        <v>213</v>
      </c>
      <c r="E181" s="15">
        <v>82.24</v>
      </c>
      <c r="F181" s="29" t="s">
        <v>258</v>
      </c>
      <c r="G181" s="15"/>
      <c r="H181" s="13"/>
      <c r="J181" s="2" t="s">
        <v>9</v>
      </c>
      <c r="T181" s="9"/>
      <c r="U181" s="10"/>
    </row>
    <row r="182" spans="1:21" customFormat="1" ht="15" x14ac:dyDescent="0.25">
      <c r="A182" s="49" t="s">
        <v>147</v>
      </c>
      <c r="B182" s="49"/>
      <c r="C182" s="49"/>
      <c r="D182" s="49"/>
      <c r="E182" s="49"/>
      <c r="F182" s="49"/>
      <c r="G182" s="49"/>
      <c r="H182" s="49"/>
      <c r="T182" s="9"/>
      <c r="U182" s="10" t="s">
        <v>147</v>
      </c>
    </row>
    <row r="183" spans="1:21" customFormat="1" ht="33.75" x14ac:dyDescent="0.25">
      <c r="A183" s="11">
        <v>91</v>
      </c>
      <c r="B183" s="12"/>
      <c r="C183" s="13" t="s">
        <v>148</v>
      </c>
      <c r="D183" s="30" t="s">
        <v>213</v>
      </c>
      <c r="E183" s="15">
        <v>26.45</v>
      </c>
      <c r="F183" s="29" t="s">
        <v>258</v>
      </c>
      <c r="G183" s="15"/>
      <c r="H183" s="29"/>
      <c r="J183" s="2" t="s">
        <v>9</v>
      </c>
      <c r="T183" s="9"/>
      <c r="U183" s="10"/>
    </row>
    <row r="184" spans="1:21" customFormat="1" ht="33.75" x14ac:dyDescent="0.25">
      <c r="A184" s="11">
        <v>92</v>
      </c>
      <c r="B184" s="12"/>
      <c r="C184" s="29" t="s">
        <v>259</v>
      </c>
      <c r="D184" s="30" t="s">
        <v>213</v>
      </c>
      <c r="E184" s="15">
        <v>26.45</v>
      </c>
      <c r="F184" s="29" t="s">
        <v>258</v>
      </c>
      <c r="G184" s="15"/>
      <c r="H184" s="13"/>
      <c r="J184" s="2" t="s">
        <v>9</v>
      </c>
      <c r="T184" s="9"/>
      <c r="U184" s="10"/>
    </row>
    <row r="185" spans="1:21" customFormat="1" ht="15" x14ac:dyDescent="0.25">
      <c r="A185" s="69" t="s">
        <v>149</v>
      </c>
      <c r="B185" s="69"/>
      <c r="C185" s="69"/>
      <c r="D185" s="69"/>
      <c r="E185" s="69"/>
      <c r="F185" s="69"/>
      <c r="G185" s="69"/>
      <c r="H185" s="69"/>
      <c r="T185" s="9"/>
      <c r="U185" s="10" t="s">
        <v>149</v>
      </c>
    </row>
    <row r="186" spans="1:21" customFormat="1" ht="56.25" x14ac:dyDescent="0.25">
      <c r="A186" s="11">
        <v>93</v>
      </c>
      <c r="B186" s="12"/>
      <c r="C186" s="13" t="s">
        <v>280</v>
      </c>
      <c r="D186" s="30" t="s">
        <v>225</v>
      </c>
      <c r="E186" s="17">
        <v>35.520000000000003</v>
      </c>
      <c r="F186" s="29" t="s">
        <v>258</v>
      </c>
      <c r="G186" s="15"/>
      <c r="H186" s="13" t="s">
        <v>281</v>
      </c>
      <c r="J186" s="2" t="s">
        <v>9</v>
      </c>
      <c r="T186" s="9"/>
      <c r="U186" s="10"/>
    </row>
    <row r="187" spans="1:21" customFormat="1" ht="15" x14ac:dyDescent="0.25">
      <c r="A187" s="11">
        <v>94</v>
      </c>
      <c r="B187" s="12"/>
      <c r="C187" s="13" t="s">
        <v>150</v>
      </c>
      <c r="D187" s="30" t="s">
        <v>226</v>
      </c>
      <c r="E187" s="15">
        <v>10</v>
      </c>
      <c r="F187" s="29" t="s">
        <v>258</v>
      </c>
      <c r="G187" s="15"/>
      <c r="H187" s="13"/>
      <c r="J187" s="2" t="s">
        <v>9</v>
      </c>
      <c r="T187" s="9"/>
      <c r="U187" s="10"/>
    </row>
    <row r="188" spans="1:21" customFormat="1" ht="15" x14ac:dyDescent="0.25">
      <c r="A188" s="49" t="s">
        <v>37</v>
      </c>
      <c r="B188" s="49"/>
      <c r="C188" s="49"/>
      <c r="D188" s="49"/>
      <c r="E188" s="49"/>
      <c r="F188" s="49"/>
      <c r="G188" s="49"/>
      <c r="H188" s="49"/>
      <c r="T188" s="9"/>
      <c r="U188" s="10" t="s">
        <v>37</v>
      </c>
    </row>
    <row r="189" spans="1:21" customFormat="1" ht="33.75" x14ac:dyDescent="0.25">
      <c r="A189" s="11">
        <v>95</v>
      </c>
      <c r="B189" s="12"/>
      <c r="C189" s="13" t="s">
        <v>38</v>
      </c>
      <c r="D189" s="30" t="s">
        <v>62</v>
      </c>
      <c r="E189" s="15">
        <v>4.8</v>
      </c>
      <c r="F189" s="29" t="s">
        <v>244</v>
      </c>
      <c r="G189" s="15"/>
      <c r="H189" s="13" t="s">
        <v>247</v>
      </c>
      <c r="J189" s="2" t="s">
        <v>9</v>
      </c>
      <c r="T189" s="9"/>
      <c r="U189" s="10"/>
    </row>
    <row r="190" spans="1:21" customFormat="1" ht="15" x14ac:dyDescent="0.25">
      <c r="A190" s="49" t="s">
        <v>156</v>
      </c>
      <c r="B190" s="49"/>
      <c r="C190" s="49"/>
      <c r="D190" s="49"/>
      <c r="E190" s="49"/>
      <c r="F190" s="49"/>
      <c r="G190" s="49"/>
      <c r="H190" s="49"/>
      <c r="T190" s="9"/>
      <c r="U190" s="10" t="s">
        <v>156</v>
      </c>
    </row>
    <row r="191" spans="1:21" customFormat="1" ht="33.75" x14ac:dyDescent="0.25">
      <c r="A191" s="11">
        <v>96</v>
      </c>
      <c r="B191" s="12"/>
      <c r="C191" s="13" t="s">
        <v>157</v>
      </c>
      <c r="D191" s="30" t="s">
        <v>231</v>
      </c>
      <c r="E191" s="15">
        <v>10</v>
      </c>
      <c r="F191" s="29" t="s">
        <v>258</v>
      </c>
      <c r="G191" s="15"/>
      <c r="H191" s="13"/>
      <c r="J191" s="2" t="s">
        <v>9</v>
      </c>
      <c r="T191" s="9"/>
      <c r="U191" s="10"/>
    </row>
    <row r="192" spans="1:21" customFormat="1" ht="45" x14ac:dyDescent="0.25">
      <c r="A192" s="11">
        <v>97</v>
      </c>
      <c r="B192" s="12"/>
      <c r="C192" s="13" t="s">
        <v>158</v>
      </c>
      <c r="D192" s="30" t="s">
        <v>232</v>
      </c>
      <c r="E192" s="15">
        <f>10*1.48*2.3</f>
        <v>34.04</v>
      </c>
      <c r="F192" s="29" t="s">
        <v>258</v>
      </c>
      <c r="G192" s="15"/>
      <c r="H192" s="29" t="s">
        <v>233</v>
      </c>
      <c r="J192" s="2" t="s">
        <v>9</v>
      </c>
      <c r="T192" s="9"/>
      <c r="U192" s="10"/>
    </row>
    <row r="193" spans="1:21" customFormat="1" ht="23.25" x14ac:dyDescent="0.25">
      <c r="A193" s="55" t="s">
        <v>159</v>
      </c>
      <c r="B193" s="49"/>
      <c r="C193" s="49"/>
      <c r="D193" s="49"/>
      <c r="E193" s="49"/>
      <c r="F193" s="49"/>
      <c r="G193" s="49"/>
      <c r="H193" s="49"/>
      <c r="T193" s="9"/>
      <c r="U193" s="10" t="s">
        <v>159</v>
      </c>
    </row>
    <row r="194" spans="1:21" customFormat="1" ht="56.25" x14ac:dyDescent="0.25">
      <c r="A194" s="11">
        <v>98</v>
      </c>
      <c r="B194" s="12"/>
      <c r="C194" s="29" t="s">
        <v>159</v>
      </c>
      <c r="D194" s="30" t="s">
        <v>222</v>
      </c>
      <c r="E194" s="15">
        <v>13.24</v>
      </c>
      <c r="F194" s="29" t="s">
        <v>258</v>
      </c>
      <c r="G194" s="15"/>
      <c r="H194" s="13"/>
      <c r="J194" s="2" t="s">
        <v>9</v>
      </c>
      <c r="T194" s="9"/>
      <c r="U194" s="10"/>
    </row>
    <row r="195" spans="1:21" customFormat="1" ht="23.25" x14ac:dyDescent="0.25">
      <c r="A195" s="55" t="s">
        <v>159</v>
      </c>
      <c r="B195" s="49"/>
      <c r="C195" s="49"/>
      <c r="D195" s="49"/>
      <c r="E195" s="49"/>
      <c r="F195" s="49"/>
      <c r="G195" s="49"/>
      <c r="H195" s="49"/>
      <c r="T195" s="9"/>
      <c r="U195" s="10" t="s">
        <v>159</v>
      </c>
    </row>
    <row r="196" spans="1:21" customFormat="1" ht="56.25" x14ac:dyDescent="0.25">
      <c r="A196" s="11">
        <v>99</v>
      </c>
      <c r="B196" s="12"/>
      <c r="C196" s="29" t="s">
        <v>159</v>
      </c>
      <c r="D196" s="30" t="s">
        <v>222</v>
      </c>
      <c r="E196" s="15">
        <v>15.44</v>
      </c>
      <c r="F196" s="29" t="s">
        <v>258</v>
      </c>
      <c r="G196" s="15"/>
      <c r="H196" s="13"/>
      <c r="J196" s="2" t="s">
        <v>9</v>
      </c>
      <c r="T196" s="9"/>
      <c r="U196" s="10"/>
    </row>
    <row r="197" spans="1:21" customFormat="1" ht="23.25" x14ac:dyDescent="0.25">
      <c r="A197" s="55" t="s">
        <v>160</v>
      </c>
      <c r="B197" s="49"/>
      <c r="C197" s="49"/>
      <c r="D197" s="49"/>
      <c r="E197" s="49"/>
      <c r="F197" s="49"/>
      <c r="G197" s="49"/>
      <c r="H197" s="49"/>
      <c r="T197" s="9"/>
      <c r="U197" s="10" t="s">
        <v>160</v>
      </c>
    </row>
    <row r="198" spans="1:21" customFormat="1" ht="56.25" x14ac:dyDescent="0.25">
      <c r="A198" s="11">
        <v>100</v>
      </c>
      <c r="B198" s="12"/>
      <c r="C198" s="29" t="s">
        <v>160</v>
      </c>
      <c r="D198" s="30" t="s">
        <v>222</v>
      </c>
      <c r="E198" s="15">
        <v>5.5</v>
      </c>
      <c r="F198" s="29" t="s">
        <v>258</v>
      </c>
      <c r="G198" s="15"/>
      <c r="H198" s="13"/>
      <c r="J198" s="2" t="s">
        <v>9</v>
      </c>
      <c r="T198" s="9"/>
      <c r="U198" s="10"/>
    </row>
    <row r="199" spans="1:21" customFormat="1" ht="15" x14ac:dyDescent="0.25">
      <c r="A199" s="55" t="s">
        <v>161</v>
      </c>
      <c r="B199" s="49"/>
      <c r="C199" s="49"/>
      <c r="D199" s="49"/>
      <c r="E199" s="49"/>
      <c r="F199" s="49"/>
      <c r="G199" s="49"/>
      <c r="H199" s="49"/>
      <c r="T199" s="9"/>
      <c r="U199" s="10" t="s">
        <v>161</v>
      </c>
    </row>
    <row r="200" spans="1:21" customFormat="1" ht="56.25" x14ac:dyDescent="0.25">
      <c r="A200" s="11">
        <v>101</v>
      </c>
      <c r="B200" s="12"/>
      <c r="C200" s="29" t="s">
        <v>161</v>
      </c>
      <c r="D200" s="30" t="s">
        <v>222</v>
      </c>
      <c r="E200" s="15">
        <v>1.6</v>
      </c>
      <c r="F200" s="29" t="s">
        <v>258</v>
      </c>
      <c r="G200" s="15"/>
      <c r="H200" s="13"/>
      <c r="J200" s="2" t="s">
        <v>9</v>
      </c>
      <c r="T200" s="9"/>
      <c r="U200" s="10"/>
    </row>
    <row r="201" spans="1:21" customFormat="1" ht="15" x14ac:dyDescent="0.25">
      <c r="A201" s="55" t="s">
        <v>162</v>
      </c>
      <c r="B201" s="49"/>
      <c r="C201" s="49"/>
      <c r="D201" s="49"/>
      <c r="E201" s="49"/>
      <c r="F201" s="49"/>
      <c r="G201" s="49"/>
      <c r="H201" s="49"/>
      <c r="T201" s="9"/>
      <c r="U201" s="10" t="s">
        <v>162</v>
      </c>
    </row>
    <row r="202" spans="1:21" customFormat="1" ht="56.25" x14ac:dyDescent="0.25">
      <c r="A202" s="11">
        <v>102</v>
      </c>
      <c r="B202" s="12"/>
      <c r="C202" s="29" t="s">
        <v>162</v>
      </c>
      <c r="D202" s="30" t="s">
        <v>222</v>
      </c>
      <c r="E202" s="15">
        <v>1.7</v>
      </c>
      <c r="F202" s="29" t="s">
        <v>258</v>
      </c>
      <c r="G202" s="15"/>
      <c r="H202" s="13"/>
      <c r="J202" s="2" t="s">
        <v>9</v>
      </c>
      <c r="T202" s="9"/>
      <c r="U202" s="10"/>
    </row>
    <row r="203" spans="1:21" customFormat="1" ht="23.25" x14ac:dyDescent="0.25">
      <c r="A203" s="55" t="s">
        <v>163</v>
      </c>
      <c r="B203" s="49"/>
      <c r="C203" s="49"/>
      <c r="D203" s="49"/>
      <c r="E203" s="49"/>
      <c r="F203" s="49"/>
      <c r="G203" s="49"/>
      <c r="H203" s="49"/>
      <c r="T203" s="9"/>
      <c r="U203" s="10" t="s">
        <v>163</v>
      </c>
    </row>
    <row r="204" spans="1:21" customFormat="1" ht="56.25" x14ac:dyDescent="0.25">
      <c r="A204" s="11">
        <v>103</v>
      </c>
      <c r="B204" s="12"/>
      <c r="C204" s="29" t="s">
        <v>163</v>
      </c>
      <c r="D204" s="30" t="s">
        <v>222</v>
      </c>
      <c r="E204" s="15">
        <v>3.4</v>
      </c>
      <c r="F204" s="29" t="s">
        <v>258</v>
      </c>
      <c r="G204" s="15"/>
      <c r="H204" s="13"/>
      <c r="J204" s="2" t="s">
        <v>9</v>
      </c>
      <c r="T204" s="9"/>
      <c r="U204" s="10"/>
    </row>
    <row r="205" spans="1:21" customFormat="1" ht="15" x14ac:dyDescent="0.25">
      <c r="A205" s="55" t="s">
        <v>164</v>
      </c>
      <c r="B205" s="49"/>
      <c r="C205" s="49"/>
      <c r="D205" s="49"/>
      <c r="E205" s="49"/>
      <c r="F205" s="49"/>
      <c r="G205" s="49"/>
      <c r="H205" s="49"/>
      <c r="T205" s="9"/>
      <c r="U205" s="10" t="s">
        <v>164</v>
      </c>
    </row>
    <row r="206" spans="1:21" customFormat="1" ht="56.25" x14ac:dyDescent="0.25">
      <c r="A206" s="11">
        <v>104</v>
      </c>
      <c r="B206" s="12"/>
      <c r="C206" s="29" t="s">
        <v>262</v>
      </c>
      <c r="D206" s="30" t="s">
        <v>222</v>
      </c>
      <c r="E206" s="15">
        <f>10*1.48*2.4*2.2</f>
        <v>78.14400000000002</v>
      </c>
      <c r="F206" s="29" t="s">
        <v>258</v>
      </c>
      <c r="G206" s="15"/>
      <c r="H206" s="29" t="s">
        <v>234</v>
      </c>
      <c r="J206" s="2" t="s">
        <v>9</v>
      </c>
      <c r="T206" s="9"/>
      <c r="U206" s="10"/>
    </row>
    <row r="207" spans="1:21" customFormat="1" ht="22.5" x14ac:dyDescent="0.25">
      <c r="A207" s="11"/>
      <c r="B207" s="12"/>
      <c r="C207" s="29" t="s">
        <v>249</v>
      </c>
      <c r="D207" s="30"/>
      <c r="E207" s="15"/>
      <c r="F207" s="29"/>
      <c r="G207" s="15"/>
      <c r="H207" s="29"/>
      <c r="J207" s="2"/>
      <c r="T207" s="9"/>
      <c r="U207" s="10"/>
    </row>
    <row r="208" spans="1:21" customFormat="1" ht="15" x14ac:dyDescent="0.25">
      <c r="A208" s="11"/>
      <c r="B208" s="12"/>
      <c r="C208" s="13" t="s">
        <v>165</v>
      </c>
      <c r="D208" s="14" t="s">
        <v>86</v>
      </c>
      <c r="E208" s="19">
        <v>9.0363000000000007</v>
      </c>
      <c r="F208" s="29" t="s">
        <v>258</v>
      </c>
      <c r="G208" s="15"/>
      <c r="H208" s="13" t="s">
        <v>12</v>
      </c>
      <c r="J208" s="2" t="s">
        <v>9</v>
      </c>
      <c r="T208" s="9"/>
      <c r="U208" s="10"/>
    </row>
    <row r="209" spans="1:21" customFormat="1" ht="15" x14ac:dyDescent="0.25">
      <c r="A209" s="55" t="s">
        <v>166</v>
      </c>
      <c r="B209" s="49"/>
      <c r="C209" s="49"/>
      <c r="D209" s="49"/>
      <c r="E209" s="49"/>
      <c r="F209" s="49"/>
      <c r="G209" s="49"/>
      <c r="H209" s="49"/>
      <c r="T209" s="9"/>
      <c r="U209" s="10" t="s">
        <v>166</v>
      </c>
    </row>
    <row r="210" spans="1:21" customFormat="1" ht="56.25" x14ac:dyDescent="0.25">
      <c r="A210" s="11">
        <v>105</v>
      </c>
      <c r="B210" s="12"/>
      <c r="C210" s="29" t="s">
        <v>166</v>
      </c>
      <c r="D210" s="30" t="s">
        <v>222</v>
      </c>
      <c r="E210" s="15">
        <v>15.1</v>
      </c>
      <c r="F210" s="29" t="s">
        <v>258</v>
      </c>
      <c r="G210" s="15"/>
      <c r="H210" s="13"/>
      <c r="J210" s="2" t="s">
        <v>9</v>
      </c>
      <c r="T210" s="9"/>
      <c r="U210" s="10"/>
    </row>
    <row r="211" spans="1:21" customFormat="1" ht="15" x14ac:dyDescent="0.25">
      <c r="A211" s="49" t="s">
        <v>167</v>
      </c>
      <c r="B211" s="49"/>
      <c r="C211" s="49"/>
      <c r="D211" s="49"/>
      <c r="E211" s="49"/>
      <c r="F211" s="49"/>
      <c r="G211" s="49"/>
      <c r="H211" s="49"/>
      <c r="T211" s="9"/>
      <c r="U211" s="10" t="s">
        <v>167</v>
      </c>
    </row>
    <row r="212" spans="1:21" customFormat="1" ht="33.75" x14ac:dyDescent="0.25">
      <c r="A212" s="11">
        <v>106</v>
      </c>
      <c r="B212" s="12"/>
      <c r="C212" s="13" t="s">
        <v>81</v>
      </c>
      <c r="D212" s="30" t="s">
        <v>213</v>
      </c>
      <c r="E212" s="15">
        <f>16*0.18</f>
        <v>2.88</v>
      </c>
      <c r="F212" s="29" t="s">
        <v>258</v>
      </c>
      <c r="G212" s="15"/>
      <c r="H212" s="29" t="s">
        <v>235</v>
      </c>
      <c r="J212" s="2" t="s">
        <v>9</v>
      </c>
      <c r="T212" s="9"/>
      <c r="U212" s="10"/>
    </row>
    <row r="213" spans="1:21" customFormat="1" ht="22.5" x14ac:dyDescent="0.25">
      <c r="A213" s="11"/>
      <c r="B213" s="12"/>
      <c r="C213" s="29" t="s">
        <v>249</v>
      </c>
      <c r="D213" s="30"/>
      <c r="E213" s="15"/>
      <c r="F213" s="29"/>
      <c r="G213" s="15"/>
      <c r="H213" s="29"/>
      <c r="J213" s="2"/>
      <c r="T213" s="9"/>
      <c r="U213" s="10"/>
    </row>
    <row r="214" spans="1:21" customFormat="1" ht="22.5" x14ac:dyDescent="0.25">
      <c r="A214" s="11"/>
      <c r="B214" s="12"/>
      <c r="C214" s="13" t="s">
        <v>82</v>
      </c>
      <c r="D214" s="14" t="s">
        <v>34</v>
      </c>
      <c r="E214" s="21">
        <v>1.6553999999999999E-2</v>
      </c>
      <c r="F214" s="29" t="s">
        <v>258</v>
      </c>
      <c r="G214" s="15"/>
      <c r="H214" s="13" t="s">
        <v>168</v>
      </c>
      <c r="J214" s="2" t="s">
        <v>9</v>
      </c>
      <c r="T214" s="9"/>
      <c r="U214" s="10"/>
    </row>
    <row r="215" spans="1:21" customFormat="1" ht="15" x14ac:dyDescent="0.25">
      <c r="A215" s="55" t="s">
        <v>169</v>
      </c>
      <c r="B215" s="49"/>
      <c r="C215" s="49"/>
      <c r="D215" s="49"/>
      <c r="E215" s="49"/>
      <c r="F215" s="49"/>
      <c r="G215" s="49"/>
      <c r="H215" s="49"/>
      <c r="T215" s="9"/>
      <c r="U215" s="10" t="s">
        <v>169</v>
      </c>
    </row>
    <row r="216" spans="1:21" customFormat="1" ht="56.25" x14ac:dyDescent="0.25">
      <c r="A216" s="11">
        <v>107</v>
      </c>
      <c r="B216" s="12"/>
      <c r="C216" s="29" t="s">
        <v>263</v>
      </c>
      <c r="D216" s="30" t="s">
        <v>222</v>
      </c>
      <c r="E216" s="15">
        <f>1.48*2.3*7*2.2</f>
        <v>52.421600000000005</v>
      </c>
      <c r="F216" s="29" t="s">
        <v>258</v>
      </c>
      <c r="G216" s="15"/>
      <c r="H216" s="29" t="s">
        <v>236</v>
      </c>
      <c r="J216" s="2" t="s">
        <v>9</v>
      </c>
      <c r="T216" s="9"/>
      <c r="U216" s="10"/>
    </row>
    <row r="217" spans="1:21" customFormat="1" ht="15" x14ac:dyDescent="0.25">
      <c r="A217" s="55" t="s">
        <v>170</v>
      </c>
      <c r="B217" s="49"/>
      <c r="C217" s="49"/>
      <c r="D217" s="49"/>
      <c r="E217" s="49"/>
      <c r="F217" s="49"/>
      <c r="G217" s="49"/>
      <c r="H217" s="49"/>
      <c r="T217" s="9"/>
      <c r="U217" s="10" t="s">
        <v>170</v>
      </c>
    </row>
    <row r="218" spans="1:21" customFormat="1" ht="56.25" x14ac:dyDescent="0.25">
      <c r="A218" s="11">
        <v>108</v>
      </c>
      <c r="B218" s="12"/>
      <c r="C218" s="29" t="s">
        <v>264</v>
      </c>
      <c r="D218" s="30" t="s">
        <v>222</v>
      </c>
      <c r="E218" s="15">
        <f>1*2.3*5*2.2</f>
        <v>25.3</v>
      </c>
      <c r="F218" s="29" t="s">
        <v>258</v>
      </c>
      <c r="G218" s="15"/>
      <c r="H218" s="29" t="s">
        <v>237</v>
      </c>
      <c r="J218" s="2" t="s">
        <v>9</v>
      </c>
      <c r="T218" s="9"/>
      <c r="U218" s="10"/>
    </row>
    <row r="219" spans="1:21" customFormat="1" ht="15" x14ac:dyDescent="0.25">
      <c r="A219" s="55" t="s">
        <v>171</v>
      </c>
      <c r="B219" s="49"/>
      <c r="C219" s="49"/>
      <c r="D219" s="49"/>
      <c r="E219" s="49"/>
      <c r="F219" s="49"/>
      <c r="G219" s="49"/>
      <c r="H219" s="49"/>
      <c r="T219" s="9"/>
      <c r="U219" s="10" t="s">
        <v>171</v>
      </c>
    </row>
    <row r="220" spans="1:21" customFormat="1" ht="56.25" x14ac:dyDescent="0.25">
      <c r="A220" s="11">
        <v>109</v>
      </c>
      <c r="B220" s="12"/>
      <c r="C220" s="29" t="s">
        <v>265</v>
      </c>
      <c r="D220" s="30" t="s">
        <v>222</v>
      </c>
      <c r="E220" s="15">
        <f>0.9*0.9*4*2.2</f>
        <v>7.128000000000001</v>
      </c>
      <c r="F220" s="29" t="s">
        <v>258</v>
      </c>
      <c r="G220" s="15"/>
      <c r="H220" s="29" t="s">
        <v>238</v>
      </c>
      <c r="J220" s="2" t="s">
        <v>9</v>
      </c>
      <c r="T220" s="9"/>
      <c r="U220" s="10"/>
    </row>
    <row r="221" spans="1:21" customFormat="1" ht="15" x14ac:dyDescent="0.25">
      <c r="A221" s="55" t="s">
        <v>172</v>
      </c>
      <c r="B221" s="49"/>
      <c r="C221" s="49"/>
      <c r="D221" s="49"/>
      <c r="E221" s="49"/>
      <c r="F221" s="49"/>
      <c r="G221" s="49"/>
      <c r="H221" s="49"/>
      <c r="T221" s="9"/>
      <c r="U221" s="10" t="s">
        <v>172</v>
      </c>
    </row>
    <row r="222" spans="1:21" customFormat="1" ht="56.25" x14ac:dyDescent="0.25">
      <c r="A222" s="11">
        <v>110</v>
      </c>
      <c r="B222" s="12"/>
      <c r="C222" s="29" t="s">
        <v>172</v>
      </c>
      <c r="D222" s="30" t="s">
        <v>222</v>
      </c>
      <c r="E222" s="15">
        <f>1*0.8*2*2.2</f>
        <v>3.5200000000000005</v>
      </c>
      <c r="F222" s="29" t="s">
        <v>258</v>
      </c>
      <c r="G222" s="15"/>
      <c r="H222" s="29" t="s">
        <v>239</v>
      </c>
      <c r="J222" s="2" t="s">
        <v>9</v>
      </c>
      <c r="T222" s="9"/>
      <c r="U222" s="10"/>
    </row>
    <row r="223" spans="1:21" customFormat="1" ht="15" x14ac:dyDescent="0.25">
      <c r="A223" s="55" t="s">
        <v>173</v>
      </c>
      <c r="B223" s="49"/>
      <c r="C223" s="49"/>
      <c r="D223" s="49"/>
      <c r="E223" s="49"/>
      <c r="F223" s="49"/>
      <c r="G223" s="49"/>
      <c r="H223" s="49"/>
      <c r="T223" s="9"/>
      <c r="U223" s="10" t="s">
        <v>173</v>
      </c>
    </row>
    <row r="224" spans="1:21" customFormat="1" ht="56.25" x14ac:dyDescent="0.25">
      <c r="A224" s="11">
        <v>111</v>
      </c>
      <c r="B224" s="12"/>
      <c r="C224" s="29" t="s">
        <v>266</v>
      </c>
      <c r="D224" s="30" t="s">
        <v>222</v>
      </c>
      <c r="E224" s="15">
        <f>0.94*2.3*1*2.2</f>
        <v>4.7564000000000002</v>
      </c>
      <c r="F224" s="29" t="s">
        <v>258</v>
      </c>
      <c r="G224" s="15"/>
      <c r="H224" s="29" t="s">
        <v>240</v>
      </c>
      <c r="J224" s="2" t="s">
        <v>9</v>
      </c>
      <c r="T224" s="9"/>
      <c r="U224" s="10"/>
    </row>
    <row r="225" spans="1:21" customFormat="1" ht="15" x14ac:dyDescent="0.25">
      <c r="A225" s="55" t="s">
        <v>170</v>
      </c>
      <c r="B225" s="49"/>
      <c r="C225" s="49"/>
      <c r="D225" s="49"/>
      <c r="E225" s="49"/>
      <c r="F225" s="49"/>
      <c r="G225" s="49"/>
      <c r="H225" s="49"/>
      <c r="T225" s="9"/>
      <c r="U225" s="10" t="s">
        <v>170</v>
      </c>
    </row>
    <row r="226" spans="1:21" customFormat="1" ht="56.25" x14ac:dyDescent="0.25">
      <c r="A226" s="11">
        <v>112</v>
      </c>
      <c r="B226" s="12"/>
      <c r="C226" s="29" t="s">
        <v>170</v>
      </c>
      <c r="D226" s="30" t="s">
        <v>222</v>
      </c>
      <c r="E226" s="15">
        <f>1*2.3*2*2.2</f>
        <v>10.119999999999999</v>
      </c>
      <c r="F226" s="29" t="s">
        <v>258</v>
      </c>
      <c r="G226" s="15"/>
      <c r="H226" s="29" t="s">
        <v>241</v>
      </c>
      <c r="J226" s="2" t="s">
        <v>9</v>
      </c>
      <c r="T226" s="9"/>
      <c r="U226" s="10"/>
    </row>
    <row r="227" spans="1:21" customFormat="1" ht="15" x14ac:dyDescent="0.25">
      <c r="A227" s="66" t="s">
        <v>289</v>
      </c>
      <c r="B227" s="67"/>
      <c r="C227" s="67"/>
      <c r="D227" s="67"/>
      <c r="E227" s="67"/>
      <c r="F227" s="67"/>
      <c r="G227" s="67"/>
      <c r="H227" s="68"/>
      <c r="J227" s="2"/>
      <c r="T227" s="9"/>
      <c r="U227" s="10"/>
    </row>
    <row r="228" spans="1:21" customFormat="1" ht="15" x14ac:dyDescent="0.25">
      <c r="A228" s="49" t="s">
        <v>151</v>
      </c>
      <c r="B228" s="49"/>
      <c r="C228" s="49"/>
      <c r="D228" s="49"/>
      <c r="E228" s="49"/>
      <c r="F228" s="49"/>
      <c r="G228" s="49"/>
      <c r="H228" s="49"/>
      <c r="T228" s="9"/>
      <c r="U228" s="10" t="s">
        <v>151</v>
      </c>
    </row>
    <row r="229" spans="1:21" customFormat="1" ht="56.25" x14ac:dyDescent="0.25">
      <c r="A229" s="11">
        <v>113</v>
      </c>
      <c r="B229" s="12"/>
      <c r="C229" s="29" t="s">
        <v>260</v>
      </c>
      <c r="D229" s="30" t="s">
        <v>225</v>
      </c>
      <c r="E229" s="15">
        <f>2.1*1*1</f>
        <v>2.1</v>
      </c>
      <c r="F229" s="29" t="s">
        <v>258</v>
      </c>
      <c r="G229" s="15"/>
      <c r="H229" s="29" t="s">
        <v>227</v>
      </c>
      <c r="J229" s="2" t="s">
        <v>9</v>
      </c>
      <c r="T229" s="9"/>
      <c r="U229" s="10"/>
    </row>
    <row r="230" spans="1:21" customFormat="1" ht="15" x14ac:dyDescent="0.25">
      <c r="A230" s="49" t="s">
        <v>152</v>
      </c>
      <c r="B230" s="49"/>
      <c r="C230" s="49"/>
      <c r="D230" s="49"/>
      <c r="E230" s="49"/>
      <c r="F230" s="49"/>
      <c r="G230" s="49"/>
      <c r="H230" s="49"/>
      <c r="T230" s="9"/>
      <c r="U230" s="10" t="s">
        <v>152</v>
      </c>
    </row>
    <row r="231" spans="1:21" customFormat="1" ht="56.25" x14ac:dyDescent="0.25">
      <c r="A231" s="11">
        <v>114</v>
      </c>
      <c r="B231" s="12"/>
      <c r="C231" s="29" t="s">
        <v>260</v>
      </c>
      <c r="D231" s="30" t="s">
        <v>225</v>
      </c>
      <c r="E231" s="15">
        <f>2.1*0.7*1</f>
        <v>1.47</v>
      </c>
      <c r="F231" s="29" t="s">
        <v>258</v>
      </c>
      <c r="G231" s="15"/>
      <c r="H231" s="29" t="s">
        <v>228</v>
      </c>
      <c r="J231" s="2" t="s">
        <v>9</v>
      </c>
      <c r="T231" s="9"/>
      <c r="U231" s="10"/>
    </row>
    <row r="232" spans="1:21" customFormat="1" ht="56.25" x14ac:dyDescent="0.25">
      <c r="A232" s="11">
        <v>115</v>
      </c>
      <c r="B232" s="12"/>
      <c r="C232" s="29" t="s">
        <v>260</v>
      </c>
      <c r="D232" s="30" t="s">
        <v>225</v>
      </c>
      <c r="E232" s="15">
        <f>2.1*0.8*2</f>
        <v>3.3600000000000003</v>
      </c>
      <c r="F232" s="29" t="s">
        <v>258</v>
      </c>
      <c r="G232" s="15"/>
      <c r="H232" s="29" t="s">
        <v>229</v>
      </c>
      <c r="J232" s="2" t="s">
        <v>9</v>
      </c>
      <c r="T232" s="9"/>
      <c r="U232" s="10"/>
    </row>
    <row r="233" spans="1:21" customFormat="1" ht="15" x14ac:dyDescent="0.25">
      <c r="A233" s="65" t="s">
        <v>286</v>
      </c>
      <c r="B233" s="65"/>
      <c r="C233" s="65"/>
      <c r="D233" s="65"/>
      <c r="E233" s="65"/>
      <c r="F233" s="65"/>
      <c r="G233" s="65"/>
      <c r="H233" s="65"/>
      <c r="L233" s="64"/>
      <c r="T233" s="9" t="s">
        <v>174</v>
      </c>
      <c r="U233" s="10"/>
    </row>
    <row r="234" spans="1:21" customFormat="1" ht="56.25" x14ac:dyDescent="0.25">
      <c r="A234" s="11">
        <v>116</v>
      </c>
      <c r="B234" s="12"/>
      <c r="C234" s="13" t="s">
        <v>175</v>
      </c>
      <c r="D234" s="14" t="s">
        <v>176</v>
      </c>
      <c r="E234" s="19">
        <v>7.3499999999999996E-2</v>
      </c>
      <c r="F234" s="13" t="s">
        <v>267</v>
      </c>
      <c r="G234" s="15"/>
      <c r="H234" s="13" t="s">
        <v>177</v>
      </c>
      <c r="J234" s="2" t="s">
        <v>9</v>
      </c>
      <c r="T234" s="9"/>
      <c r="U234" s="10"/>
    </row>
    <row r="235" spans="1:21" customFormat="1" ht="22.5" x14ac:dyDescent="0.25">
      <c r="A235" s="11"/>
      <c r="B235" s="12"/>
      <c r="C235" s="29" t="s">
        <v>249</v>
      </c>
      <c r="D235" s="14"/>
      <c r="E235" s="19"/>
      <c r="F235" s="29"/>
      <c r="G235" s="15"/>
      <c r="H235" s="13"/>
      <c r="J235" s="2"/>
      <c r="T235" s="9"/>
      <c r="U235" s="10"/>
    </row>
    <row r="236" spans="1:21" customFormat="1" ht="78.75" x14ac:dyDescent="0.25">
      <c r="A236" s="11"/>
      <c r="B236" s="12"/>
      <c r="C236" s="13" t="s">
        <v>178</v>
      </c>
      <c r="D236" s="14" t="s">
        <v>34</v>
      </c>
      <c r="E236" s="19">
        <v>7.3499999999999996E-2</v>
      </c>
      <c r="F236" s="29" t="s">
        <v>267</v>
      </c>
      <c r="G236" s="15"/>
      <c r="H236" s="13" t="s">
        <v>12</v>
      </c>
      <c r="J236" s="2" t="s">
        <v>9</v>
      </c>
      <c r="T236" s="9"/>
      <c r="U236" s="10"/>
    </row>
    <row r="237" spans="1:21" customFormat="1" ht="56.25" x14ac:dyDescent="0.25">
      <c r="A237" s="11">
        <v>117</v>
      </c>
      <c r="B237" s="12"/>
      <c r="C237" s="13" t="s">
        <v>46</v>
      </c>
      <c r="D237" s="30" t="s">
        <v>222</v>
      </c>
      <c r="E237" s="15">
        <v>3.06</v>
      </c>
      <c r="F237" s="29" t="s">
        <v>267</v>
      </c>
      <c r="G237" s="15"/>
      <c r="H237" s="13"/>
      <c r="J237" s="2" t="s">
        <v>9</v>
      </c>
      <c r="T237" s="9"/>
      <c r="U237" s="10"/>
    </row>
    <row r="238" spans="1:21" customFormat="1" ht="23.25" x14ac:dyDescent="0.25">
      <c r="A238" s="49" t="s">
        <v>32</v>
      </c>
      <c r="B238" s="49"/>
      <c r="C238" s="49"/>
      <c r="D238" s="49"/>
      <c r="E238" s="49"/>
      <c r="F238" s="49"/>
      <c r="G238" s="49"/>
      <c r="H238" s="49"/>
      <c r="T238" s="9"/>
      <c r="U238" s="10" t="s">
        <v>32</v>
      </c>
    </row>
    <row r="239" spans="1:21" customFormat="1" ht="45" x14ac:dyDescent="0.25">
      <c r="A239" s="11">
        <v>118</v>
      </c>
      <c r="B239" s="12"/>
      <c r="C239" s="13" t="s">
        <v>32</v>
      </c>
      <c r="D239" s="14" t="s">
        <v>34</v>
      </c>
      <c r="E239" s="20">
        <v>2.0039999999999999E-2</v>
      </c>
      <c r="F239" s="29" t="s">
        <v>244</v>
      </c>
      <c r="G239" s="15"/>
      <c r="H239" s="13" t="s">
        <v>33</v>
      </c>
      <c r="J239" s="2" t="s">
        <v>9</v>
      </c>
      <c r="T239" s="9"/>
      <c r="U239" s="10"/>
    </row>
    <row r="240" spans="1:21" customFormat="1" ht="15" x14ac:dyDescent="0.25">
      <c r="A240" s="49" t="s">
        <v>35</v>
      </c>
      <c r="B240" s="49"/>
      <c r="C240" s="49"/>
      <c r="D240" s="49"/>
      <c r="E240" s="49"/>
      <c r="F240" s="49"/>
      <c r="G240" s="49"/>
      <c r="H240" s="49"/>
      <c r="T240" s="9"/>
      <c r="U240" s="10" t="s">
        <v>35</v>
      </c>
    </row>
    <row r="241" spans="1:21" customFormat="1" ht="45" x14ac:dyDescent="0.25">
      <c r="A241" s="11">
        <v>119</v>
      </c>
      <c r="B241" s="12"/>
      <c r="C241" s="13" t="s">
        <v>35</v>
      </c>
      <c r="D241" s="14" t="s">
        <v>34</v>
      </c>
      <c r="E241" s="20">
        <v>3.006E-2</v>
      </c>
      <c r="F241" s="29" t="s">
        <v>244</v>
      </c>
      <c r="G241" s="15"/>
      <c r="H241" s="13" t="s">
        <v>36</v>
      </c>
      <c r="J241" s="2" t="s">
        <v>9</v>
      </c>
      <c r="T241" s="9"/>
      <c r="U241" s="10"/>
    </row>
    <row r="242" spans="1:21" customFormat="1" ht="15" x14ac:dyDescent="0.25">
      <c r="A242" s="49" t="s">
        <v>39</v>
      </c>
      <c r="B242" s="49"/>
      <c r="C242" s="49"/>
      <c r="D242" s="49"/>
      <c r="E242" s="49"/>
      <c r="F242" s="49"/>
      <c r="G242" s="49"/>
      <c r="H242" s="49"/>
      <c r="T242" s="9"/>
      <c r="U242" s="10" t="s">
        <v>39</v>
      </c>
    </row>
    <row r="243" spans="1:21" customFormat="1" ht="15" x14ac:dyDescent="0.25">
      <c r="A243" s="11">
        <v>120</v>
      </c>
      <c r="B243" s="12"/>
      <c r="C243" s="13" t="s">
        <v>40</v>
      </c>
      <c r="D243" s="30" t="s">
        <v>62</v>
      </c>
      <c r="E243" s="18">
        <v>101</v>
      </c>
      <c r="F243" s="29" t="s">
        <v>244</v>
      </c>
      <c r="G243" s="15"/>
      <c r="H243" s="13" t="s">
        <v>12</v>
      </c>
      <c r="J243" s="2" t="s">
        <v>9</v>
      </c>
      <c r="T243" s="9"/>
      <c r="U243" s="10"/>
    </row>
    <row r="244" spans="1:21" customFormat="1" ht="15" x14ac:dyDescent="0.25">
      <c r="A244" s="49" t="s">
        <v>41</v>
      </c>
      <c r="B244" s="49"/>
      <c r="C244" s="49"/>
      <c r="D244" s="49"/>
      <c r="E244" s="49"/>
      <c r="F244" s="49"/>
      <c r="G244" s="49"/>
      <c r="H244" s="49"/>
      <c r="T244" s="9"/>
      <c r="U244" s="10" t="s">
        <v>41</v>
      </c>
    </row>
    <row r="245" spans="1:21" customFormat="1" ht="22.5" x14ac:dyDescent="0.25">
      <c r="A245" s="11">
        <v>121</v>
      </c>
      <c r="B245" s="12"/>
      <c r="C245" s="13" t="s">
        <v>42</v>
      </c>
      <c r="D245" s="30" t="s">
        <v>62</v>
      </c>
      <c r="E245" s="18">
        <v>101</v>
      </c>
      <c r="F245" s="29" t="s">
        <v>244</v>
      </c>
      <c r="G245" s="15"/>
      <c r="H245" s="13" t="s">
        <v>12</v>
      </c>
      <c r="J245" s="2" t="s">
        <v>9</v>
      </c>
      <c r="T245" s="9"/>
      <c r="U245" s="10"/>
    </row>
    <row r="246" spans="1:21" customFormat="1" ht="15" x14ac:dyDescent="0.25">
      <c r="A246" s="49" t="s">
        <v>43</v>
      </c>
      <c r="B246" s="49"/>
      <c r="C246" s="49"/>
      <c r="D246" s="49"/>
      <c r="E246" s="49"/>
      <c r="F246" s="49"/>
      <c r="G246" s="49"/>
      <c r="H246" s="49"/>
      <c r="T246" s="9"/>
      <c r="U246" s="10" t="s">
        <v>43</v>
      </c>
    </row>
    <row r="247" spans="1:21" customFormat="1" ht="33.75" x14ac:dyDescent="0.25">
      <c r="A247" s="11">
        <v>122</v>
      </c>
      <c r="B247" s="12"/>
      <c r="C247" s="13" t="s">
        <v>44</v>
      </c>
      <c r="D247" s="30" t="s">
        <v>62</v>
      </c>
      <c r="E247" s="18">
        <v>101</v>
      </c>
      <c r="F247" s="29" t="s">
        <v>244</v>
      </c>
      <c r="G247" s="15"/>
      <c r="H247" s="13"/>
      <c r="J247" s="2" t="s">
        <v>9</v>
      </c>
      <c r="T247" s="9"/>
      <c r="U247" s="10"/>
    </row>
    <row r="248" spans="1:21" customFormat="1" ht="15" x14ac:dyDescent="0.25">
      <c r="A248" s="49" t="s">
        <v>45</v>
      </c>
      <c r="B248" s="49"/>
      <c r="C248" s="49"/>
      <c r="D248" s="49"/>
      <c r="E248" s="49"/>
      <c r="F248" s="49"/>
      <c r="G248" s="49"/>
      <c r="H248" s="49"/>
      <c r="T248" s="9"/>
      <c r="U248" s="10" t="s">
        <v>45</v>
      </c>
    </row>
    <row r="249" spans="1:21" customFormat="1" ht="33.75" x14ac:dyDescent="0.25">
      <c r="A249" s="11">
        <v>123</v>
      </c>
      <c r="B249" s="12"/>
      <c r="C249" s="13" t="s">
        <v>46</v>
      </c>
      <c r="D249" s="30" t="s">
        <v>62</v>
      </c>
      <c r="E249" s="18">
        <v>101</v>
      </c>
      <c r="F249" s="29" t="s">
        <v>244</v>
      </c>
      <c r="G249" s="15"/>
      <c r="H249" s="13"/>
      <c r="J249" s="2" t="s">
        <v>9</v>
      </c>
      <c r="T249" s="9"/>
      <c r="U249" s="10"/>
    </row>
    <row r="250" spans="1:21" customFormat="1" ht="15" x14ac:dyDescent="0.25">
      <c r="A250" s="49" t="s">
        <v>47</v>
      </c>
      <c r="B250" s="49"/>
      <c r="C250" s="49"/>
      <c r="D250" s="49"/>
      <c r="E250" s="49"/>
      <c r="F250" s="49"/>
      <c r="G250" s="49"/>
      <c r="H250" s="49"/>
      <c r="T250" s="9"/>
      <c r="U250" s="10" t="s">
        <v>47</v>
      </c>
    </row>
    <row r="251" spans="1:21" customFormat="1" ht="15" x14ac:dyDescent="0.25">
      <c r="A251" s="11">
        <v>124</v>
      </c>
      <c r="B251" s="12"/>
      <c r="C251" s="13" t="s">
        <v>40</v>
      </c>
      <c r="D251" s="30" t="s">
        <v>62</v>
      </c>
      <c r="E251" s="18">
        <v>162</v>
      </c>
      <c r="F251" s="29" t="s">
        <v>244</v>
      </c>
      <c r="G251" s="15"/>
      <c r="H251" s="13" t="s">
        <v>12</v>
      </c>
      <c r="J251" s="2" t="s">
        <v>9</v>
      </c>
      <c r="T251" s="9"/>
      <c r="U251" s="10"/>
    </row>
    <row r="252" spans="1:21" customFormat="1" ht="15" x14ac:dyDescent="0.25">
      <c r="A252" s="49" t="s">
        <v>48</v>
      </c>
      <c r="B252" s="49"/>
      <c r="C252" s="49"/>
      <c r="D252" s="49"/>
      <c r="E252" s="49"/>
      <c r="F252" s="49"/>
      <c r="G252" s="49"/>
      <c r="H252" s="49"/>
      <c r="T252" s="9"/>
      <c r="U252" s="10" t="s">
        <v>48</v>
      </c>
    </row>
    <row r="253" spans="1:21" customFormat="1" ht="33.75" x14ac:dyDescent="0.25">
      <c r="A253" s="11">
        <v>125</v>
      </c>
      <c r="B253" s="12"/>
      <c r="C253" s="13" t="s">
        <v>44</v>
      </c>
      <c r="D253" s="30" t="s">
        <v>62</v>
      </c>
      <c r="E253" s="18">
        <v>162</v>
      </c>
      <c r="F253" s="29" t="s">
        <v>244</v>
      </c>
      <c r="G253" s="15"/>
      <c r="H253" s="13"/>
      <c r="J253" s="2" t="s">
        <v>9</v>
      </c>
      <c r="T253" s="9"/>
      <c r="U253" s="10"/>
    </row>
    <row r="254" spans="1:21" customFormat="1" ht="15" x14ac:dyDescent="0.25">
      <c r="A254" s="49" t="s">
        <v>49</v>
      </c>
      <c r="B254" s="49"/>
      <c r="C254" s="49"/>
      <c r="D254" s="49"/>
      <c r="E254" s="49"/>
      <c r="F254" s="49"/>
      <c r="G254" s="49"/>
      <c r="H254" s="49"/>
      <c r="T254" s="9"/>
      <c r="U254" s="10" t="s">
        <v>49</v>
      </c>
    </row>
    <row r="255" spans="1:21" customFormat="1" ht="33.75" x14ac:dyDescent="0.25">
      <c r="A255" s="11">
        <v>126</v>
      </c>
      <c r="B255" s="12"/>
      <c r="C255" s="13" t="s">
        <v>46</v>
      </c>
      <c r="D255" s="30" t="s">
        <v>62</v>
      </c>
      <c r="E255" s="18">
        <v>162</v>
      </c>
      <c r="F255" s="29" t="s">
        <v>244</v>
      </c>
      <c r="G255" s="15"/>
      <c r="H255" s="13"/>
      <c r="J255" s="2" t="s">
        <v>9</v>
      </c>
      <c r="T255" s="9"/>
      <c r="U255" s="10"/>
    </row>
    <row r="256" spans="1:21" customFormat="1" ht="36.75" x14ac:dyDescent="0.25">
      <c r="A256" s="54" t="s">
        <v>179</v>
      </c>
      <c r="B256" s="54"/>
      <c r="C256" s="54"/>
      <c r="D256" s="54"/>
      <c r="E256" s="54"/>
      <c r="F256" s="54"/>
      <c r="G256" s="54"/>
      <c r="H256" s="54"/>
      <c r="T256" s="9" t="s">
        <v>179</v>
      </c>
      <c r="U256" s="10"/>
    </row>
    <row r="257" spans="1:25" customFormat="1" ht="15" x14ac:dyDescent="0.25">
      <c r="A257" s="49" t="s">
        <v>180</v>
      </c>
      <c r="B257" s="49"/>
      <c r="C257" s="49"/>
      <c r="D257" s="49"/>
      <c r="E257" s="49"/>
      <c r="F257" s="49"/>
      <c r="G257" s="49"/>
      <c r="H257" s="49"/>
      <c r="T257" s="9"/>
      <c r="U257" s="10" t="s">
        <v>180</v>
      </c>
    </row>
    <row r="258" spans="1:25" customFormat="1" ht="33.75" x14ac:dyDescent="0.25">
      <c r="A258" s="11">
        <v>127</v>
      </c>
      <c r="B258" s="12"/>
      <c r="C258" s="13" t="s">
        <v>181</v>
      </c>
      <c r="D258" s="14" t="s">
        <v>277</v>
      </c>
      <c r="E258" s="17">
        <v>64.63</v>
      </c>
      <c r="F258" s="29" t="s">
        <v>242</v>
      </c>
      <c r="G258" s="15"/>
      <c r="H258" s="13" t="s">
        <v>183</v>
      </c>
      <c r="J258" s="2" t="s">
        <v>9</v>
      </c>
      <c r="T258" s="9"/>
      <c r="U258" s="10"/>
    </row>
    <row r="259" spans="1:25" customFormat="1" ht="33.75" x14ac:dyDescent="0.25">
      <c r="A259" s="11">
        <v>128</v>
      </c>
      <c r="B259" s="12"/>
      <c r="C259" s="13" t="s">
        <v>276</v>
      </c>
      <c r="D259" s="14" t="s">
        <v>278</v>
      </c>
      <c r="E259" s="17">
        <f>E258</f>
        <v>64.63</v>
      </c>
      <c r="F259" s="29"/>
      <c r="G259" s="15"/>
      <c r="H259" s="13" t="s">
        <v>274</v>
      </c>
      <c r="J259" s="2"/>
      <c r="T259" s="9"/>
      <c r="U259" s="10"/>
    </row>
    <row r="260" spans="1:25" customFormat="1" ht="15" x14ac:dyDescent="0.25">
      <c r="A260" s="49" t="s">
        <v>184</v>
      </c>
      <c r="B260" s="49"/>
      <c r="C260" s="49"/>
      <c r="D260" s="49"/>
      <c r="E260" s="49"/>
      <c r="F260" s="49"/>
      <c r="G260" s="49"/>
      <c r="H260" s="49"/>
      <c r="T260" s="9"/>
      <c r="U260" s="10" t="s">
        <v>184</v>
      </c>
    </row>
    <row r="261" spans="1:25" customFormat="1" ht="33.75" x14ac:dyDescent="0.25">
      <c r="A261" s="11">
        <v>129</v>
      </c>
      <c r="B261" s="12"/>
      <c r="C261" s="13" t="s">
        <v>185</v>
      </c>
      <c r="D261" s="14" t="s">
        <v>182</v>
      </c>
      <c r="E261" s="19">
        <v>5.1299999999999998E-2</v>
      </c>
      <c r="F261" s="29" t="s">
        <v>242</v>
      </c>
      <c r="G261" s="15"/>
      <c r="H261" s="56" t="s">
        <v>275</v>
      </c>
      <c r="J261" s="2" t="s">
        <v>9</v>
      </c>
      <c r="T261" s="9"/>
      <c r="U261" s="10"/>
    </row>
    <row r="262" spans="1:25" customFormat="1" ht="45" x14ac:dyDescent="0.25">
      <c r="A262" s="11">
        <v>130</v>
      </c>
      <c r="B262" s="12"/>
      <c r="C262" s="13" t="s">
        <v>186</v>
      </c>
      <c r="D262" s="14" t="s">
        <v>182</v>
      </c>
      <c r="E262" s="19">
        <v>5.1299999999999998E-2</v>
      </c>
      <c r="F262" s="13" t="s">
        <v>242</v>
      </c>
      <c r="G262" s="15"/>
      <c r="H262" s="57"/>
      <c r="J262" s="2" t="s">
        <v>9</v>
      </c>
      <c r="T262" s="9"/>
      <c r="U262" s="10"/>
    </row>
    <row r="263" spans="1:25" customFormat="1" ht="15" x14ac:dyDescent="0.25">
      <c r="A263" s="11"/>
      <c r="B263" s="12"/>
      <c r="C263" s="13" t="s">
        <v>268</v>
      </c>
      <c r="D263" s="14" t="s">
        <v>269</v>
      </c>
      <c r="E263" s="20">
        <v>5.1299999999999998E-2</v>
      </c>
      <c r="F263" s="32" t="s">
        <v>242</v>
      </c>
      <c r="G263" s="15"/>
      <c r="H263" s="13"/>
      <c r="J263" s="2"/>
      <c r="T263" s="9"/>
      <c r="U263" s="10"/>
    </row>
    <row r="264" spans="1:25" customFormat="1" ht="15" x14ac:dyDescent="0.25">
      <c r="A264" s="33"/>
      <c r="B264" s="34"/>
      <c r="C264" s="35"/>
      <c r="D264" s="36"/>
      <c r="E264" s="37"/>
      <c r="F264" s="35"/>
      <c r="G264" s="37"/>
      <c r="H264" s="35"/>
      <c r="J264" s="2"/>
      <c r="T264" s="9"/>
      <c r="U264" s="10"/>
    </row>
    <row r="265" spans="1:25" customFormat="1" ht="15" x14ac:dyDescent="0.25">
      <c r="A265" s="33"/>
      <c r="B265" s="34"/>
      <c r="C265" s="38" t="s">
        <v>271</v>
      </c>
      <c r="D265" s="39"/>
      <c r="E265" s="40"/>
      <c r="F265" s="41"/>
      <c r="G265" s="42"/>
      <c r="H265" s="43"/>
      <c r="I265" s="42"/>
      <c r="J265" s="42"/>
      <c r="K265" s="42"/>
      <c r="L265" s="42"/>
      <c r="M265" s="42"/>
      <c r="N265" s="42"/>
      <c r="O265" s="42"/>
      <c r="P265" s="44"/>
      <c r="S265" s="9"/>
      <c r="T265" s="10"/>
    </row>
    <row r="266" spans="1:25" customFormat="1" ht="15" x14ac:dyDescent="0.25">
      <c r="A266" s="34" t="s">
        <v>272</v>
      </c>
      <c r="B266" s="45">
        <v>1</v>
      </c>
      <c r="C266" s="48" t="s">
        <v>273</v>
      </c>
      <c r="D266" s="48"/>
      <c r="E266" s="48"/>
      <c r="F266" s="48"/>
      <c r="G266" s="42"/>
      <c r="H266" s="43"/>
      <c r="I266" s="42"/>
      <c r="J266" s="42"/>
      <c r="K266" s="42"/>
      <c r="L266" s="42"/>
      <c r="M266" s="42"/>
      <c r="N266" s="42"/>
      <c r="O266" s="42"/>
      <c r="P266" s="44"/>
      <c r="S266" s="9"/>
      <c r="T266" s="10"/>
    </row>
    <row r="267" spans="1:25" customFormat="1" ht="22.5" customHeight="1" x14ac:dyDescent="0.25">
      <c r="A267" s="34"/>
      <c r="B267" s="45"/>
      <c r="C267" s="40"/>
      <c r="D267" s="40"/>
      <c r="E267" s="40"/>
      <c r="F267" s="40"/>
      <c r="G267" s="40"/>
      <c r="H267" s="42"/>
      <c r="I267" s="42"/>
      <c r="J267" s="42"/>
      <c r="K267" s="42"/>
      <c r="L267" s="42"/>
      <c r="M267" s="42"/>
      <c r="N267" s="42"/>
      <c r="O267" s="42"/>
      <c r="P267" s="42"/>
      <c r="S267" s="9"/>
      <c r="T267" s="10"/>
    </row>
    <row r="268" spans="1:25" customFormat="1" ht="22.5" customHeight="1" x14ac:dyDescent="0.25">
      <c r="A268" s="34"/>
      <c r="B268" s="45"/>
      <c r="C268" s="40"/>
      <c r="D268" s="40"/>
      <c r="E268" s="40"/>
      <c r="F268" s="40"/>
      <c r="G268" s="40"/>
      <c r="H268" s="42"/>
      <c r="I268" s="42"/>
      <c r="J268" s="42"/>
      <c r="K268" s="42"/>
      <c r="L268" s="42"/>
      <c r="M268" s="42"/>
      <c r="N268" s="42"/>
      <c r="O268" s="42"/>
      <c r="P268" s="42"/>
      <c r="S268" s="9"/>
      <c r="T268" s="10"/>
    </row>
    <row r="269" spans="1:25" customFormat="1" ht="39" customHeight="1" x14ac:dyDescent="0.25">
      <c r="B269" s="22"/>
      <c r="C269" s="22"/>
      <c r="D269" s="22"/>
      <c r="E269" s="22"/>
      <c r="F269" s="22"/>
      <c r="G269" s="22"/>
      <c r="H269" s="22"/>
    </row>
    <row r="270" spans="1:25" s="23" customFormat="1" ht="15" x14ac:dyDescent="0.25">
      <c r="A270" s="24"/>
      <c r="B270" s="25" t="s">
        <v>187</v>
      </c>
      <c r="C270" s="60" t="s">
        <v>187</v>
      </c>
      <c r="D270" s="60"/>
      <c r="E270" s="60"/>
      <c r="F270" s="61" t="s">
        <v>188</v>
      </c>
      <c r="G270" s="61"/>
      <c r="H270" s="61"/>
      <c r="I270"/>
      <c r="J270"/>
      <c r="K270"/>
      <c r="L270"/>
      <c r="M270"/>
      <c r="N270"/>
      <c r="O270"/>
      <c r="P270"/>
      <c r="Q270"/>
      <c r="R270"/>
      <c r="S270"/>
      <c r="T270" s="26"/>
      <c r="U270" s="26"/>
      <c r="V270" s="26" t="s">
        <v>189</v>
      </c>
      <c r="W270" s="26" t="s">
        <v>188</v>
      </c>
      <c r="X270" s="26"/>
      <c r="Y270" s="26"/>
    </row>
    <row r="271" spans="1:25" s="23" customFormat="1" ht="19.5" customHeight="1" x14ac:dyDescent="0.2">
      <c r="A271" s="24"/>
      <c r="B271" s="27"/>
      <c r="C271" s="58" t="s">
        <v>190</v>
      </c>
      <c r="D271" s="58"/>
      <c r="E271" s="58"/>
      <c r="F271" s="58"/>
      <c r="G271" s="58"/>
      <c r="H271" s="58"/>
      <c r="T271" s="26"/>
      <c r="U271" s="26"/>
      <c r="V271" s="26"/>
      <c r="W271" s="26"/>
      <c r="X271" s="26"/>
      <c r="Y271" s="26"/>
    </row>
    <row r="272" spans="1:25" s="23" customFormat="1" ht="15" hidden="1" x14ac:dyDescent="0.25">
      <c r="A272" s="24"/>
      <c r="B272" s="25" t="s">
        <v>191</v>
      </c>
      <c r="C272" s="62"/>
      <c r="D272" s="62"/>
      <c r="E272" s="62"/>
      <c r="F272" s="61"/>
      <c r="G272" s="61"/>
      <c r="H272" s="61"/>
      <c r="I272"/>
      <c r="J272"/>
      <c r="K272"/>
      <c r="L272"/>
      <c r="M272"/>
      <c r="N272"/>
      <c r="O272"/>
      <c r="P272"/>
      <c r="Q272"/>
      <c r="R272"/>
      <c r="S272"/>
      <c r="T272" s="26"/>
      <c r="U272" s="26"/>
      <c r="V272" s="26"/>
      <c r="W272" s="26"/>
      <c r="X272" s="26" t="s">
        <v>189</v>
      </c>
      <c r="Y272" s="26" t="s">
        <v>189</v>
      </c>
    </row>
    <row r="273" spans="1:25" s="23" customFormat="1" ht="19.5" hidden="1" customHeight="1" x14ac:dyDescent="0.2">
      <c r="A273" s="24"/>
      <c r="C273" s="58" t="s">
        <v>190</v>
      </c>
      <c r="D273" s="58"/>
      <c r="E273" s="58"/>
      <c r="F273" s="58"/>
      <c r="G273" s="58"/>
      <c r="H273" s="58"/>
      <c r="T273" s="26"/>
      <c r="U273" s="26"/>
      <c r="V273" s="26"/>
      <c r="W273" s="26"/>
      <c r="X273" s="26"/>
      <c r="Y273" s="26"/>
    </row>
    <row r="275" spans="1:25" customFormat="1" ht="15" x14ac:dyDescent="0.25">
      <c r="B275" s="28"/>
      <c r="D275" s="28"/>
      <c r="F275" s="28"/>
    </row>
  </sheetData>
  <mergeCells count="90">
    <mergeCell ref="H261:H262"/>
    <mergeCell ref="C266:F266"/>
    <mergeCell ref="C273:H273"/>
    <mergeCell ref="A3:H3"/>
    <mergeCell ref="A260:H260"/>
    <mergeCell ref="C270:E270"/>
    <mergeCell ref="F270:H270"/>
    <mergeCell ref="C271:H271"/>
    <mergeCell ref="C272:E272"/>
    <mergeCell ref="F272:H272"/>
    <mergeCell ref="A223:H223"/>
    <mergeCell ref="A225:H225"/>
    <mergeCell ref="A233:H233"/>
    <mergeCell ref="A256:H256"/>
    <mergeCell ref="A257:H257"/>
    <mergeCell ref="A211:H211"/>
    <mergeCell ref="A215:H215"/>
    <mergeCell ref="A217:H217"/>
    <mergeCell ref="A219:H219"/>
    <mergeCell ref="A221:H221"/>
    <mergeCell ref="A199:H199"/>
    <mergeCell ref="A201:H201"/>
    <mergeCell ref="A203:H203"/>
    <mergeCell ref="A205:H205"/>
    <mergeCell ref="A209:H209"/>
    <mergeCell ref="A190:H190"/>
    <mergeCell ref="A193:H193"/>
    <mergeCell ref="A195:H195"/>
    <mergeCell ref="A197:H197"/>
    <mergeCell ref="A227:H227"/>
    <mergeCell ref="A230:H230"/>
    <mergeCell ref="A128:H128"/>
    <mergeCell ref="A174:H174"/>
    <mergeCell ref="A182:H182"/>
    <mergeCell ref="A185:H185"/>
    <mergeCell ref="A228:H228"/>
    <mergeCell ref="A154:H154"/>
    <mergeCell ref="A159:H159"/>
    <mergeCell ref="A164:H164"/>
    <mergeCell ref="A168:H168"/>
    <mergeCell ref="A173:H173"/>
    <mergeCell ref="A69:H69"/>
    <mergeCell ref="A144:H144"/>
    <mergeCell ref="A99:H99"/>
    <mergeCell ref="A107:H107"/>
    <mergeCell ref="A120:H120"/>
    <mergeCell ref="A125:H125"/>
    <mergeCell ref="A61:H61"/>
    <mergeCell ref="A65:H65"/>
    <mergeCell ref="A73:H73"/>
    <mergeCell ref="A74:H74"/>
    <mergeCell ref="A80:H80"/>
    <mergeCell ref="A53:H53"/>
    <mergeCell ref="A55:H55"/>
    <mergeCell ref="A59:H59"/>
    <mergeCell ref="A254:H254"/>
    <mergeCell ref="A43:H43"/>
    <mergeCell ref="A45:H45"/>
    <mergeCell ref="A94:H94"/>
    <mergeCell ref="A250:H250"/>
    <mergeCell ref="A252:H252"/>
    <mergeCell ref="A41:H41"/>
    <mergeCell ref="A238:H238"/>
    <mergeCell ref="A240:H240"/>
    <mergeCell ref="A188:H188"/>
    <mergeCell ref="A242:H242"/>
    <mergeCell ref="A47:H47"/>
    <mergeCell ref="A51:H51"/>
    <mergeCell ref="A8:H8"/>
    <mergeCell ref="A10:H10"/>
    <mergeCell ref="A12:H12"/>
    <mergeCell ref="A14:H14"/>
    <mergeCell ref="A16:H16"/>
    <mergeCell ref="A2:H2"/>
    <mergeCell ref="G5:H5"/>
    <mergeCell ref="G6:H6"/>
    <mergeCell ref="A7:H7"/>
    <mergeCell ref="A30:H30"/>
    <mergeCell ref="A33:H33"/>
    <mergeCell ref="A35:H35"/>
    <mergeCell ref="A37:H37"/>
    <mergeCell ref="A39:H39"/>
    <mergeCell ref="A18:H18"/>
    <mergeCell ref="A20:H20"/>
    <mergeCell ref="A22:H22"/>
    <mergeCell ref="A24:H24"/>
    <mergeCell ref="A27:H27"/>
    <mergeCell ref="A244:H244"/>
    <mergeCell ref="A246:H246"/>
    <mergeCell ref="A248:H248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85" fitToHeight="0" orientation="portrait" r:id="rId1"/>
  <headerFooter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№04-02-0-02-01 (4_2_АС) -</vt:lpstr>
      <vt:lpstr>'Смета №04-02-0-02-01 (4_2_АС) -'!Заголовки_для_печати</vt:lpstr>
      <vt:lpstr>'Смета №04-02-0-02-01 (4_2_АС) -'!Область_печати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Аипова-Хохлова Марина Викторовна</dc:creator>
  <cp:lastModifiedBy>Павловская Наталья Вячеславна</cp:lastModifiedBy>
  <cp:lastPrinted>2023-12-20T08:31:05Z</cp:lastPrinted>
  <dcterms:created xsi:type="dcterms:W3CDTF">2020-09-30T08:50:27Z</dcterms:created>
  <dcterms:modified xsi:type="dcterms:W3CDTF">2024-10-31T14:55:11Z</dcterms:modified>
</cp:coreProperties>
</file>